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drawings/drawing9.xml" ContentType="application/vnd.openxmlformats-officedocument.drawing+xml"/>
  <Override PartName="/xl/embeddings/oleObject9.bin" ContentType="application/vnd.openxmlformats-officedocument.oleObject"/>
  <Override PartName="/xl/drawings/drawing10.xml" ContentType="application/vnd.openxmlformats-officedocument.drawing+xml"/>
  <Override PartName="/xl/embeddings/oleObject10.bin" ContentType="application/vnd.openxmlformats-officedocument.oleObject"/>
  <Override PartName="/xl/drawings/drawing11.xml" ContentType="application/vnd.openxmlformats-officedocument.drawing+xml"/>
  <Override PartName="/xl/embeddings/oleObject11.bin" ContentType="application/vnd.openxmlformats-officedocument.oleObject"/>
  <Override PartName="/xl/drawings/drawing12.xml" ContentType="application/vnd.openxmlformats-officedocument.drawing+xml"/>
  <Override PartName="/xl/embeddings/oleObject12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ts2sicgov-my.sharepoint.com/personal/kplazas_sic_gov_co/Documents/2026/PROCESOS DE SELECCION 2026/SUBASTA INVERSA/"/>
    </mc:Choice>
  </mc:AlternateContent>
  <xr:revisionPtr revIDLastSave="0" documentId="8_{AC717F0F-4FE4-4378-A66F-4C394161E5E3}" xr6:coauthVersionLast="47" xr6:coauthVersionMax="47" xr10:uidLastSave="{00000000-0000-0000-0000-000000000000}"/>
  <bookViews>
    <workbookView xWindow="-120" yWindow="-120" windowWidth="20730" windowHeight="11160" firstSheet="12" activeTab="12" xr2:uid="{00000000-000D-0000-FFFF-FFFF00000000}"/>
  </bookViews>
  <sheets>
    <sheet name="0. RESUMEN" sheetId="93" r:id="rId1"/>
    <sheet name="1. REDHAT" sheetId="89" r:id="rId2"/>
    <sheet name="2. FORTINET" sheetId="52" r:id="rId3"/>
    <sheet name="3. TRELLIX" sheetId="53" r:id="rId4"/>
    <sheet name="4. CHECKPOINT" sheetId="50" r:id="rId5"/>
    <sheet name="5. OPENTEXT" sheetId="100" r:id="rId6"/>
    <sheet name="6. RECAPTCHA" sheetId="55" r:id="rId7"/>
    <sheet name="7. ZOOM" sheetId="62" r:id="rId8"/>
    <sheet name="8. ADOBE" sheetId="63" r:id="rId9"/>
    <sheet name="9. AUTOCAD" sheetId="57" r:id="rId10"/>
    <sheet name="10. PLUMSAIL" sheetId="69" r:id="rId11"/>
    <sheet name="11. LICENCIAS WEB" sheetId="70" r:id="rId12"/>
    <sheet name="12. INFORMIX" sheetId="71" r:id="rId13"/>
  </sheets>
  <definedNames>
    <definedName name="_xlnm._FilterDatabase" localSheetId="0" hidden="1">'0. RESUMEN'!$A$3:$D$18</definedName>
    <definedName name="_xlnm.Print_Area" localSheetId="1">'1. REDHAT'!$B$1:$I$17</definedName>
    <definedName name="_xlnm.Print_Area" localSheetId="10">'10. PLUMSAIL'!$B$1:$F$10</definedName>
    <definedName name="_xlnm.Print_Area" localSheetId="11">'11. LICENCIAS WEB'!$B$1:$H$17</definedName>
    <definedName name="_xlnm.Print_Area" localSheetId="12">'12. INFORMIX'!$B$1:$I$11</definedName>
    <definedName name="_xlnm.Print_Area" localSheetId="2">'2. FORTINET'!$B$1:$J$16</definedName>
    <definedName name="_xlnm.Print_Area" localSheetId="3">'3. TRELLIX'!$B$1:$H$19</definedName>
    <definedName name="_xlnm.Print_Area" localSheetId="4">'4. CHECKPOINT'!$B$1:$I$18</definedName>
    <definedName name="_xlnm.Print_Area" localSheetId="5">'5. OPENTEXT'!$B$1:$H$13</definedName>
    <definedName name="_xlnm.Print_Area" localSheetId="6">'6. RECAPTCHA'!$B$1:$G$12</definedName>
    <definedName name="_xlnm.Print_Area" localSheetId="7">'7. ZOOM'!$B$1:$H$10</definedName>
    <definedName name="_xlnm.Print_Area" localSheetId="8">'8. ADOBE'!$B$1:$I$11</definedName>
    <definedName name="_xlnm.Print_Area" localSheetId="9">'9. AUTOCAD'!$B$1:$H$10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70" l="1"/>
  <c r="G11" i="100"/>
  <c r="F11" i="100"/>
  <c r="F15" i="89" l="1"/>
  <c r="E15" i="70" l="1"/>
  <c r="H11" i="100" l="1"/>
  <c r="F8" i="57"/>
  <c r="H8" i="57"/>
  <c r="D15" i="93" l="1"/>
  <c r="D13" i="93"/>
  <c r="D11" i="93"/>
  <c r="D10" i="93"/>
  <c r="D9" i="93"/>
  <c r="D7" i="93"/>
  <c r="D6" i="93"/>
  <c r="D5" i="93"/>
  <c r="E11" i="100"/>
  <c r="J10" i="100"/>
  <c r="I10" i="100"/>
  <c r="J9" i="100"/>
  <c r="I9" i="100"/>
  <c r="J8" i="100"/>
  <c r="I8" i="100"/>
  <c r="J7" i="100"/>
  <c r="I7" i="100"/>
  <c r="M3" i="100"/>
  <c r="H14" i="52"/>
  <c r="G14" i="52"/>
  <c r="G16" i="50"/>
  <c r="H16" i="50"/>
  <c r="I16" i="50"/>
  <c r="K7" i="100" l="1"/>
  <c r="L10" i="100"/>
  <c r="L7" i="100"/>
  <c r="L8" i="100"/>
  <c r="K10" i="100"/>
  <c r="K8" i="100"/>
  <c r="M8" i="100" s="1"/>
  <c r="O8" i="100" s="1"/>
  <c r="P8" i="100" s="1"/>
  <c r="I11" i="100"/>
  <c r="K9" i="100"/>
  <c r="J11" i="100"/>
  <c r="L9" i="100"/>
  <c r="L11" i="100" l="1"/>
  <c r="M10" i="100"/>
  <c r="O10" i="100" s="1"/>
  <c r="P10" i="100" s="1"/>
  <c r="M7" i="100"/>
  <c r="O7" i="100" s="1"/>
  <c r="P7" i="100" s="1"/>
  <c r="K11" i="100"/>
  <c r="M9" i="100"/>
  <c r="O9" i="100" s="1"/>
  <c r="P9" i="100" s="1"/>
  <c r="O11" i="100" l="1"/>
  <c r="P11" i="100"/>
  <c r="D8" i="93" s="1"/>
  <c r="M11" i="100"/>
  <c r="I15" i="89" l="1"/>
  <c r="H15" i="89"/>
  <c r="G15" i="89"/>
  <c r="K14" i="89"/>
  <c r="J14" i="89"/>
  <c r="K13" i="89"/>
  <c r="J13" i="89"/>
  <c r="K12" i="89"/>
  <c r="J12" i="89"/>
  <c r="K11" i="89"/>
  <c r="J11" i="89"/>
  <c r="K10" i="89"/>
  <c r="J10" i="89"/>
  <c r="K9" i="89"/>
  <c r="J9" i="89"/>
  <c r="K8" i="89"/>
  <c r="J8" i="89"/>
  <c r="K7" i="89"/>
  <c r="J7" i="89"/>
  <c r="N3" i="89"/>
  <c r="L10" i="89" l="1"/>
  <c r="M7" i="89"/>
  <c r="L13" i="89"/>
  <c r="L14" i="89"/>
  <c r="K15" i="89"/>
  <c r="M12" i="89"/>
  <c r="M14" i="89"/>
  <c r="L12" i="89"/>
  <c r="N12" i="89" s="1"/>
  <c r="P12" i="89" s="1"/>
  <c r="Q12" i="89" s="1"/>
  <c r="M10" i="89"/>
  <c r="M8" i="89"/>
  <c r="M13" i="89"/>
  <c r="N13" i="89" s="1"/>
  <c r="P13" i="89" s="1"/>
  <c r="Q13" i="89" s="1"/>
  <c r="L11" i="89"/>
  <c r="M11" i="89"/>
  <c r="J15" i="89"/>
  <c r="L9" i="89"/>
  <c r="M9" i="89"/>
  <c r="L7" i="89"/>
  <c r="L8" i="89"/>
  <c r="N10" i="89" l="1"/>
  <c r="P10" i="89" s="1"/>
  <c r="Q10" i="89" s="1"/>
  <c r="N14" i="89"/>
  <c r="P14" i="89" s="1"/>
  <c r="Q14" i="89" s="1"/>
  <c r="M15" i="89"/>
  <c r="N9" i="89"/>
  <c r="P9" i="89" s="1"/>
  <c r="Q9" i="89" s="1"/>
  <c r="N11" i="89"/>
  <c r="P11" i="89" s="1"/>
  <c r="Q11" i="89" s="1"/>
  <c r="N8" i="89"/>
  <c r="P8" i="89" s="1"/>
  <c r="Q8" i="89" s="1"/>
  <c r="L15" i="89"/>
  <c r="N7" i="89"/>
  <c r="N15" i="89" l="1"/>
  <c r="P7" i="89"/>
  <c r="Q7" i="89" s="1"/>
  <c r="Q15" i="89" s="1"/>
  <c r="D4" i="93" s="1"/>
  <c r="P15" i="89" l="1"/>
  <c r="I9" i="71" l="1"/>
  <c r="Q9" i="63" l="1"/>
  <c r="P9" i="63"/>
  <c r="N9" i="63"/>
  <c r="M9" i="63"/>
  <c r="L9" i="63"/>
  <c r="K9" i="63"/>
  <c r="J9" i="63"/>
  <c r="I9" i="63"/>
  <c r="H9" i="63"/>
  <c r="G9" i="63"/>
  <c r="F9" i="63"/>
  <c r="F16" i="50" l="1"/>
  <c r="G8" i="57"/>
  <c r="H9" i="71" l="1"/>
  <c r="G9" i="71" l="1"/>
  <c r="F9" i="71"/>
  <c r="K8" i="71"/>
  <c r="J8" i="71"/>
  <c r="K7" i="71"/>
  <c r="J7" i="71"/>
  <c r="N3" i="71"/>
  <c r="F15" i="70"/>
  <c r="J14" i="70"/>
  <c r="I14" i="70"/>
  <c r="J13" i="70"/>
  <c r="I13" i="70"/>
  <c r="J12" i="70"/>
  <c r="I12" i="70"/>
  <c r="J11" i="70"/>
  <c r="I11" i="70"/>
  <c r="J10" i="70"/>
  <c r="I10" i="70"/>
  <c r="J9" i="70"/>
  <c r="I9" i="70"/>
  <c r="J8" i="70"/>
  <c r="I8" i="70"/>
  <c r="J7" i="70"/>
  <c r="I7" i="70"/>
  <c r="M3" i="70"/>
  <c r="F8" i="69"/>
  <c r="E8" i="69"/>
  <c r="H7" i="69"/>
  <c r="H8" i="69" s="1"/>
  <c r="G7" i="69"/>
  <c r="G8" i="69" s="1"/>
  <c r="K3" i="69"/>
  <c r="I14" i="52"/>
  <c r="J15" i="70" l="1"/>
  <c r="K8" i="70"/>
  <c r="K9" i="71"/>
  <c r="J9" i="71"/>
  <c r="L8" i="71"/>
  <c r="M8" i="71"/>
  <c r="M7" i="71"/>
  <c r="L7" i="71"/>
  <c r="L8" i="70"/>
  <c r="L11" i="70"/>
  <c r="L13" i="70"/>
  <c r="L10" i="70"/>
  <c r="K13" i="70"/>
  <c r="K11" i="70"/>
  <c r="K9" i="70"/>
  <c r="L9" i="70"/>
  <c r="K7" i="70"/>
  <c r="L7" i="70"/>
  <c r="K14" i="70"/>
  <c r="I15" i="70"/>
  <c r="L14" i="70"/>
  <c r="K12" i="70"/>
  <c r="L12" i="70"/>
  <c r="K10" i="70"/>
  <c r="J7" i="69"/>
  <c r="J8" i="69" s="1"/>
  <c r="I7" i="69"/>
  <c r="I8" i="69" s="1"/>
  <c r="M8" i="70" l="1"/>
  <c r="O8" i="70" s="1"/>
  <c r="P8" i="70" s="1"/>
  <c r="M11" i="70"/>
  <c r="O11" i="70" s="1"/>
  <c r="P11" i="70" s="1"/>
  <c r="M13" i="70"/>
  <c r="O13" i="70" s="1"/>
  <c r="P13" i="70" s="1"/>
  <c r="M9" i="71"/>
  <c r="L9" i="71"/>
  <c r="N8" i="71"/>
  <c r="P8" i="71" s="1"/>
  <c r="Q8" i="71" s="1"/>
  <c r="N7" i="71"/>
  <c r="M10" i="70"/>
  <c r="O10" i="70" s="1"/>
  <c r="P10" i="70" s="1"/>
  <c r="M12" i="70"/>
  <c r="O12" i="70" s="1"/>
  <c r="P12" i="70" s="1"/>
  <c r="K15" i="70"/>
  <c r="M7" i="70"/>
  <c r="O7" i="70" s="1"/>
  <c r="P7" i="70" s="1"/>
  <c r="M14" i="70"/>
  <c r="O14" i="70" s="1"/>
  <c r="P14" i="70" s="1"/>
  <c r="L15" i="70"/>
  <c r="M9" i="70"/>
  <c r="O9" i="70" s="1"/>
  <c r="P9" i="70" s="1"/>
  <c r="K7" i="69"/>
  <c r="P15" i="70" l="1"/>
  <c r="D14" i="93" s="1"/>
  <c r="K8" i="69"/>
  <c r="M7" i="69"/>
  <c r="N9" i="71"/>
  <c r="P7" i="71"/>
  <c r="P9" i="71" s="1"/>
  <c r="M15" i="70"/>
  <c r="M8" i="69" l="1"/>
  <c r="N7" i="69"/>
  <c r="N8" i="69" s="1"/>
  <c r="Q7" i="71"/>
  <c r="Q9" i="71" s="1"/>
  <c r="O15" i="70"/>
  <c r="K8" i="63" l="1"/>
  <c r="J8" i="63"/>
  <c r="K7" i="63"/>
  <c r="J7" i="63"/>
  <c r="N3" i="63"/>
  <c r="L7" i="63" l="1"/>
  <c r="L8" i="63"/>
  <c r="M7" i="63"/>
  <c r="M8" i="63"/>
  <c r="N8" i="63" l="1"/>
  <c r="P8" i="63" s="1"/>
  <c r="Q8" i="63" s="1"/>
  <c r="N7" i="63"/>
  <c r="P7" i="63" l="1"/>
  <c r="Q7" i="63" l="1"/>
  <c r="H8" i="62"/>
  <c r="G8" i="62"/>
  <c r="F8" i="62"/>
  <c r="J7" i="62"/>
  <c r="J8" i="62" s="1"/>
  <c r="I7" i="62"/>
  <c r="M3" i="62"/>
  <c r="K7" i="62" l="1"/>
  <c r="I8" i="62"/>
  <c r="L7" i="62"/>
  <c r="L8" i="62" s="1"/>
  <c r="K8" i="62" l="1"/>
  <c r="M7" i="62"/>
  <c r="M8" i="62" l="1"/>
  <c r="O7" i="62"/>
  <c r="O8" i="62" l="1"/>
  <c r="P7" i="62"/>
  <c r="P8" i="62" s="1"/>
  <c r="J7" i="57" l="1"/>
  <c r="J8" i="57" s="1"/>
  <c r="I7" i="57"/>
  <c r="M3" i="57"/>
  <c r="I8" i="57" l="1"/>
  <c r="K7" i="57"/>
  <c r="L7" i="57"/>
  <c r="L8" i="57" s="1"/>
  <c r="M7" i="57" l="1"/>
  <c r="K8" i="57"/>
  <c r="M8" i="57" l="1"/>
  <c r="O7" i="57"/>
  <c r="P7" i="57" l="1"/>
  <c r="P8" i="57" s="1"/>
  <c r="D12" i="93" s="1"/>
  <c r="O8" i="57"/>
  <c r="I9" i="55" l="1"/>
  <c r="I8" i="55"/>
  <c r="H7" i="55"/>
  <c r="G10" i="55"/>
  <c r="H9" i="55"/>
  <c r="L3" i="55"/>
  <c r="I7" i="55" l="1"/>
  <c r="I10" i="55" s="1"/>
  <c r="H8" i="55"/>
  <c r="K8" i="55" s="1"/>
  <c r="F10" i="55"/>
  <c r="J9" i="55"/>
  <c r="K9" i="55"/>
  <c r="J7" i="55"/>
  <c r="L9" i="55" l="1"/>
  <c r="N9" i="55" s="1"/>
  <c r="O9" i="55" s="1"/>
  <c r="K7" i="55"/>
  <c r="K10" i="55" s="1"/>
  <c r="H10" i="55"/>
  <c r="J8" i="55"/>
  <c r="L8" i="55" s="1"/>
  <c r="N8" i="55" s="1"/>
  <c r="O8" i="55" s="1"/>
  <c r="J10" i="55"/>
  <c r="L7" i="55" l="1"/>
  <c r="N7" i="55" s="1"/>
  <c r="L10" i="55" l="1"/>
  <c r="O7" i="55"/>
  <c r="O10" i="55" s="1"/>
  <c r="N10" i="55"/>
  <c r="P17" i="53"/>
  <c r="O17" i="53"/>
  <c r="M17" i="53"/>
  <c r="L17" i="53"/>
  <c r="K17" i="53"/>
  <c r="J17" i="53"/>
  <c r="I17" i="53"/>
  <c r="H17" i="53"/>
  <c r="G17" i="53"/>
  <c r="F17" i="53"/>
  <c r="J13" i="53"/>
  <c r="J11" i="53"/>
  <c r="I10" i="53"/>
  <c r="I14" i="53"/>
  <c r="J16" i="53"/>
  <c r="I16" i="53"/>
  <c r="J15" i="53"/>
  <c r="I15" i="53"/>
  <c r="J12" i="53"/>
  <c r="I12" i="53"/>
  <c r="J9" i="53"/>
  <c r="I9" i="53"/>
  <c r="J8" i="53"/>
  <c r="I8" i="53"/>
  <c r="M3" i="53"/>
  <c r="I13" i="53" l="1"/>
  <c r="L13" i="53" s="1"/>
  <c r="I7" i="53"/>
  <c r="K8" i="53"/>
  <c r="J7" i="53"/>
  <c r="J10" i="53"/>
  <c r="K10" i="53" s="1"/>
  <c r="I11" i="53"/>
  <c r="K11" i="53" s="1"/>
  <c r="J14" i="53"/>
  <c r="K14" i="53" s="1"/>
  <c r="L8" i="53"/>
  <c r="K15" i="53"/>
  <c r="K16" i="53"/>
  <c r="L15" i="53"/>
  <c r="M15" i="53" s="1"/>
  <c r="O15" i="53" s="1"/>
  <c r="P15" i="53" s="1"/>
  <c r="L16" i="53"/>
  <c r="K9" i="53"/>
  <c r="L9" i="53"/>
  <c r="K12" i="53"/>
  <c r="L12" i="53"/>
  <c r="L10" i="53" l="1"/>
  <c r="M10" i="53" s="1"/>
  <c r="O10" i="53" s="1"/>
  <c r="P10" i="53" s="1"/>
  <c r="K7" i="53"/>
  <c r="M8" i="53"/>
  <c r="O8" i="53" s="1"/>
  <c r="P8" i="53" s="1"/>
  <c r="K13" i="53"/>
  <c r="L7" i="53"/>
  <c r="M7" i="53" s="1"/>
  <c r="O7" i="53" s="1"/>
  <c r="P7" i="53" s="1"/>
  <c r="L14" i="53"/>
  <c r="M13" i="53"/>
  <c r="O13" i="53" s="1"/>
  <c r="P13" i="53" s="1"/>
  <c r="L11" i="53"/>
  <c r="M16" i="53"/>
  <c r="O16" i="53" s="1"/>
  <c r="P16" i="53" s="1"/>
  <c r="M9" i="53"/>
  <c r="O9" i="53" s="1"/>
  <c r="P9" i="53" s="1"/>
  <c r="M14" i="53"/>
  <c r="O14" i="53" s="1"/>
  <c r="P14" i="53" s="1"/>
  <c r="M11" i="53"/>
  <c r="O11" i="53" s="1"/>
  <c r="P11" i="53" s="1"/>
  <c r="M12" i="53"/>
  <c r="O12" i="53" s="1"/>
  <c r="P12" i="53" s="1"/>
  <c r="L13" i="52"/>
  <c r="L12" i="52"/>
  <c r="K8" i="52"/>
  <c r="K11" i="52"/>
  <c r="K10" i="52"/>
  <c r="K9" i="52"/>
  <c r="L7" i="52"/>
  <c r="J14" i="52"/>
  <c r="O3" i="52"/>
  <c r="L9" i="52" l="1"/>
  <c r="M9" i="52" s="1"/>
  <c r="L8" i="52"/>
  <c r="N8" i="52" s="1"/>
  <c r="L11" i="52"/>
  <c r="N11" i="52" s="1"/>
  <c r="F14" i="52"/>
  <c r="L10" i="52"/>
  <c r="M10" i="52" s="1"/>
  <c r="K13" i="52"/>
  <c r="M13" i="52" s="1"/>
  <c r="K12" i="52"/>
  <c r="M12" i="52" s="1"/>
  <c r="K7" i="52"/>
  <c r="M11" i="52"/>
  <c r="M8" i="52"/>
  <c r="N9" i="52" l="1"/>
  <c r="L14" i="52"/>
  <c r="K14" i="52"/>
  <c r="N10" i="52"/>
  <c r="N13" i="52"/>
  <c r="N12" i="52"/>
  <c r="O10" i="52"/>
  <c r="Q10" i="52" s="1"/>
  <c r="R10" i="52" s="1"/>
  <c r="O8" i="52"/>
  <c r="Q8" i="52" s="1"/>
  <c r="R8" i="52" s="1"/>
  <c r="M7" i="52"/>
  <c r="N7" i="52"/>
  <c r="O9" i="52"/>
  <c r="Q9" i="52" s="1"/>
  <c r="R9" i="52" s="1"/>
  <c r="O12" i="52"/>
  <c r="Q12" i="52" s="1"/>
  <c r="R12" i="52" s="1"/>
  <c r="O11" i="52"/>
  <c r="Q11" i="52" s="1"/>
  <c r="R11" i="52" s="1"/>
  <c r="O13" i="52"/>
  <c r="Q13" i="52" s="1"/>
  <c r="R13" i="52" s="1"/>
  <c r="N14" i="52" l="1"/>
  <c r="O7" i="52"/>
  <c r="O14" i="52" s="1"/>
  <c r="M14" i="52"/>
  <c r="Q7" i="52" l="1"/>
  <c r="R7" i="52" s="1"/>
  <c r="R14" i="52" s="1"/>
  <c r="Q14" i="52" l="1"/>
  <c r="J11" i="50" l="1"/>
  <c r="K15" i="50"/>
  <c r="K14" i="50"/>
  <c r="K13" i="50"/>
  <c r="K12" i="50"/>
  <c r="J9" i="50"/>
  <c r="K8" i="50"/>
  <c r="K10" i="50"/>
  <c r="J10" i="50"/>
  <c r="K9" i="50"/>
  <c r="N3" i="50"/>
  <c r="J15" i="50" l="1"/>
  <c r="J7" i="50"/>
  <c r="K7" i="50"/>
  <c r="J8" i="50"/>
  <c r="M8" i="50" s="1"/>
  <c r="J12" i="50"/>
  <c r="M12" i="50" s="1"/>
  <c r="K11" i="50"/>
  <c r="L11" i="50" s="1"/>
  <c r="J13" i="50"/>
  <c r="M13" i="50" s="1"/>
  <c r="J14" i="50"/>
  <c r="L14" i="50" s="1"/>
  <c r="L10" i="50"/>
  <c r="M9" i="50"/>
  <c r="M10" i="50"/>
  <c r="L9" i="50"/>
  <c r="M15" i="50" l="1"/>
  <c r="L15" i="50"/>
  <c r="M7" i="50"/>
  <c r="L8" i="50"/>
  <c r="N8" i="50" s="1"/>
  <c r="P8" i="50" s="1"/>
  <c r="Q8" i="50" s="1"/>
  <c r="K16" i="50"/>
  <c r="L7" i="50"/>
  <c r="J16" i="50"/>
  <c r="L13" i="50"/>
  <c r="N13" i="50" s="1"/>
  <c r="P13" i="50" s="1"/>
  <c r="Q13" i="50" s="1"/>
  <c r="L12" i="50"/>
  <c r="N12" i="50" s="1"/>
  <c r="P12" i="50" s="1"/>
  <c r="Q12" i="50" s="1"/>
  <c r="M11" i="50"/>
  <c r="N11" i="50" s="1"/>
  <c r="P11" i="50" s="1"/>
  <c r="Q11" i="50" s="1"/>
  <c r="M14" i="50"/>
  <c r="N14" i="50" s="1"/>
  <c r="P14" i="50" s="1"/>
  <c r="Q14" i="50" s="1"/>
  <c r="N10" i="50"/>
  <c r="P10" i="50" s="1"/>
  <c r="Q10" i="50" s="1"/>
  <c r="N9" i="50"/>
  <c r="P9" i="50" s="1"/>
  <c r="Q9" i="50" s="1"/>
  <c r="N15" i="50"/>
  <c r="P15" i="50" l="1"/>
  <c r="Q15" i="50" s="1"/>
  <c r="N7" i="50"/>
  <c r="P7" i="50" s="1"/>
  <c r="Q7" i="50" s="1"/>
  <c r="M16" i="50"/>
  <c r="L16" i="50"/>
  <c r="Q16" i="50" l="1"/>
  <c r="N16" i="50"/>
  <c r="P16" i="50"/>
  <c r="D16" i="93" l="1"/>
</calcChain>
</file>

<file path=xl/sharedStrings.xml><?xml version="1.0" encoding="utf-8"?>
<sst xmlns="http://schemas.openxmlformats.org/spreadsheetml/2006/main" count="513" uniqueCount="172">
  <si>
    <t>LINEAS PAA</t>
  </si>
  <si>
    <t>VALOR LINEAS</t>
  </si>
  <si>
    <t>GRUPO/LOTE</t>
  </si>
  <si>
    <t>PLATAFORMA</t>
  </si>
  <si>
    <t>VENCIMIENTO PROXIMO</t>
  </si>
  <si>
    <t>VALOR ESTUDIO DE MERCADO</t>
  </si>
  <si>
    <t>REDHAT</t>
  </si>
  <si>
    <t>FORTINET</t>
  </si>
  <si>
    <t>TRELLIX</t>
  </si>
  <si>
    <t>CHECKPOINT</t>
  </si>
  <si>
    <t>OPENTEX</t>
  </si>
  <si>
    <t>RECAPTCHA</t>
  </si>
  <si>
    <t>-</t>
  </si>
  <si>
    <t>ZOOM</t>
  </si>
  <si>
    <t>ADOBE</t>
  </si>
  <si>
    <t>AUTOCAD</t>
  </si>
  <si>
    <t>PLUMSAIL</t>
  </si>
  <si>
    <t>LICENCIAS WEB</t>
  </si>
  <si>
    <t>INFORMIX</t>
  </si>
  <si>
    <t>TOTAL</t>
  </si>
  <si>
    <t>SUPERINTENDENCIA DE INDUSTRIA Y COMERCIO</t>
  </si>
  <si>
    <t>ESTUDIO DE MERCADO</t>
  </si>
  <si>
    <t>Fecha Elaboración</t>
  </si>
  <si>
    <t>VOLVER</t>
  </si>
  <si>
    <t>TECHREA</t>
  </si>
  <si>
    <t>DATA INTEGRAL</t>
  </si>
  <si>
    <t>SOAINT</t>
  </si>
  <si>
    <t>GTS</t>
  </si>
  <si>
    <t>CALCULOS</t>
  </si>
  <si>
    <t>PRECIOS DE REFERENCIA</t>
  </si>
  <si>
    <t>ÍTEM</t>
  </si>
  <si>
    <t>SERIAL</t>
  </si>
  <si>
    <t>DESCRIPCIÓN DEL BIEN O SERVICIO</t>
  </si>
  <si>
    <t xml:space="preserve">CANTIDAD </t>
  </si>
  <si>
    <t>VALOR UNITARIO INCLUIDO IVA</t>
  </si>
  <si>
    <t>PROMEDIO VALOR UNITARIO INCLUIDO IVA</t>
  </si>
  <si>
    <t>DESVIACION ESTANDAR</t>
  </si>
  <si>
    <t>LIMITE INFERIOR</t>
  </si>
  <si>
    <t>LIMITE SUPERIOR</t>
  </si>
  <si>
    <t>PROMEDIO AJUSTADO VALOR UNITARIO INCLUIDO IVA</t>
  </si>
  <si>
    <t>VALOR TOTAL INCLUIDO IVA</t>
  </si>
  <si>
    <t>RH00006</t>
  </si>
  <si>
    <t>Red Hat Enterprise Linux for Virtual Datacenters with Satellite, Premium</t>
  </si>
  <si>
    <t>RH00271</t>
  </si>
  <si>
    <t>Red Hat Enterprise Linux Extended Life Cycle Support (Unlimited Guests)</t>
  </si>
  <si>
    <t>RH00059</t>
  </si>
  <si>
    <t>High Availability for Unlimited Guests</t>
  </si>
  <si>
    <t>MW03815</t>
  </si>
  <si>
    <t>Red Hat OpenShift Virtualization Engine (Bare Metal Node), Premium (1-2 sockets up to 128 cores)</t>
  </si>
  <si>
    <t>MW04125</t>
  </si>
  <si>
    <t>Red Hat Advanced Cluster Management for Virtualization (Bare Metal Node), Premium (1-2 sockets up to 128 cores)</t>
  </si>
  <si>
    <t>MW00449</t>
  </si>
  <si>
    <t>Red Hat OpenShift Container Platform with Application Foundations, Premium, (16 Cores or 32 vCPUs)</t>
  </si>
  <si>
    <t>MW0153748</t>
  </si>
  <si>
    <t>Red Hat JBoss Enterprise Application Platform, 16-Core Premium</t>
  </si>
  <si>
    <t>MCT3694</t>
  </si>
  <si>
    <t>Red Hat Ansible Automation Platform, Premium (100 Managed Nodes)</t>
  </si>
  <si>
    <t xml:space="preserve">VALOR TOTAL </t>
  </si>
  <si>
    <t>Elaboró</t>
  </si>
  <si>
    <t>Ricardo Delgado Montes</t>
  </si>
  <si>
    <t>Funcionario/Contratista OTI</t>
  </si>
  <si>
    <t>Responsable Estudio Mercado</t>
  </si>
  <si>
    <t>Aprobó</t>
  </si>
  <si>
    <t>Adriana Cetina Hernández</t>
  </si>
  <si>
    <t>Jefe OTI</t>
  </si>
  <si>
    <t>GROW DATA</t>
  </si>
  <si>
    <t>INGENIUM</t>
  </si>
  <si>
    <t>GAMMA</t>
  </si>
  <si>
    <t>WEXLER</t>
  </si>
  <si>
    <t>STSSA</t>
  </si>
  <si>
    <t>FSRVMPTM21000656</t>
  </si>
  <si>
    <t>FORTISOAR</t>
  </si>
  <si>
    <t>FSA2KET620000040</t>
  </si>
  <si>
    <t xml:space="preserve">Sandbox 2000E </t>
  </si>
  <si>
    <t>FCASBR0000000723</t>
  </si>
  <si>
    <t xml:space="preserve">FORTICASB </t>
  </si>
  <si>
    <t>FAZ3HGTA21000051</t>
  </si>
  <si>
    <t>Analyzer 300G</t>
  </si>
  <si>
    <t>FRNSVC0000000312</t>
  </si>
  <si>
    <t>FortiRecon</t>
  </si>
  <si>
    <t>FG100FTK21045547</t>
  </si>
  <si>
    <t>FortiGate 100F</t>
  </si>
  <si>
    <t>FSM22GT225900049</t>
  </si>
  <si>
    <t>FORTISIEM - FSM-2200G</t>
  </si>
  <si>
    <t>MULTISOFT</t>
  </si>
  <si>
    <t>PCM</t>
  </si>
  <si>
    <t>SOFTSECURITY</t>
  </si>
  <si>
    <t>IAC650ACARMAI</t>
  </si>
  <si>
    <t>Advanced RMA (next business day ship) Hardware Support</t>
  </si>
  <si>
    <t>NYVMAPLNGARMAI</t>
  </si>
  <si>
    <t>IPSNS7150ARMA</t>
  </si>
  <si>
    <t>Trellix Network Security Manager Software Subscription Standard Edition</t>
  </si>
  <si>
    <t>RBIAC4P1GMM62MODI</t>
  </si>
  <si>
    <t>NS75X03ECE-AT-AI</t>
  </si>
  <si>
    <t>Trellix IPS NS7500 - 3Gbps Software license (Throughput based entitlement)</t>
  </si>
  <si>
    <t>RBIPSNS7500ARMAI</t>
  </si>
  <si>
    <t>NMSECE-AA-AI</t>
  </si>
  <si>
    <t>Business Software Support &amp; 1yr Advance RMA (next business day ship) Hardware Support</t>
  </si>
  <si>
    <t>IT SERVICIOS</t>
  </si>
  <si>
    <t>SAFE ID</t>
  </si>
  <si>
    <t>TIVOLI</t>
  </si>
  <si>
    <t>CPES-SS-STANDARD</t>
  </si>
  <si>
    <t>CloudGuard Network virtual Core for Azure Gateway. Annual subscription for 1 year</t>
  </si>
  <si>
    <t>CPES-SS-STANDARD-ADD</t>
  </si>
  <si>
    <t>Consola  Smart-1 600-M Plus Gen-6Security Management,Log and SmartEvent appliance for 50 gateways (SmartEvent and Compliance 1 year)</t>
  </si>
  <si>
    <t>CPSB-EVS-COMP-50-1Y</t>
  </si>
  <si>
    <t>SmartEvent, SmartReporter and Compliance blades for 50 gateways (Smart-1 and open server) 1 year subscription</t>
  </si>
  <si>
    <t>CPSG-VSEC-AZURE-BUN-NGTX-REN-1Y</t>
  </si>
  <si>
    <t>Azure Cloud Renewal. Integrating Check Point's Next Generation Threat Prevention and SandBlast (NGTX) subscription for 1 year</t>
  </si>
  <si>
    <t>CPSB-SNBT-9800-PLUS-1Y</t>
  </si>
  <si>
    <t>Next Generation Threat Prevention and Sandblast for additional 1 year for 9800 PLUS Appliance</t>
  </si>
  <si>
    <t>CPES-SS-PREMIUM-ADD</t>
  </si>
  <si>
    <t>Enterprise Software Subscription and Premium Support additional product</t>
  </si>
  <si>
    <t>CPES-SS-PREMIUM</t>
  </si>
  <si>
    <t>Enterprise SW Subscription and Premium Support</t>
  </si>
  <si>
    <t>CP-HAR-EP-ADVANCED-REN-1Y</t>
  </si>
  <si>
    <t>Antivirus Harmony End Point Advanced</t>
  </si>
  <si>
    <t>ENTELGY</t>
  </si>
  <si>
    <t>AVVALE</t>
  </si>
  <si>
    <t>OTAC</t>
  </si>
  <si>
    <t>ESTUDIO DE PRECIOS 2025</t>
  </si>
  <si>
    <t>Actualización y Soporte Técnico del Fabricante Licencia Blazon Enterprise - Base Module.</t>
  </si>
  <si>
    <t>Actualización y Soporte Técnico del Fabricante Licencia Blazon Add - On: OCR (text recognition).</t>
  </si>
  <si>
    <t>Actualización y Soporte Técnico del Fabricante Licencia Blazon Enterprise add-on última versión.</t>
  </si>
  <si>
    <t>Actualización y Soporte Técnico del Fabricante Licencia Brava! Base Modulo and Add On Redaction últimva versión.</t>
  </si>
  <si>
    <t>ROYAL TECH</t>
  </si>
  <si>
    <t>SENTIENCE AI</t>
  </si>
  <si>
    <t>UNIDAD</t>
  </si>
  <si>
    <t>VALOR UNITARIO</t>
  </si>
  <si>
    <t xml:space="preserve">VALOR UNITARIO </t>
  </si>
  <si>
    <t>Suscripción reCAPTCHA Empresarial - 200.000 assessments/mes</t>
  </si>
  <si>
    <t>MES</t>
  </si>
  <si>
    <t>Suscripción reCAPTCHA Empresarial - 250.000 assessments/mes</t>
  </si>
  <si>
    <t>Servicios de configuración, migración y transferencia de conocimiento</t>
  </si>
  <si>
    <t>SERVICIOS</t>
  </si>
  <si>
    <t>S&amp;S IP</t>
  </si>
  <si>
    <t>ZEUS</t>
  </si>
  <si>
    <t>GRUPO DECO</t>
  </si>
  <si>
    <t>PART NUMBER/SERIAL/SKU</t>
  </si>
  <si>
    <t>VALOR UNITARIO INCLUIDO</t>
  </si>
  <si>
    <t>Z1-ESS-1-1YR</t>
  </si>
  <si>
    <t>Licencia Zoom One Enterprise - Essentials</t>
  </si>
  <si>
    <t>PC MAC</t>
  </si>
  <si>
    <t>MEGACAD</t>
  </si>
  <si>
    <t>GOLDSYS</t>
  </si>
  <si>
    <t>CYFORSEC</t>
  </si>
  <si>
    <t>A2FCFEC4D40C137C3E7A</t>
  </si>
  <si>
    <t>Acrobat Pro.
Nota: Incluir instalación y soporte técnico de la herramienta adquirida</t>
  </si>
  <si>
    <t>Creative Cloud Todas las aplicaciones
Nota: Incluir instalación y soporte técnico de la herramienta adquirida</t>
  </si>
  <si>
    <t xml:space="preserve">PROMEDIO VALOR UNITARIO </t>
  </si>
  <si>
    <t xml:space="preserve">PROMEDIO AJUSTADO VALOR UNITARIO </t>
  </si>
  <si>
    <t>575-09939724</t>
  </si>
  <si>
    <t>AutoCAD - including specialized toolsets AD. última versión permita visualización y edición
Nota: Incluir instalación y soporte técnico de la herramienta adquirida</t>
  </si>
  <si>
    <t>Aclaración tributaria – Exclusión de IVA De conformidad con lo establecido en el Decreto 1412 de 2017, reglamentario del artículo 476 del Estatuto Tributario, la solución de software objeto del presente proceso corresponde a una herramienta especializada orientada al desarrollo, diseño, modelado y generación de contenidos digitales mediante entornos gráficos y técnicos avanzados. 
En virtud de lo anterior, y considerando que el software se encuentra destinado a actividades asociadas al desarrollo de contenidos digitales y procesamiento gráfico especializado, su licenciamiento podrá acogerse al tratamiento de exclusión del impuesto sobre las ventas (IVA), conforme a la normatividad vigente aplicable al sector de tecnologías de la información y contenidos digitales. La aplicación de dicho tratamiento tributario se encuentra sujeta a la destinación funcional del software, así como al cumplimiento de los requisitos regulatorios y documentales exigidos por las autoridades competentes.</t>
  </si>
  <si>
    <t>Plumsail Cabinet 3000 Monthly Documents - Government One Year License - Single User - ESD –
Nota: Incluir instalación y soporte técnico de la herramienta adquirida</t>
  </si>
  <si>
    <t>VALORES CONTRATO 1593 2025</t>
  </si>
  <si>
    <t>Suscripción premium Issu premium online por un año última versión con publicaciones ilimitadas.
Nota: Incluir soporte técnico de la herramienta adquirida y la respectiva instalación y el pago de la suscripción se realizaría en un solo pago.</t>
  </si>
  <si>
    <t>Freepik Teams Plan suscripción por un año con 4 seat, que permita como mínimo la descarga de 10 imágenes diarias.
Nota: Incluir soporte técnico de la herramienta adquirida e instalación y el pago de la suscripción se realizaría en un solo pago.</t>
  </si>
  <si>
    <t>Suscripción Spreaker Broadcaster por un año. 
Nota: Incluir soporte técnico de la herramienta adquirida e instalación y el pago de la suscripción se realizaría en un solo pago.</t>
  </si>
  <si>
    <t>Suscripción premium Figma online con 3 asientos para diseñador y 3 asientos de figjam por un año, última versión.
Nota: Incluir soporte técnico de la herramienta adquirida por el tiempo de la suscripción e instalación y el pago de la suscripción se realizaría en un solo pago.</t>
  </si>
  <si>
    <t>Suscripción Metricool Advance. Mínimo para dos marcas, que se puedan tener todas las redes sociales activas de la entidad (6), con 3 perfiles para manejar la aplicación. 
Nota: Incluir soporte técnico de la herramienta adquirida por el tiempo de la suscripción e instalación y el pago de la suscripción se realizaría en un solo pago.</t>
  </si>
  <si>
    <t>Suscripción Articulate 360 Teams Plan última versión por un año.
Nota: Incluir soporte técnico de la herramienta adquirida e instalación y el pago de la suscripción se realizaría en un solo pago.</t>
  </si>
  <si>
    <t>StreamYard Básico última versión por un año.
Nota: Incluir soporte técnico de la herramienta adquirida e instalación y el pago de la suscripción se realizaría en un solo pago.</t>
  </si>
  <si>
    <t>Survey Monkey Plan Individual Avanzado suscripción por un (1) año.
Nota: Incluir soporte técnico de la herramienta adquirida e instalación y el pago de la suscripción se realizaría en un solo pago.</t>
  </si>
  <si>
    <t>ANALITICA Y GESTION</t>
  </si>
  <si>
    <t>OPTIMIZE IT</t>
  </si>
  <si>
    <t>FACTOR IT</t>
  </si>
  <si>
    <t>CONTROLES EMPRESARIALES</t>
  </si>
  <si>
    <t xml:space="preserve">E08SLLL </t>
  </si>
  <si>
    <t xml:space="preserve">Renovación de Soporte IBM Informix Enterprise Edition CPU Option Processor Value Unit (PVU) Annual SW Suscription &amp; 
Support Renewal </t>
  </si>
  <si>
    <t xml:space="preserve">E0BQ7LL </t>
  </si>
  <si>
    <t xml:space="preserve">IBM Informix Advanced Enterprise Edition CPU Option Processor Value Unit (PVU) Annual SW Subscription &amp; Support Renewal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</si>
</sst>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/>
    </xf>
    <xf numFmtId="44" fontId="5" fillId="0" borderId="1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4" fontId="8" fillId="0" borderId="0" xfId="2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8" fillId="0" borderId="1" xfId="2" applyFont="1" applyBorder="1" applyAlignment="1">
      <alignment horizontal="center" vertical="center" wrapText="1"/>
    </xf>
    <xf numFmtId="0" fontId="9" fillId="0" borderId="1" xfId="3" applyBorder="1" applyAlignment="1">
      <alignment horizontal="center" vertical="center" wrapText="1"/>
    </xf>
    <xf numFmtId="0" fontId="9" fillId="0" borderId="0" xfId="3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44" fontId="7" fillId="0" borderId="0" xfId="2" applyFont="1" applyAlignment="1">
      <alignment horizontal="center" vertical="center" wrapText="1"/>
    </xf>
    <xf numFmtId="44" fontId="3" fillId="0" borderId="0" xfId="2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center" vertical="center" wrapText="1"/>
    </xf>
    <xf numFmtId="0" fontId="9" fillId="0" borderId="1" xfId="3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4">
    <cellStyle name="Hipervínculo" xfId="3" builtinId="8"/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0</xdr:rowOff>
        </xdr:from>
        <xdr:to>
          <xdr:col>3</xdr:col>
          <xdr:colOff>2047875</xdr:colOff>
          <xdr:row>2</xdr:row>
          <xdr:rowOff>152400</xdr:rowOff>
        </xdr:to>
        <xdr:sp macro="" textlink="">
          <xdr:nvSpPr>
            <xdr:cNvPr id="264193" name="Object 1" hidden="1">
              <a:extLst>
                <a:ext uri="{63B3BB69-23CF-44E3-9099-C40C66FF867C}">
                  <a14:compatExt spid="_x0000_s264193"/>
                </a:ext>
                <a:ext uri="{FF2B5EF4-FFF2-40B4-BE49-F238E27FC236}">
                  <a16:creationId xmlns:a16="http://schemas.microsoft.com/office/drawing/2014/main" id="{00000000-0008-0000-0100-0000010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0</xdr:rowOff>
        </xdr:from>
        <xdr:to>
          <xdr:col>3</xdr:col>
          <xdr:colOff>2047875</xdr:colOff>
          <xdr:row>2</xdr:row>
          <xdr:rowOff>152400</xdr:rowOff>
        </xdr:to>
        <xdr:sp macro="" textlink="">
          <xdr:nvSpPr>
            <xdr:cNvPr id="118785" name="Object 1" hidden="1">
              <a:extLst>
                <a:ext uri="{63B3BB69-23CF-44E3-9099-C40C66FF867C}">
                  <a14:compatExt spid="_x0000_s118785"/>
                </a:ext>
                <a:ext uri="{FF2B5EF4-FFF2-40B4-BE49-F238E27FC236}">
                  <a16:creationId xmlns:a16="http://schemas.microsoft.com/office/drawing/2014/main" id="{00000000-0008-0000-0200-000001D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0</xdr:rowOff>
        </xdr:from>
        <xdr:to>
          <xdr:col>3</xdr:col>
          <xdr:colOff>2047875</xdr:colOff>
          <xdr:row>2</xdr:row>
          <xdr:rowOff>152400</xdr:rowOff>
        </xdr:to>
        <xdr:sp macro="" textlink="">
          <xdr:nvSpPr>
            <xdr:cNvPr id="119809" name="Object 1" hidden="1">
              <a:extLst>
                <a:ext uri="{63B3BB69-23CF-44E3-9099-C40C66FF867C}">
                  <a14:compatExt spid="_x0000_s119809"/>
                </a:ext>
                <a:ext uri="{FF2B5EF4-FFF2-40B4-BE49-F238E27FC236}">
                  <a16:creationId xmlns:a16="http://schemas.microsoft.com/office/drawing/2014/main" id="{00000000-0008-0000-0300-000001D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0</xdr:rowOff>
        </xdr:from>
        <xdr:to>
          <xdr:col>3</xdr:col>
          <xdr:colOff>2047875</xdr:colOff>
          <xdr:row>2</xdr:row>
          <xdr:rowOff>152400</xdr:rowOff>
        </xdr:to>
        <xdr:sp macro="" textlink="">
          <xdr:nvSpPr>
            <xdr:cNvPr id="99329" name="Object 1" hidden="1">
              <a:extLst>
                <a:ext uri="{63B3BB69-23CF-44E3-9099-C40C66FF867C}">
                  <a14:compatExt spid="_x0000_s99329"/>
                </a:ext>
                <a:ext uri="{FF2B5EF4-FFF2-40B4-BE49-F238E27FC236}">
                  <a16:creationId xmlns:a16="http://schemas.microsoft.com/office/drawing/2014/main" id="{00000000-0008-0000-0400-0000018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2</xdr:col>
          <xdr:colOff>2047875</xdr:colOff>
          <xdr:row>2</xdr:row>
          <xdr:rowOff>152400</xdr:rowOff>
        </xdr:to>
        <xdr:sp macro="" textlink="">
          <xdr:nvSpPr>
            <xdr:cNvPr id="312321" name="Object 1" hidden="1">
              <a:extLst>
                <a:ext uri="{63B3BB69-23CF-44E3-9099-C40C66FF867C}">
                  <a14:compatExt spid="_x0000_s312321"/>
                </a:ext>
                <a:ext uri="{FF2B5EF4-FFF2-40B4-BE49-F238E27FC236}">
                  <a16:creationId xmlns:a16="http://schemas.microsoft.com/office/drawing/2014/main" id="{00000000-0008-0000-0500-000001C4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2</xdr:col>
          <xdr:colOff>2047875</xdr:colOff>
          <xdr:row>2</xdr:row>
          <xdr:rowOff>152400</xdr:rowOff>
        </xdr:to>
        <xdr:sp macro="" textlink="">
          <xdr:nvSpPr>
            <xdr:cNvPr id="121857" name="Object 1" hidden="1">
              <a:extLst>
                <a:ext uri="{63B3BB69-23CF-44E3-9099-C40C66FF867C}">
                  <a14:compatExt spid="_x0000_s121857"/>
                </a:ext>
                <a:ext uri="{FF2B5EF4-FFF2-40B4-BE49-F238E27FC236}">
                  <a16:creationId xmlns:a16="http://schemas.microsoft.com/office/drawing/2014/main" id="{00000000-0008-0000-0600-000001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0</xdr:rowOff>
        </xdr:from>
        <xdr:to>
          <xdr:col>3</xdr:col>
          <xdr:colOff>2047875</xdr:colOff>
          <xdr:row>2</xdr:row>
          <xdr:rowOff>152400</xdr:rowOff>
        </xdr:to>
        <xdr:sp macro="" textlink="">
          <xdr:nvSpPr>
            <xdr:cNvPr id="138241" name="Object 1" hidden="1">
              <a:extLst>
                <a:ext uri="{63B3BB69-23CF-44E3-9099-C40C66FF867C}">
                  <a14:compatExt spid="_x0000_s138241"/>
                </a:ext>
                <a:ext uri="{FF2B5EF4-FFF2-40B4-BE49-F238E27FC236}">
                  <a16:creationId xmlns:a16="http://schemas.microsoft.com/office/drawing/2014/main" id="{00000000-0008-0000-0700-0000011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2</xdr:col>
          <xdr:colOff>2047875</xdr:colOff>
          <xdr:row>2</xdr:row>
          <xdr:rowOff>152400</xdr:rowOff>
        </xdr:to>
        <xdr:sp macro="" textlink="">
          <xdr:nvSpPr>
            <xdr:cNvPr id="139265" name="Object 1" hidden="1">
              <a:extLst>
                <a:ext uri="{63B3BB69-23CF-44E3-9099-C40C66FF867C}">
                  <a14:compatExt spid="_x0000_s139265"/>
                </a:ext>
                <a:ext uri="{FF2B5EF4-FFF2-40B4-BE49-F238E27FC236}">
                  <a16:creationId xmlns:a16="http://schemas.microsoft.com/office/drawing/2014/main" id="{00000000-0008-0000-0800-0000012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2</xdr:col>
          <xdr:colOff>2047875</xdr:colOff>
          <xdr:row>2</xdr:row>
          <xdr:rowOff>152400</xdr:rowOff>
        </xdr:to>
        <xdr:sp macro="" textlink="">
          <xdr:nvSpPr>
            <xdr:cNvPr id="123905" name="Object 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09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2</xdr:row>
          <xdr:rowOff>152400</xdr:rowOff>
        </xdr:to>
        <xdr:sp macro="" textlink="">
          <xdr:nvSpPr>
            <xdr:cNvPr id="180225" name="Object 1" hidden="1">
              <a:extLst>
                <a:ext uri="{63B3BB69-23CF-44E3-9099-C40C66FF867C}">
                  <a14:compatExt spid="_x0000_s180225"/>
                </a:ext>
                <a:ext uri="{FF2B5EF4-FFF2-40B4-BE49-F238E27FC236}">
                  <a16:creationId xmlns:a16="http://schemas.microsoft.com/office/drawing/2014/main" id="{00000000-0008-0000-0A00-000001C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2</xdr:col>
          <xdr:colOff>2047875</xdr:colOff>
          <xdr:row>2</xdr:row>
          <xdr:rowOff>152400</xdr:rowOff>
        </xdr:to>
        <xdr:sp macro="" textlink="">
          <xdr:nvSpPr>
            <xdr:cNvPr id="181249" name="Object 1" hidden="1">
              <a:extLst>
                <a:ext uri="{63B3BB69-23CF-44E3-9099-C40C66FF867C}">
                  <a14:compatExt spid="_x0000_s181249"/>
                </a:ext>
                <a:ext uri="{FF2B5EF4-FFF2-40B4-BE49-F238E27FC236}">
                  <a16:creationId xmlns:a16="http://schemas.microsoft.com/office/drawing/2014/main" id="{00000000-0008-0000-0B00-000001C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2</xdr:row>
          <xdr:rowOff>152400</xdr:rowOff>
        </xdr:to>
        <xdr:sp macro="" textlink="">
          <xdr:nvSpPr>
            <xdr:cNvPr id="182273" name="Object 1" hidden="1">
              <a:extLst>
                <a:ext uri="{63B3BB69-23CF-44E3-9099-C40C66FF867C}">
                  <a14:compatExt spid="_x0000_s182273"/>
                </a:ext>
                <a:ext uri="{FF2B5EF4-FFF2-40B4-BE49-F238E27FC236}">
                  <a16:creationId xmlns:a16="http://schemas.microsoft.com/office/drawing/2014/main" id="{00000000-0008-0000-0C00-000001C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8FBB0-99F0-4A5E-8164-FB50AA776FF6}">
  <sheetPr>
    <pageSetUpPr fitToPage="1"/>
  </sheetPr>
  <dimension ref="A1:E18"/>
  <sheetViews>
    <sheetView zoomScale="120" zoomScaleNormal="120" workbookViewId="0">
      <selection activeCell="E29" sqref="E29"/>
    </sheetView>
  </sheetViews>
  <sheetFormatPr baseColWidth="10" defaultColWidth="11.42578125" defaultRowHeight="12" x14ac:dyDescent="0.2"/>
  <cols>
    <col min="1" max="1" width="8" style="15" customWidth="1"/>
    <col min="2" max="2" width="16" style="15" customWidth="1"/>
    <col min="3" max="3" width="13.5703125" style="16" customWidth="1"/>
    <col min="4" max="4" width="20.85546875" style="15" bestFit="1" customWidth="1"/>
    <col min="5" max="16384" width="11.42578125" style="15"/>
  </cols>
  <sheetData>
    <row r="1" spans="1:5" x14ac:dyDescent="0.2">
      <c r="C1" s="15"/>
      <c r="D1" s="25" t="s">
        <v>0</v>
      </c>
    </row>
    <row r="2" spans="1:5" s="14" customFormat="1" x14ac:dyDescent="0.2">
      <c r="A2" s="15"/>
      <c r="B2" s="15"/>
      <c r="C2" s="15"/>
      <c r="D2" s="25" t="s">
        <v>1</v>
      </c>
    </row>
    <row r="3" spans="1:5" ht="24" x14ac:dyDescent="0.2">
      <c r="A3" s="17" t="s">
        <v>2</v>
      </c>
      <c r="B3" s="17" t="s">
        <v>3</v>
      </c>
      <c r="C3" s="17" t="s">
        <v>4</v>
      </c>
      <c r="D3" s="18" t="s">
        <v>5</v>
      </c>
    </row>
    <row r="4" spans="1:5" ht="12.75" x14ac:dyDescent="0.2">
      <c r="A4" s="19">
        <v>1</v>
      </c>
      <c r="B4" s="21" t="s">
        <v>6</v>
      </c>
      <c r="C4" s="28">
        <v>46338</v>
      </c>
      <c r="D4" s="20">
        <f>'1. REDHAT'!Q15</f>
        <v>1391343339</v>
      </c>
      <c r="E4" s="29"/>
    </row>
    <row r="5" spans="1:5" ht="12.75" x14ac:dyDescent="0.2">
      <c r="A5" s="19">
        <v>2</v>
      </c>
      <c r="B5" s="21" t="s">
        <v>7</v>
      </c>
      <c r="C5" s="28">
        <v>46316</v>
      </c>
      <c r="D5" s="20">
        <f>'2. FORTINET'!R14</f>
        <v>2152559157</v>
      </c>
      <c r="E5" s="29"/>
    </row>
    <row r="6" spans="1:5" ht="12.75" x14ac:dyDescent="0.2">
      <c r="A6" s="19">
        <v>3</v>
      </c>
      <c r="B6" s="21" t="s">
        <v>8</v>
      </c>
      <c r="C6" s="28">
        <v>46333</v>
      </c>
      <c r="D6" s="20">
        <f>'3. TRELLIX'!P17</f>
        <v>497658000</v>
      </c>
      <c r="E6" s="29"/>
    </row>
    <row r="7" spans="1:5" ht="12.75" x14ac:dyDescent="0.2">
      <c r="A7" s="19">
        <v>4</v>
      </c>
      <c r="B7" s="21" t="s">
        <v>9</v>
      </c>
      <c r="C7" s="28">
        <v>46236</v>
      </c>
      <c r="D7" s="20">
        <f>'4. CHECKPOINT'!Q16</f>
        <v>1748466483</v>
      </c>
      <c r="E7" s="29"/>
    </row>
    <row r="8" spans="1:5" ht="12.75" x14ac:dyDescent="0.2">
      <c r="A8" s="19">
        <v>5</v>
      </c>
      <c r="B8" s="21" t="s">
        <v>10</v>
      </c>
      <c r="C8" s="28">
        <v>46006</v>
      </c>
      <c r="D8" s="20">
        <f>'5. OPENTEXT'!P11</f>
        <v>119943831</v>
      </c>
      <c r="E8" s="29"/>
    </row>
    <row r="9" spans="1:5" ht="12.75" x14ac:dyDescent="0.2">
      <c r="A9" s="19">
        <v>6</v>
      </c>
      <c r="B9" s="21" t="s">
        <v>11</v>
      </c>
      <c r="C9" s="19" t="s">
        <v>12</v>
      </c>
      <c r="D9" s="20">
        <f>'6. RECAPTCHA'!O10</f>
        <v>18851250</v>
      </c>
      <c r="E9" s="29"/>
    </row>
    <row r="10" spans="1:5" ht="12.75" x14ac:dyDescent="0.2">
      <c r="A10" s="19">
        <v>7</v>
      </c>
      <c r="B10" s="31" t="s">
        <v>13</v>
      </c>
      <c r="C10" s="28">
        <v>46373</v>
      </c>
      <c r="D10" s="20">
        <f>'7. ZOOM'!P8</f>
        <v>59347456</v>
      </c>
      <c r="E10" s="29"/>
    </row>
    <row r="11" spans="1:5" ht="12.75" x14ac:dyDescent="0.2">
      <c r="A11" s="19">
        <v>8</v>
      </c>
      <c r="B11" s="21" t="s">
        <v>14</v>
      </c>
      <c r="C11" s="28">
        <v>46347</v>
      </c>
      <c r="D11" s="20">
        <f>'8. ADOBE'!Q9</f>
        <v>52997466</v>
      </c>
      <c r="E11" s="29"/>
    </row>
    <row r="12" spans="1:5" ht="12.75" x14ac:dyDescent="0.2">
      <c r="A12" s="19">
        <v>9</v>
      </c>
      <c r="B12" s="21" t="s">
        <v>15</v>
      </c>
      <c r="C12" s="28">
        <v>46346</v>
      </c>
      <c r="D12" s="20">
        <f>'9. AUTOCAD'!P8</f>
        <v>9321210</v>
      </c>
      <c r="E12" s="29"/>
    </row>
    <row r="13" spans="1:5" ht="12.75" x14ac:dyDescent="0.2">
      <c r="A13" s="19">
        <v>10</v>
      </c>
      <c r="B13" s="21" t="s">
        <v>16</v>
      </c>
      <c r="C13" s="28">
        <v>46352</v>
      </c>
      <c r="D13" s="20">
        <f>'10. PLUMSAIL'!N8</f>
        <v>30957365</v>
      </c>
      <c r="E13" s="29"/>
    </row>
    <row r="14" spans="1:5" ht="12.75" x14ac:dyDescent="0.2">
      <c r="A14" s="19">
        <v>11</v>
      </c>
      <c r="B14" s="21" t="s">
        <v>17</v>
      </c>
      <c r="C14" s="28">
        <v>46294</v>
      </c>
      <c r="D14" s="20">
        <f>'11. LICENCIAS WEB'!P15</f>
        <v>51133447</v>
      </c>
      <c r="E14" s="29"/>
    </row>
    <row r="15" spans="1:5" ht="12.75" x14ac:dyDescent="0.2">
      <c r="A15" s="19">
        <v>12</v>
      </c>
      <c r="B15" s="21" t="s">
        <v>18</v>
      </c>
      <c r="C15" s="28">
        <v>46173</v>
      </c>
      <c r="D15" s="20">
        <f>'12. INFORMIX'!Q9</f>
        <v>517273500</v>
      </c>
      <c r="E15" s="29"/>
    </row>
    <row r="16" spans="1:5" x14ac:dyDescent="0.2">
      <c r="A16" s="40" t="s">
        <v>19</v>
      </c>
      <c r="B16" s="40"/>
      <c r="C16" s="17"/>
      <c r="D16" s="20">
        <f>SUBTOTAL(9,D4:D15)</f>
        <v>6649852504</v>
      </c>
    </row>
    <row r="17" spans="4:4" x14ac:dyDescent="0.2">
      <c r="D17" s="24"/>
    </row>
    <row r="18" spans="4:4" x14ac:dyDescent="0.2">
      <c r="D18" s="30"/>
    </row>
  </sheetData>
  <autoFilter ref="A3:D18" xr:uid="{912BD506-FBAD-4081-9808-3AB9C47A5903}"/>
  <mergeCells count="1">
    <mergeCell ref="A16:B16"/>
  </mergeCells>
  <hyperlinks>
    <hyperlink ref="B15" location="'12. INFORMIX'!Área_de_impresión" display="INFORMIX" xr:uid="{A0AF7545-93E8-4600-A67A-B70C4256DA63}"/>
    <hyperlink ref="B14" location="'11. LICENCIAS WEB'!Área_de_impresión" display="LICENCIAS WEB" xr:uid="{FBE180CC-3576-47FA-93C0-E5BBFBA5CF77}"/>
    <hyperlink ref="B13" location="'10. PLUMSAIL'!Área_de_impresión" display="PLUMSAIL" xr:uid="{99E5E236-FFA8-4B00-8FC2-5C1255652760}"/>
    <hyperlink ref="B12" location="'9. AUTOCAD'!Área_de_impresión" display="AUTOCAD" xr:uid="{4E48E91E-FB24-4160-A972-BAD2FE71D7F2}"/>
    <hyperlink ref="B11" location="'8. ADOBE'!Área_de_impresión" display="ADOBE" xr:uid="{A82B0783-E403-4390-932D-DD9AE0D38207}"/>
    <hyperlink ref="B9" location="'6. RECAPTCHA'!Área_de_impresión" display="RECAPTCHA" xr:uid="{A46F0AE0-2D1F-49B0-AD84-951BF094A834}"/>
    <hyperlink ref="B8" location="'5. OPENTEXT'!Área_de_impresión" display="OPENTEX" xr:uid="{80DD764F-E32E-4B1D-90F6-ED62061A5337}"/>
    <hyperlink ref="B7" location="'4. CHECKPOINT'!Área_de_impresión" display="CHECKPOINT" xr:uid="{E0F64E66-4D7D-428F-97D4-1B14C2716303}"/>
    <hyperlink ref="B6" location="'3. TRELLIX'!Área_de_impresión" display="TRELLIX" xr:uid="{EFB3F47A-B450-4511-A984-8E9F189917B9}"/>
    <hyperlink ref="B5" location="'2. FORTINET'!Área_de_impresión" display="FORTINET" xr:uid="{6BD87C5F-69C9-449B-A0E7-E82AEBD17B69}"/>
    <hyperlink ref="B4" location="'1. REDHAT'!Área_de_impresión" display="REDHAT" xr:uid="{C62CC427-1839-4C73-8CC2-D5E1D0113582}"/>
    <hyperlink ref="B10" location="'7. ZOOM'!Área_de_impresión" display="ZOOM" xr:uid="{AA2E0BC7-0F36-41B0-B050-208DB0AEBDE6}"/>
  </hyperlinks>
  <pageMargins left="0.25" right="0.25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5211-CF89-4F78-B921-07A704354E7D}">
  <sheetPr>
    <pageSetUpPr fitToPage="1"/>
  </sheetPr>
  <dimension ref="A1:Q24"/>
  <sheetViews>
    <sheetView topLeftCell="B1" zoomScale="120" zoomScaleNormal="12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8.42578125" style="1" customWidth="1"/>
    <col min="4" max="4" width="32.140625" style="1" customWidth="1"/>
    <col min="5" max="5" width="7.28515625" style="1" bestFit="1" customWidth="1"/>
    <col min="6" max="6" width="17.5703125" style="1" bestFit="1" customWidth="1"/>
    <col min="7" max="9" width="17.5703125" style="1" customWidth="1"/>
    <col min="10" max="10" width="18.140625" style="1" bestFit="1" customWidth="1"/>
    <col min="11" max="11" width="16.140625" style="1" bestFit="1" customWidth="1"/>
    <col min="12" max="13" width="17.5703125" style="1" bestFit="1" customWidth="1"/>
    <col min="14" max="14" width="19.140625" style="1" customWidth="1"/>
    <col min="15" max="15" width="4.85546875" style="1" customWidth="1"/>
    <col min="16" max="16" width="17.7109375" style="1" customWidth="1"/>
    <col min="17" max="17" width="20.28515625" style="1" bestFit="1" customWidth="1"/>
    <col min="18" max="16384" width="17.5703125" style="1"/>
  </cols>
  <sheetData>
    <row r="1" spans="2:17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2:17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2:17" ht="31.5" customHeight="1" x14ac:dyDescent="0.2">
      <c r="B3" s="2"/>
      <c r="C3" s="2"/>
      <c r="D3" s="2"/>
      <c r="E3" s="2"/>
      <c r="M3" s="12" t="s">
        <v>22</v>
      </c>
      <c r="N3" s="13">
        <f ca="1">TODAY()</f>
        <v>46184</v>
      </c>
    </row>
    <row r="4" spans="2:17" x14ac:dyDescent="0.2">
      <c r="B4" s="2"/>
      <c r="C4" s="2"/>
      <c r="D4" s="2"/>
      <c r="E4" s="2"/>
    </row>
    <row r="5" spans="2:17" s="3" customFormat="1" ht="53.25" customHeight="1" x14ac:dyDescent="0.2">
      <c r="C5" s="22" t="s">
        <v>23</v>
      </c>
      <c r="F5" s="8" t="s">
        <v>24</v>
      </c>
      <c r="G5" s="8" t="s">
        <v>25</v>
      </c>
      <c r="H5" s="8" t="s">
        <v>26</v>
      </c>
      <c r="I5" s="8" t="s">
        <v>27</v>
      </c>
      <c r="J5" s="38" t="s">
        <v>28</v>
      </c>
      <c r="K5" s="38"/>
      <c r="L5" s="38"/>
      <c r="M5" s="38"/>
      <c r="N5" s="38"/>
      <c r="P5" s="41" t="s">
        <v>29</v>
      </c>
      <c r="Q5" s="42"/>
    </row>
    <row r="6" spans="2:17" s="3" customFormat="1" ht="59.25" customHeight="1" x14ac:dyDescent="0.2">
      <c r="B6" s="4" t="s">
        <v>30</v>
      </c>
      <c r="C6" s="4" t="s">
        <v>31</v>
      </c>
      <c r="D6" s="4" t="s">
        <v>32</v>
      </c>
      <c r="E6" s="4" t="s">
        <v>33</v>
      </c>
      <c r="F6" s="8" t="s">
        <v>34</v>
      </c>
      <c r="G6" s="8" t="s">
        <v>34</v>
      </c>
      <c r="H6" s="8" t="s">
        <v>34</v>
      </c>
      <c r="I6" s="8" t="s">
        <v>34</v>
      </c>
      <c r="J6" s="4" t="s">
        <v>35</v>
      </c>
      <c r="K6" s="4" t="s">
        <v>36</v>
      </c>
      <c r="L6" s="4" t="s">
        <v>37</v>
      </c>
      <c r="M6" s="4" t="s">
        <v>38</v>
      </c>
      <c r="N6" s="4" t="s">
        <v>39</v>
      </c>
      <c r="P6" s="4" t="s">
        <v>34</v>
      </c>
      <c r="Q6" s="4" t="s">
        <v>40</v>
      </c>
    </row>
    <row r="7" spans="2:17" s="3" customFormat="1" ht="43.15" customHeight="1" x14ac:dyDescent="0.2">
      <c r="B7" s="4">
        <v>1</v>
      </c>
      <c r="C7" s="5" t="s">
        <v>41</v>
      </c>
      <c r="D7" s="5" t="s">
        <v>42</v>
      </c>
      <c r="E7" s="5">
        <v>12</v>
      </c>
      <c r="F7" s="9">
        <v>22755600</v>
      </c>
      <c r="G7" s="9">
        <v>6476666.6666666679</v>
      </c>
      <c r="H7" s="9">
        <v>6443333.333333334</v>
      </c>
      <c r="I7" s="9">
        <v>6435833.333333334</v>
      </c>
      <c r="J7" s="6">
        <f t="shared" ref="J7:J14" si="0">AVERAGE(F7:I7)</f>
        <v>10527858.333333334</v>
      </c>
      <c r="K7" s="6">
        <f t="shared" ref="K7:K14" si="1">_xlfn.STDEV.S(F7:I7)</f>
        <v>8151847.0966821508</v>
      </c>
      <c r="L7" s="6">
        <f>J7-K7</f>
        <v>2376011.2366511831</v>
      </c>
      <c r="M7" s="6">
        <f>J7+K7</f>
        <v>18679705.430015486</v>
      </c>
      <c r="N7" s="6">
        <f t="shared" ref="N7:N14" si="2">ROUND(AVERAGEIFS(F7:I7,F7:I7,"&gt;="&amp;L7,F7:I7,"&lt;="&amp;M7),0)</f>
        <v>6451944</v>
      </c>
      <c r="P7" s="11">
        <f>ROUND(MIN(J7,N7),0)</f>
        <v>6451944</v>
      </c>
      <c r="Q7" s="11">
        <f t="shared" ref="Q7:Q14" si="3">P7*E7</f>
        <v>77423328</v>
      </c>
    </row>
    <row r="8" spans="2:17" s="3" customFormat="1" ht="43.15" customHeight="1" x14ac:dyDescent="0.2">
      <c r="B8" s="4">
        <v>2</v>
      </c>
      <c r="C8" s="5" t="s">
        <v>43</v>
      </c>
      <c r="D8" s="5" t="s">
        <v>44</v>
      </c>
      <c r="E8" s="5">
        <v>8</v>
      </c>
      <c r="F8" s="9">
        <v>8312400.0000000009</v>
      </c>
      <c r="G8" s="9">
        <v>4751250</v>
      </c>
      <c r="H8" s="9">
        <v>4725000</v>
      </c>
      <c r="I8" s="9">
        <v>4718750</v>
      </c>
      <c r="J8" s="6">
        <f t="shared" si="0"/>
        <v>5626850</v>
      </c>
      <c r="K8" s="6">
        <f t="shared" si="1"/>
        <v>1790422.0354430419</v>
      </c>
      <c r="L8" s="6">
        <f>J8-K8</f>
        <v>3836427.9645569581</v>
      </c>
      <c r="M8" s="6">
        <f t="shared" ref="M8:M13" si="4">J8+K8</f>
        <v>7417272.0354430415</v>
      </c>
      <c r="N8" s="6">
        <f t="shared" si="2"/>
        <v>4731667</v>
      </c>
      <c r="P8" s="11">
        <f t="shared" ref="P8:P14" si="5">ROUND(MIN(J8,N8),0)</f>
        <v>4731667</v>
      </c>
      <c r="Q8" s="11">
        <f t="shared" si="3"/>
        <v>37853336</v>
      </c>
    </row>
    <row r="9" spans="2:17" s="3" customFormat="1" ht="43.15" customHeight="1" x14ac:dyDescent="0.2">
      <c r="B9" s="4">
        <v>3</v>
      </c>
      <c r="C9" s="5" t="s">
        <v>45</v>
      </c>
      <c r="D9" s="5" t="s">
        <v>46</v>
      </c>
      <c r="E9" s="5">
        <v>12</v>
      </c>
      <c r="F9" s="9">
        <v>5421600</v>
      </c>
      <c r="G9" s="9">
        <v>2958333.3333333335</v>
      </c>
      <c r="H9" s="9">
        <v>2942500</v>
      </c>
      <c r="I9" s="9">
        <v>2938333.3333333335</v>
      </c>
      <c r="J9" s="6">
        <f t="shared" si="0"/>
        <v>3565191.666666667</v>
      </c>
      <c r="K9" s="6">
        <f t="shared" si="1"/>
        <v>1237635.5439050035</v>
      </c>
      <c r="L9" s="6">
        <f t="shared" ref="L9:L14" si="6">J9-K9</f>
        <v>2327556.1227616635</v>
      </c>
      <c r="M9" s="6">
        <f t="shared" si="4"/>
        <v>4802827.2105716709</v>
      </c>
      <c r="N9" s="6">
        <f t="shared" si="2"/>
        <v>2946389</v>
      </c>
      <c r="P9" s="11">
        <f t="shared" si="5"/>
        <v>2946389</v>
      </c>
      <c r="Q9" s="11">
        <f t="shared" si="3"/>
        <v>35356668</v>
      </c>
    </row>
    <row r="10" spans="2:17" s="3" customFormat="1" ht="43.15" customHeight="1" x14ac:dyDescent="0.2">
      <c r="B10" s="4">
        <v>4</v>
      </c>
      <c r="C10" s="5" t="s">
        <v>47</v>
      </c>
      <c r="D10" s="5" t="s">
        <v>48</v>
      </c>
      <c r="E10" s="5">
        <v>12</v>
      </c>
      <c r="F10" s="9">
        <v>10800000</v>
      </c>
      <c r="G10" s="9">
        <v>4532500</v>
      </c>
      <c r="H10" s="9">
        <v>4507500</v>
      </c>
      <c r="I10" s="9">
        <v>4502500</v>
      </c>
      <c r="J10" s="6">
        <f t="shared" si="0"/>
        <v>6085625</v>
      </c>
      <c r="K10" s="6">
        <f t="shared" si="1"/>
        <v>3142944.0650182329</v>
      </c>
      <c r="L10" s="6">
        <f t="shared" si="6"/>
        <v>2942680.9349817671</v>
      </c>
      <c r="M10" s="6">
        <f>J10+K10</f>
        <v>9228569.0650182329</v>
      </c>
      <c r="N10" s="6">
        <f t="shared" si="2"/>
        <v>4514167</v>
      </c>
      <c r="P10" s="11">
        <f t="shared" si="5"/>
        <v>4514167</v>
      </c>
      <c r="Q10" s="11">
        <f t="shared" si="3"/>
        <v>54170004</v>
      </c>
    </row>
    <row r="11" spans="2:17" s="3" customFormat="1" ht="43.15" customHeight="1" x14ac:dyDescent="0.2">
      <c r="B11" s="4">
        <v>5</v>
      </c>
      <c r="C11" s="5" t="s">
        <v>49</v>
      </c>
      <c r="D11" s="5" t="s">
        <v>50</v>
      </c>
      <c r="E11" s="5">
        <v>12</v>
      </c>
      <c r="F11" s="9">
        <v>7920000</v>
      </c>
      <c r="G11" s="9">
        <v>41558333.333333336</v>
      </c>
      <c r="H11" s="9">
        <v>41358333.333333336</v>
      </c>
      <c r="I11" s="9">
        <v>41300000</v>
      </c>
      <c r="J11" s="6">
        <f t="shared" si="0"/>
        <v>33034166.666666668</v>
      </c>
      <c r="K11" s="6">
        <f t="shared" si="1"/>
        <v>16743143.2344817</v>
      </c>
      <c r="L11" s="6">
        <f t="shared" si="6"/>
        <v>16291023.432184968</v>
      </c>
      <c r="M11" s="6">
        <f t="shared" ref="M11" si="7">J11+K11</f>
        <v>49777309.901148364</v>
      </c>
      <c r="N11" s="6">
        <f t="shared" si="2"/>
        <v>41405556</v>
      </c>
      <c r="P11" s="11">
        <f t="shared" si="5"/>
        <v>33034167</v>
      </c>
      <c r="Q11" s="11">
        <f t="shared" si="3"/>
        <v>396410004</v>
      </c>
    </row>
    <row r="12" spans="2:17" s="3" customFormat="1" ht="43.15" customHeight="1" x14ac:dyDescent="0.2">
      <c r="B12" s="4">
        <v>6</v>
      </c>
      <c r="C12" s="5" t="s">
        <v>51</v>
      </c>
      <c r="D12" s="5" t="s">
        <v>52</v>
      </c>
      <c r="E12" s="5">
        <v>2</v>
      </c>
      <c r="F12" s="9">
        <v>297792000</v>
      </c>
      <c r="G12" s="9">
        <v>178600000</v>
      </c>
      <c r="H12" s="9">
        <v>177700000</v>
      </c>
      <c r="I12" s="9">
        <v>177450000</v>
      </c>
      <c r="J12" s="6">
        <f t="shared" si="0"/>
        <v>207885500</v>
      </c>
      <c r="K12" s="6">
        <f t="shared" si="1"/>
        <v>59939701.153186724</v>
      </c>
      <c r="L12" s="6">
        <f t="shared" si="6"/>
        <v>147945798.84681326</v>
      </c>
      <c r="M12" s="6">
        <f>J12+K12</f>
        <v>267825201.15318674</v>
      </c>
      <c r="N12" s="6">
        <f t="shared" si="2"/>
        <v>177916667</v>
      </c>
      <c r="P12" s="11">
        <f t="shared" si="5"/>
        <v>177916667</v>
      </c>
      <c r="Q12" s="11">
        <f t="shared" si="3"/>
        <v>355833334</v>
      </c>
    </row>
    <row r="13" spans="2:17" s="3" customFormat="1" ht="43.15" customHeight="1" x14ac:dyDescent="0.2">
      <c r="B13" s="4">
        <v>7</v>
      </c>
      <c r="C13" s="5" t="s">
        <v>53</v>
      </c>
      <c r="D13" s="5" t="s">
        <v>54</v>
      </c>
      <c r="E13" s="5">
        <v>14</v>
      </c>
      <c r="F13" s="9">
        <v>47520000</v>
      </c>
      <c r="G13" s="9">
        <v>28514285.714285713</v>
      </c>
      <c r="H13" s="9">
        <v>28364285.714285716</v>
      </c>
      <c r="I13" s="9">
        <v>28314285.714285716</v>
      </c>
      <c r="J13" s="6">
        <f t="shared" si="0"/>
        <v>33178214.285714287</v>
      </c>
      <c r="K13" s="6">
        <f t="shared" si="1"/>
        <v>9561568.1529871188</v>
      </c>
      <c r="L13" s="6">
        <f t="shared" si="6"/>
        <v>23616646.132727169</v>
      </c>
      <c r="M13" s="6">
        <f t="shared" si="4"/>
        <v>42739782.438701406</v>
      </c>
      <c r="N13" s="6">
        <f t="shared" si="2"/>
        <v>28397619</v>
      </c>
      <c r="P13" s="11">
        <f t="shared" si="5"/>
        <v>28397619</v>
      </c>
      <c r="Q13" s="11">
        <f t="shared" si="3"/>
        <v>397566666</v>
      </c>
    </row>
    <row r="14" spans="2:17" s="3" customFormat="1" ht="43.15" customHeight="1" x14ac:dyDescent="0.2">
      <c r="B14" s="4">
        <v>8</v>
      </c>
      <c r="C14" s="5" t="s">
        <v>55</v>
      </c>
      <c r="D14" s="5" t="s">
        <v>56</v>
      </c>
      <c r="E14" s="5">
        <v>3</v>
      </c>
      <c r="F14" s="9">
        <v>69300000</v>
      </c>
      <c r="G14" s="9">
        <v>12293333.333333334</v>
      </c>
      <c r="H14" s="9">
        <v>12226666.666666668</v>
      </c>
      <c r="I14" s="9">
        <v>12210000.000000002</v>
      </c>
      <c r="J14" s="6">
        <f t="shared" si="0"/>
        <v>26507500</v>
      </c>
      <c r="K14" s="6">
        <f t="shared" si="1"/>
        <v>28528356.05277798</v>
      </c>
      <c r="L14" s="6">
        <f t="shared" si="6"/>
        <v>-2020856.0527779795</v>
      </c>
      <c r="M14" s="6">
        <f>J14+K14</f>
        <v>55035856.052777976</v>
      </c>
      <c r="N14" s="6">
        <f t="shared" si="2"/>
        <v>12243333</v>
      </c>
      <c r="P14" s="11">
        <f t="shared" si="5"/>
        <v>12243333</v>
      </c>
      <c r="Q14" s="11">
        <f t="shared" si="3"/>
        <v>36729999</v>
      </c>
    </row>
    <row r="15" spans="2:17" s="3" customFormat="1" ht="43.15" customHeight="1" x14ac:dyDescent="0.2">
      <c r="B15" s="39" t="s">
        <v>57</v>
      </c>
      <c r="C15" s="39"/>
      <c r="D15" s="39"/>
      <c r="E15" s="39"/>
      <c r="F15" s="10">
        <f t="shared" ref="F15:N15" si="8">SUM(F7:F14)</f>
        <v>469821600</v>
      </c>
      <c r="G15" s="10">
        <f t="shared" si="8"/>
        <v>279684702.38095236</v>
      </c>
      <c r="H15" s="10">
        <f t="shared" si="8"/>
        <v>278267619.0476191</v>
      </c>
      <c r="I15" s="10">
        <f t="shared" si="8"/>
        <v>277869702.38095242</v>
      </c>
      <c r="J15" s="7">
        <f t="shared" si="8"/>
        <v>326410905.95238096</v>
      </c>
      <c r="K15" s="7">
        <f t="shared" si="8"/>
        <v>129095617.33448195</v>
      </c>
      <c r="L15" s="7">
        <f t="shared" si="8"/>
        <v>197315288.617899</v>
      </c>
      <c r="M15" s="7">
        <f t="shared" si="8"/>
        <v>455506523.28686285</v>
      </c>
      <c r="N15" s="7">
        <f t="shared" si="8"/>
        <v>278607342</v>
      </c>
      <c r="P15" s="7">
        <f>SUM(P7:P14)</f>
        <v>270235953</v>
      </c>
      <c r="Q15" s="7">
        <f>SUM(Q7:Q14)</f>
        <v>1391343339</v>
      </c>
    </row>
    <row r="17" spans="2:17" x14ac:dyDescent="0.2">
      <c r="B17" s="2"/>
      <c r="C17" s="2"/>
      <c r="D17" s="36"/>
      <c r="E17" s="36"/>
      <c r="Q17" s="26"/>
    </row>
    <row r="18" spans="2:17" ht="13.15" customHeight="1" x14ac:dyDescent="0.2">
      <c r="K18" s="32" t="s">
        <v>58</v>
      </c>
      <c r="L18" s="33" t="s">
        <v>59</v>
      </c>
      <c r="M18" s="33"/>
      <c r="Q18" s="27"/>
    </row>
    <row r="19" spans="2:17" ht="13.15" customHeight="1" x14ac:dyDescent="0.2">
      <c r="K19" s="32"/>
      <c r="L19" s="34" t="s">
        <v>60</v>
      </c>
      <c r="M19" s="35"/>
    </row>
    <row r="20" spans="2:17" ht="13.15" customHeight="1" x14ac:dyDescent="0.2">
      <c r="K20" s="32"/>
      <c r="L20" s="33" t="s">
        <v>61</v>
      </c>
      <c r="M20" s="33"/>
    </row>
    <row r="22" spans="2:17" ht="13.15" customHeight="1" x14ac:dyDescent="0.2">
      <c r="K22" s="32" t="s">
        <v>62</v>
      </c>
      <c r="L22" s="33" t="s">
        <v>63</v>
      </c>
      <c r="M22" s="33"/>
    </row>
    <row r="23" spans="2:17" ht="13.15" customHeight="1" x14ac:dyDescent="0.2">
      <c r="K23" s="32"/>
      <c r="L23" s="33" t="s">
        <v>64</v>
      </c>
      <c r="M23" s="33"/>
    </row>
    <row r="24" spans="2:17" ht="13.15" customHeight="1" x14ac:dyDescent="0.2">
      <c r="K24" s="32"/>
      <c r="L24" s="34" t="s">
        <v>61</v>
      </c>
      <c r="M24" s="35"/>
    </row>
  </sheetData>
  <mergeCells count="14">
    <mergeCell ref="K22:K24"/>
    <mergeCell ref="L22:M22"/>
    <mergeCell ref="L23:M23"/>
    <mergeCell ref="L24:M24"/>
    <mergeCell ref="B1:Q1"/>
    <mergeCell ref="B2:Q2"/>
    <mergeCell ref="J5:N5"/>
    <mergeCell ref="B15:E15"/>
    <mergeCell ref="D17:E17"/>
    <mergeCell ref="P5:Q5"/>
    <mergeCell ref="K18:K20"/>
    <mergeCell ref="L18:M18"/>
    <mergeCell ref="L19:M19"/>
    <mergeCell ref="L20:M20"/>
  </mergeCells>
  <hyperlinks>
    <hyperlink ref="C5" location="'0. RESUMEN'!A1" display="VOLVER" xr:uid="{549A646B-03A2-420B-A248-92A3B966EF8C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264193" r:id="rId4">
          <objectPr defaultSize="0" autoPict="0" r:id="rId5">
            <anchor moveWithCells="1" sizeWithCells="1">
              <from>
                <xdr:col>3</xdr:col>
                <xdr:colOff>361950</xdr:colOff>
                <xdr:row>0</xdr:row>
                <xdr:rowOff>0</xdr:rowOff>
              </from>
              <to>
                <xdr:col>3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26419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95E50-102A-4567-A6FB-5EF7A6E65626}">
  <sheetPr codeName="Hoja13">
    <pageSetUpPr fitToPage="1"/>
  </sheetPr>
  <dimension ref="A1:R23"/>
  <sheetViews>
    <sheetView topLeftCell="B1" zoomScaleNormal="100" zoomScaleSheetLayoutView="100" workbookViewId="0">
      <selection activeCell="F7" sqref="F7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8.42578125" style="1" customWidth="1"/>
    <col min="4" max="4" width="32.140625" style="1" customWidth="1"/>
    <col min="5" max="5" width="7.28515625" style="1" bestFit="1" customWidth="1"/>
    <col min="6" max="7" width="17.5703125" style="1" bestFit="1" customWidth="1"/>
    <col min="8" max="10" width="17.5703125" style="1" customWidth="1"/>
    <col min="11" max="11" width="18.140625" style="1" bestFit="1" customWidth="1"/>
    <col min="12" max="12" width="16.140625" style="1" bestFit="1" customWidth="1"/>
    <col min="13" max="14" width="17.5703125" style="1" bestFit="1" customWidth="1"/>
    <col min="15" max="15" width="19.140625" style="1" customWidth="1"/>
    <col min="16" max="16" width="4.85546875" style="1" customWidth="1"/>
    <col min="17" max="17" width="21" style="1" bestFit="1" customWidth="1"/>
    <col min="18" max="18" width="20.28515625" style="1" bestFit="1" customWidth="1"/>
    <col min="19" max="16384" width="17.5703125" style="1"/>
  </cols>
  <sheetData>
    <row r="1" spans="2:18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2:18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18" ht="31.5" customHeight="1" x14ac:dyDescent="0.2">
      <c r="B3" s="2"/>
      <c r="C3" s="2"/>
      <c r="D3" s="2"/>
      <c r="E3" s="2"/>
      <c r="F3" s="2"/>
      <c r="N3" s="12" t="s">
        <v>22</v>
      </c>
      <c r="O3" s="13">
        <f ca="1">TODAY()</f>
        <v>46184</v>
      </c>
    </row>
    <row r="4" spans="2:18" x14ac:dyDescent="0.2">
      <c r="B4" s="2"/>
      <c r="C4" s="2"/>
      <c r="D4" s="2"/>
      <c r="E4" s="2"/>
      <c r="F4" s="2"/>
    </row>
    <row r="5" spans="2:18" s="3" customFormat="1" ht="21.75" customHeight="1" x14ac:dyDescent="0.2">
      <c r="C5" s="22" t="s">
        <v>23</v>
      </c>
      <c r="F5" s="8" t="s">
        <v>65</v>
      </c>
      <c r="G5" s="8" t="s">
        <v>66</v>
      </c>
      <c r="H5" s="8" t="s">
        <v>67</v>
      </c>
      <c r="I5" s="8" t="s">
        <v>68</v>
      </c>
      <c r="J5" s="8" t="s">
        <v>69</v>
      </c>
      <c r="K5" s="38" t="s">
        <v>28</v>
      </c>
      <c r="L5" s="38"/>
      <c r="M5" s="38"/>
      <c r="N5" s="38"/>
      <c r="O5" s="38"/>
      <c r="Q5" s="38" t="s">
        <v>29</v>
      </c>
      <c r="R5" s="38"/>
    </row>
    <row r="6" spans="2:18" s="3" customFormat="1" ht="59.25" customHeight="1" x14ac:dyDescent="0.2">
      <c r="B6" s="4" t="s">
        <v>30</v>
      </c>
      <c r="C6" s="4" t="s">
        <v>31</v>
      </c>
      <c r="D6" s="4" t="s">
        <v>32</v>
      </c>
      <c r="E6" s="4" t="s">
        <v>33</v>
      </c>
      <c r="F6" s="8" t="s">
        <v>34</v>
      </c>
      <c r="G6" s="8" t="s">
        <v>34</v>
      </c>
      <c r="H6" s="8" t="s">
        <v>34</v>
      </c>
      <c r="I6" s="8" t="s">
        <v>34</v>
      </c>
      <c r="J6" s="8" t="s">
        <v>34</v>
      </c>
      <c r="K6" s="4" t="s">
        <v>35</v>
      </c>
      <c r="L6" s="4" t="s">
        <v>36</v>
      </c>
      <c r="M6" s="4" t="s">
        <v>37</v>
      </c>
      <c r="N6" s="4" t="s">
        <v>38</v>
      </c>
      <c r="O6" s="4" t="s">
        <v>39</v>
      </c>
      <c r="Q6" s="4" t="s">
        <v>34</v>
      </c>
      <c r="R6" s="4" t="s">
        <v>40</v>
      </c>
    </row>
    <row r="7" spans="2:18" s="3" customFormat="1" ht="43.15" customHeight="1" x14ac:dyDescent="0.2">
      <c r="B7" s="4">
        <v>1</v>
      </c>
      <c r="C7" s="5" t="s">
        <v>70</v>
      </c>
      <c r="D7" s="5" t="s">
        <v>71</v>
      </c>
      <c r="E7" s="5">
        <v>1</v>
      </c>
      <c r="F7" s="9">
        <v>377271588.12</v>
      </c>
      <c r="G7" s="9">
        <v>372552249.0687319</v>
      </c>
      <c r="H7" s="9">
        <v>381921978.41000003</v>
      </c>
      <c r="I7" s="9">
        <v>374896943.12</v>
      </c>
      <c r="J7" s="9">
        <v>382024964.57999998</v>
      </c>
      <c r="K7" s="6">
        <f t="shared" ref="K7:K13" si="0">AVERAGE(F7:J7)</f>
        <v>377733544.65974635</v>
      </c>
      <c r="L7" s="6">
        <f t="shared" ref="L7:L13" si="1">_xlfn.STDEV.S(F7:J7)</f>
        <v>4214996.9855738115</v>
      </c>
      <c r="M7" s="6">
        <f>K7-L7</f>
        <v>373518547.67417252</v>
      </c>
      <c r="N7" s="6">
        <f>K7+L7</f>
        <v>381948541.64532018</v>
      </c>
      <c r="O7" s="6">
        <f t="shared" ref="O7:O13" si="2">ROUND(AVERAGEIFS(F7:J7,F7:J7,"&gt;="&amp;M7,F7:J7,"&lt;="&amp;N7),0)</f>
        <v>378030170</v>
      </c>
      <c r="Q7" s="11">
        <f>ROUND(MIN(K7,O7),0)</f>
        <v>377733545</v>
      </c>
      <c r="R7" s="11">
        <f t="shared" ref="R7:R13" si="3">E7*Q7</f>
        <v>377733545</v>
      </c>
    </row>
    <row r="8" spans="2:18" s="3" customFormat="1" ht="43.15" customHeight="1" x14ac:dyDescent="0.2">
      <c r="B8" s="4">
        <v>2</v>
      </c>
      <c r="C8" s="5" t="s">
        <v>72</v>
      </c>
      <c r="D8" s="5" t="s">
        <v>73</v>
      </c>
      <c r="E8" s="5">
        <v>1</v>
      </c>
      <c r="F8" s="9">
        <v>322412458.41000003</v>
      </c>
      <c r="G8" s="9">
        <v>321234807.25792456</v>
      </c>
      <c r="H8" s="9">
        <v>331307114.60000002</v>
      </c>
      <c r="I8" s="9">
        <v>327296943.12</v>
      </c>
      <c r="J8" s="9">
        <v>323721641.67000002</v>
      </c>
      <c r="K8" s="6">
        <f t="shared" si="0"/>
        <v>325194593.01158494</v>
      </c>
      <c r="L8" s="6">
        <f t="shared" si="1"/>
        <v>4104039.4113025372</v>
      </c>
      <c r="M8" s="6">
        <f>K8-L8</f>
        <v>321090553.60028237</v>
      </c>
      <c r="N8" s="6">
        <f t="shared" ref="N8:N13" si="4">K8+L8</f>
        <v>329298632.4228875</v>
      </c>
      <c r="O8" s="6">
        <f t="shared" si="2"/>
        <v>323666463</v>
      </c>
      <c r="Q8" s="11">
        <f t="shared" ref="Q8:Q13" si="5">ROUND(MIN(K8,O8),0)</f>
        <v>323666463</v>
      </c>
      <c r="R8" s="11">
        <f t="shared" si="3"/>
        <v>323666463</v>
      </c>
    </row>
    <row r="9" spans="2:18" s="3" customFormat="1" ht="43.15" customHeight="1" x14ac:dyDescent="0.2">
      <c r="B9" s="4">
        <v>3</v>
      </c>
      <c r="C9" s="5" t="s">
        <v>74</v>
      </c>
      <c r="D9" s="5" t="s">
        <v>75</v>
      </c>
      <c r="E9" s="5">
        <v>2500</v>
      </c>
      <c r="F9" s="9">
        <v>136784.54999999999</v>
      </c>
      <c r="G9" s="9">
        <v>135183.62495325718</v>
      </c>
      <c r="H9" s="9">
        <v>140460.46</v>
      </c>
      <c r="I9" s="9">
        <v>136961.85999999999</v>
      </c>
      <c r="J9" s="9">
        <v>139591.76</v>
      </c>
      <c r="K9" s="6">
        <f t="shared" si="0"/>
        <v>137796.45099065144</v>
      </c>
      <c r="L9" s="6">
        <f t="shared" si="1"/>
        <v>2171.8324106144642</v>
      </c>
      <c r="M9" s="6">
        <f t="shared" ref="M9:M13" si="6">K9-L9</f>
        <v>135624.61858003697</v>
      </c>
      <c r="N9" s="6">
        <f t="shared" si="4"/>
        <v>139968.28340126592</v>
      </c>
      <c r="O9" s="6">
        <f t="shared" si="2"/>
        <v>137779</v>
      </c>
      <c r="Q9" s="11">
        <f t="shared" si="5"/>
        <v>137779</v>
      </c>
      <c r="R9" s="11">
        <f t="shared" si="3"/>
        <v>344447500</v>
      </c>
    </row>
    <row r="10" spans="2:18" s="3" customFormat="1" ht="43.15" customHeight="1" x14ac:dyDescent="0.2">
      <c r="B10" s="4">
        <v>4</v>
      </c>
      <c r="C10" s="5" t="s">
        <v>76</v>
      </c>
      <c r="D10" s="5" t="s">
        <v>77</v>
      </c>
      <c r="E10" s="5">
        <v>1</v>
      </c>
      <c r="F10" s="9">
        <v>116982888.12</v>
      </c>
      <c r="G10" s="9">
        <v>115066602.11501205</v>
      </c>
      <c r="H10" s="9">
        <v>120300478.41</v>
      </c>
      <c r="I10" s="9">
        <v>117226125.31</v>
      </c>
      <c r="J10" s="9">
        <v>120112458.41</v>
      </c>
      <c r="K10" s="6">
        <f t="shared" si="0"/>
        <v>117937710.4730024</v>
      </c>
      <c r="L10" s="6">
        <f t="shared" si="1"/>
        <v>2234586.2752923304</v>
      </c>
      <c r="M10" s="6">
        <f t="shared" si="6"/>
        <v>115703124.19771007</v>
      </c>
      <c r="N10" s="6">
        <f>K10+L10</f>
        <v>120172296.74829474</v>
      </c>
      <c r="O10" s="6">
        <f t="shared" si="2"/>
        <v>118107157</v>
      </c>
      <c r="Q10" s="11">
        <f t="shared" si="5"/>
        <v>117937710</v>
      </c>
      <c r="R10" s="11">
        <f t="shared" si="3"/>
        <v>117937710</v>
      </c>
    </row>
    <row r="11" spans="2:18" s="3" customFormat="1" ht="43.15" customHeight="1" x14ac:dyDescent="0.2">
      <c r="B11" s="4">
        <v>5</v>
      </c>
      <c r="C11" s="5" t="s">
        <v>78</v>
      </c>
      <c r="D11" s="5" t="s">
        <v>79</v>
      </c>
      <c r="E11" s="5">
        <v>1</v>
      </c>
      <c r="F11" s="9">
        <v>491396805.48000002</v>
      </c>
      <c r="G11" s="9">
        <v>486460864.55748534</v>
      </c>
      <c r="H11" s="9">
        <v>494962521.48000002</v>
      </c>
      <c r="I11" s="9">
        <v>489374459.98000002</v>
      </c>
      <c r="J11" s="9">
        <v>487941641.67000002</v>
      </c>
      <c r="K11" s="6">
        <f t="shared" si="0"/>
        <v>490027258.63349706</v>
      </c>
      <c r="L11" s="6">
        <f t="shared" si="1"/>
        <v>3306341.9678961048</v>
      </c>
      <c r="M11" s="6">
        <f t="shared" si="6"/>
        <v>486720916.66560096</v>
      </c>
      <c r="N11" s="6">
        <f t="shared" ref="N11" si="7">K11+L11</f>
        <v>493333600.60139316</v>
      </c>
      <c r="O11" s="6">
        <f t="shared" si="2"/>
        <v>489570969</v>
      </c>
      <c r="Q11" s="11">
        <f t="shared" si="5"/>
        <v>489570969</v>
      </c>
      <c r="R11" s="11">
        <f t="shared" si="3"/>
        <v>489570969</v>
      </c>
    </row>
    <row r="12" spans="2:18" s="3" customFormat="1" ht="43.15" customHeight="1" x14ac:dyDescent="0.2">
      <c r="B12" s="4">
        <v>6</v>
      </c>
      <c r="C12" s="5" t="s">
        <v>80</v>
      </c>
      <c r="D12" s="5" t="s">
        <v>81</v>
      </c>
      <c r="E12" s="5">
        <v>1</v>
      </c>
      <c r="F12" s="9">
        <v>12011257.859999999</v>
      </c>
      <c r="G12" s="9">
        <v>11513315.307054415</v>
      </c>
      <c r="H12" s="9">
        <v>14326747.960000001</v>
      </c>
      <c r="I12" s="9">
        <v>13012461.98</v>
      </c>
      <c r="J12" s="9">
        <v>13339219.32</v>
      </c>
      <c r="K12" s="6">
        <f t="shared" si="0"/>
        <v>12840600.485410882</v>
      </c>
      <c r="L12" s="6">
        <f t="shared" si="1"/>
        <v>1110887.7718704538</v>
      </c>
      <c r="M12" s="6">
        <f t="shared" si="6"/>
        <v>11729712.713540427</v>
      </c>
      <c r="N12" s="6">
        <f>K12+L12</f>
        <v>13951488.257281337</v>
      </c>
      <c r="O12" s="6">
        <f t="shared" si="2"/>
        <v>12787646</v>
      </c>
      <c r="Q12" s="11">
        <f t="shared" si="5"/>
        <v>12787646</v>
      </c>
      <c r="R12" s="11">
        <f t="shared" si="3"/>
        <v>12787646</v>
      </c>
    </row>
    <row r="13" spans="2:18" s="3" customFormat="1" ht="43.15" customHeight="1" x14ac:dyDescent="0.2">
      <c r="B13" s="4">
        <v>7</v>
      </c>
      <c r="C13" s="5" t="s">
        <v>82</v>
      </c>
      <c r="D13" s="5" t="s">
        <v>83</v>
      </c>
      <c r="E13" s="5">
        <v>1</v>
      </c>
      <c r="F13" s="9">
        <v>488998832.90999997</v>
      </c>
      <c r="G13" s="9">
        <v>478508025.37139851</v>
      </c>
      <c r="H13" s="9">
        <v>489201251.90999997</v>
      </c>
      <c r="I13" s="9">
        <v>487356077.18000001</v>
      </c>
      <c r="J13" s="9">
        <v>488012434.76999998</v>
      </c>
      <c r="K13" s="6">
        <f t="shared" si="0"/>
        <v>486415324.4282797</v>
      </c>
      <c r="L13" s="6">
        <f t="shared" si="1"/>
        <v>4483220.4821695462</v>
      </c>
      <c r="M13" s="6">
        <f t="shared" si="6"/>
        <v>481932103.94611013</v>
      </c>
      <c r="N13" s="6">
        <f t="shared" si="4"/>
        <v>490898544.91044927</v>
      </c>
      <c r="O13" s="6">
        <f t="shared" si="2"/>
        <v>488392149</v>
      </c>
      <c r="Q13" s="11">
        <f t="shared" si="5"/>
        <v>486415324</v>
      </c>
      <c r="R13" s="11">
        <f t="shared" si="3"/>
        <v>486415324</v>
      </c>
    </row>
    <row r="14" spans="2:18" s="3" customFormat="1" ht="43.15" customHeight="1" x14ac:dyDescent="0.2">
      <c r="B14" s="39" t="s">
        <v>57</v>
      </c>
      <c r="C14" s="39"/>
      <c r="D14" s="39"/>
      <c r="E14" s="39"/>
      <c r="F14" s="10">
        <f t="shared" ref="F14:O14" si="8">SUM(F7:F13)</f>
        <v>1809210615.4499998</v>
      </c>
      <c r="G14" s="10">
        <f t="shared" si="8"/>
        <v>1785471047.3025601</v>
      </c>
      <c r="H14" s="10">
        <f t="shared" si="8"/>
        <v>1832160553.23</v>
      </c>
      <c r="I14" s="10">
        <f t="shared" si="8"/>
        <v>1809299972.5500002</v>
      </c>
      <c r="J14" s="10">
        <f t="shared" si="8"/>
        <v>1815291952.1799998</v>
      </c>
      <c r="K14" s="7">
        <f t="shared" si="8"/>
        <v>1810286828.1425121</v>
      </c>
      <c r="L14" s="7">
        <f t="shared" si="8"/>
        <v>19456244.726515397</v>
      </c>
      <c r="M14" s="7">
        <f t="shared" si="8"/>
        <v>1790830583.4159961</v>
      </c>
      <c r="N14" s="7">
        <f t="shared" si="8"/>
        <v>1829743072.8690274</v>
      </c>
      <c r="O14" s="7">
        <f t="shared" si="8"/>
        <v>1810692333</v>
      </c>
      <c r="Q14" s="7">
        <f>SUM(Q7:Q13)</f>
        <v>1808249436</v>
      </c>
      <c r="R14" s="7">
        <f>SUM(R7:R13)</f>
        <v>2152559157</v>
      </c>
    </row>
    <row r="16" spans="2:18" x14ac:dyDescent="0.2">
      <c r="B16" s="2"/>
      <c r="C16" s="2"/>
      <c r="D16" s="36"/>
      <c r="E16" s="36"/>
      <c r="F16" s="36"/>
    </row>
    <row r="17" spans="12:14" ht="13.15" customHeight="1" x14ac:dyDescent="0.2">
      <c r="L17" s="32" t="s">
        <v>58</v>
      </c>
      <c r="M17" s="33" t="s">
        <v>59</v>
      </c>
      <c r="N17" s="33"/>
    </row>
    <row r="18" spans="12:14" ht="13.15" customHeight="1" x14ac:dyDescent="0.2">
      <c r="L18" s="32"/>
      <c r="M18" s="34" t="s">
        <v>60</v>
      </c>
      <c r="N18" s="35"/>
    </row>
    <row r="19" spans="12:14" ht="13.15" customHeight="1" x14ac:dyDescent="0.2">
      <c r="L19" s="32"/>
      <c r="M19" s="33" t="s">
        <v>61</v>
      </c>
      <c r="N19" s="33"/>
    </row>
    <row r="21" spans="12:14" ht="13.15" customHeight="1" x14ac:dyDescent="0.2">
      <c r="L21" s="32" t="s">
        <v>62</v>
      </c>
      <c r="M21" s="33" t="s">
        <v>63</v>
      </c>
      <c r="N21" s="33"/>
    </row>
    <row r="22" spans="12:14" ht="13.15" customHeight="1" x14ac:dyDescent="0.2">
      <c r="L22" s="32"/>
      <c r="M22" s="33" t="s">
        <v>64</v>
      </c>
      <c r="N22" s="33"/>
    </row>
    <row r="23" spans="12:14" ht="13.15" customHeight="1" x14ac:dyDescent="0.2">
      <c r="L23" s="32"/>
      <c r="M23" s="34" t="s">
        <v>61</v>
      </c>
      <c r="N23" s="35"/>
    </row>
  </sheetData>
  <mergeCells count="14">
    <mergeCell ref="L17:L19"/>
    <mergeCell ref="M17:N17"/>
    <mergeCell ref="M18:N18"/>
    <mergeCell ref="M19:N19"/>
    <mergeCell ref="L21:L23"/>
    <mergeCell ref="M21:N21"/>
    <mergeCell ref="M22:N22"/>
    <mergeCell ref="M23:N23"/>
    <mergeCell ref="D16:F16"/>
    <mergeCell ref="B1:R1"/>
    <mergeCell ref="B2:R2"/>
    <mergeCell ref="K5:O5"/>
    <mergeCell ref="Q5:R5"/>
    <mergeCell ref="B14:E14"/>
  </mergeCells>
  <hyperlinks>
    <hyperlink ref="C5" location="'0. RESUMEN'!A1" display="VOLVER" xr:uid="{2F032F45-EE48-4E0C-B91A-23D0DE619AB1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18785" r:id="rId4">
          <objectPr defaultSize="0" autoPict="0" r:id="rId5">
            <anchor moveWithCells="1" sizeWithCells="1">
              <from>
                <xdr:col>3</xdr:col>
                <xdr:colOff>361950</xdr:colOff>
                <xdr:row>0</xdr:row>
                <xdr:rowOff>0</xdr:rowOff>
              </from>
              <to>
                <xdr:col>3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1878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3AE99-BA68-4BCF-95D9-E125B7C71DEC}">
  <sheetPr codeName="Hoja15">
    <pageSetUpPr fitToPage="1"/>
  </sheetPr>
  <dimension ref="A1:P26"/>
  <sheetViews>
    <sheetView topLeftCell="B4" zoomScale="90" zoomScaleNormal="9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8.42578125" style="1" customWidth="1"/>
    <col min="4" max="4" width="32.140625" style="1" customWidth="1"/>
    <col min="5" max="5" width="7.28515625" style="1" bestFit="1" customWidth="1"/>
    <col min="6" max="7" width="17.5703125" style="1" bestFit="1" customWidth="1"/>
    <col min="8" max="8" width="17.5703125" style="1" customWidth="1"/>
    <col min="9" max="9" width="18.140625" style="1" bestFit="1" customWidth="1"/>
    <col min="10" max="10" width="16.140625" style="1" bestFit="1" customWidth="1"/>
    <col min="11" max="12" width="17.5703125" style="1" bestFit="1" customWidth="1"/>
    <col min="13" max="13" width="19.140625" style="1" customWidth="1"/>
    <col min="14" max="14" width="4.85546875" style="1" customWidth="1"/>
    <col min="15" max="15" width="21" style="1" bestFit="1" customWidth="1"/>
    <col min="16" max="16" width="20.28515625" style="1" bestFit="1" customWidth="1"/>
    <col min="17" max="16384" width="17.5703125" style="1"/>
  </cols>
  <sheetData>
    <row r="1" spans="2:16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2:16" ht="31.5" customHeight="1" x14ac:dyDescent="0.2">
      <c r="B3" s="2"/>
      <c r="C3" s="2"/>
      <c r="D3" s="2"/>
      <c r="E3" s="2"/>
      <c r="F3" s="2"/>
      <c r="L3" s="12" t="s">
        <v>22</v>
      </c>
      <c r="M3" s="13">
        <f ca="1">TODAY()</f>
        <v>46184</v>
      </c>
    </row>
    <row r="4" spans="2:16" x14ac:dyDescent="0.2">
      <c r="B4" s="2"/>
      <c r="C4" s="2"/>
      <c r="D4" s="2"/>
      <c r="E4" s="2"/>
      <c r="F4" s="2"/>
    </row>
    <row r="5" spans="2:16" s="3" customFormat="1" ht="21.75" customHeight="1" x14ac:dyDescent="0.2">
      <c r="C5" s="22" t="s">
        <v>23</v>
      </c>
      <c r="F5" s="8" t="s">
        <v>84</v>
      </c>
      <c r="G5" s="8" t="s">
        <v>85</v>
      </c>
      <c r="H5" s="8" t="s">
        <v>86</v>
      </c>
      <c r="I5" s="38" t="s">
        <v>28</v>
      </c>
      <c r="J5" s="38"/>
      <c r="K5" s="38"/>
      <c r="L5" s="38"/>
      <c r="M5" s="38"/>
      <c r="O5" s="38" t="s">
        <v>29</v>
      </c>
      <c r="P5" s="38"/>
    </row>
    <row r="6" spans="2:16" s="3" customFormat="1" ht="59.25" customHeight="1" x14ac:dyDescent="0.2">
      <c r="B6" s="4" t="s">
        <v>30</v>
      </c>
      <c r="C6" s="4" t="s">
        <v>31</v>
      </c>
      <c r="D6" s="4" t="s">
        <v>32</v>
      </c>
      <c r="E6" s="4" t="s">
        <v>33</v>
      </c>
      <c r="F6" s="8" t="s">
        <v>34</v>
      </c>
      <c r="G6" s="8" t="s">
        <v>34</v>
      </c>
      <c r="H6" s="8" t="s">
        <v>34</v>
      </c>
      <c r="I6" s="4" t="s">
        <v>35</v>
      </c>
      <c r="J6" s="4" t="s">
        <v>36</v>
      </c>
      <c r="K6" s="4" t="s">
        <v>37</v>
      </c>
      <c r="L6" s="4" t="s">
        <v>38</v>
      </c>
      <c r="M6" s="4" t="s">
        <v>39</v>
      </c>
      <c r="O6" s="4" t="s">
        <v>34</v>
      </c>
      <c r="P6" s="4" t="s">
        <v>40</v>
      </c>
    </row>
    <row r="7" spans="2:16" s="3" customFormat="1" ht="43.15" customHeight="1" x14ac:dyDescent="0.2">
      <c r="B7" s="4">
        <v>1</v>
      </c>
      <c r="C7" s="5" t="s">
        <v>87</v>
      </c>
      <c r="D7" s="5" t="s">
        <v>88</v>
      </c>
      <c r="E7" s="5">
        <v>1</v>
      </c>
      <c r="F7" s="9">
        <v>4224500</v>
      </c>
      <c r="G7" s="9">
        <v>4165000</v>
      </c>
      <c r="H7" s="9">
        <v>4343500</v>
      </c>
      <c r="I7" s="6">
        <f t="shared" ref="I7:I16" si="0">AVERAGE(F7:H7)</f>
        <v>4244333.333333333</v>
      </c>
      <c r="J7" s="6">
        <f t="shared" ref="J7:J16" si="1">_xlfn.STDEV.S(F7:H7)</f>
        <v>90887.751283290825</v>
      </c>
      <c r="K7" s="6">
        <f>I7-J7</f>
        <v>4153445.5820500422</v>
      </c>
      <c r="L7" s="6">
        <f>I7+J7</f>
        <v>4335221.0846166238</v>
      </c>
      <c r="M7" s="6">
        <f t="shared" ref="M7:M16" si="2">ROUND(AVERAGEIFS(F7:H7,F7:H7,"&gt;="&amp;K7,F7:H7,"&lt;="&amp;L7),0)</f>
        <v>4194750</v>
      </c>
      <c r="O7" s="11">
        <f>ROUND(MIN(I7,M7),0)</f>
        <v>4194750</v>
      </c>
      <c r="P7" s="11">
        <f t="shared" ref="P7:P16" si="3">E7*O7</f>
        <v>4194750</v>
      </c>
    </row>
    <row r="8" spans="2:16" s="3" customFormat="1" ht="43.15" customHeight="1" x14ac:dyDescent="0.2">
      <c r="B8" s="4">
        <v>2</v>
      </c>
      <c r="C8" s="5" t="s">
        <v>89</v>
      </c>
      <c r="D8" s="5" t="s">
        <v>88</v>
      </c>
      <c r="E8" s="5">
        <v>1</v>
      </c>
      <c r="F8" s="9">
        <v>20825000</v>
      </c>
      <c r="G8" s="9">
        <v>20825000</v>
      </c>
      <c r="H8" s="9">
        <v>19694500</v>
      </c>
      <c r="I8" s="6">
        <f t="shared" si="0"/>
        <v>20448166.666666668</v>
      </c>
      <c r="J8" s="6">
        <f t="shared" si="1"/>
        <v>652694.47931887186</v>
      </c>
      <c r="K8" s="6">
        <f>I8-J8</f>
        <v>19795472.187347796</v>
      </c>
      <c r="L8" s="6">
        <f t="shared" ref="L8:L13" si="4">I8+J8</f>
        <v>21100861.14598554</v>
      </c>
      <c r="M8" s="6">
        <f t="shared" si="2"/>
        <v>20825000</v>
      </c>
      <c r="O8" s="11">
        <f t="shared" ref="O8:O14" si="5">ROUND(MIN(I8,M8),0)</f>
        <v>20448167</v>
      </c>
      <c r="P8" s="11">
        <f t="shared" si="3"/>
        <v>20448167</v>
      </c>
    </row>
    <row r="9" spans="2:16" s="3" customFormat="1" ht="43.15" customHeight="1" x14ac:dyDescent="0.2">
      <c r="B9" s="4">
        <v>3</v>
      </c>
      <c r="C9" s="5" t="s">
        <v>89</v>
      </c>
      <c r="D9" s="5" t="s">
        <v>88</v>
      </c>
      <c r="E9" s="5">
        <v>1</v>
      </c>
      <c r="F9" s="9">
        <v>20825000</v>
      </c>
      <c r="G9" s="9">
        <v>20825000</v>
      </c>
      <c r="H9" s="9">
        <v>19694500</v>
      </c>
      <c r="I9" s="6">
        <f t="shared" si="0"/>
        <v>20448166.666666668</v>
      </c>
      <c r="J9" s="6">
        <f t="shared" si="1"/>
        <v>652694.47931887186</v>
      </c>
      <c r="K9" s="6">
        <f t="shared" ref="K9:K14" si="6">I9-J9</f>
        <v>19795472.187347796</v>
      </c>
      <c r="L9" s="6">
        <f t="shared" si="4"/>
        <v>21100861.14598554</v>
      </c>
      <c r="M9" s="6">
        <f t="shared" si="2"/>
        <v>20825000</v>
      </c>
      <c r="O9" s="11">
        <f t="shared" si="5"/>
        <v>20448167</v>
      </c>
      <c r="P9" s="11">
        <f t="shared" si="3"/>
        <v>20448167</v>
      </c>
    </row>
    <row r="10" spans="2:16" s="3" customFormat="1" ht="43.15" customHeight="1" x14ac:dyDescent="0.2">
      <c r="B10" s="4">
        <v>4</v>
      </c>
      <c r="C10" s="5" t="s">
        <v>90</v>
      </c>
      <c r="D10" s="5" t="s">
        <v>91</v>
      </c>
      <c r="E10" s="5">
        <v>1</v>
      </c>
      <c r="F10" s="9">
        <v>151130000</v>
      </c>
      <c r="G10" s="9">
        <v>148750000</v>
      </c>
      <c r="H10" s="9">
        <v>149345000</v>
      </c>
      <c r="I10" s="6">
        <f t="shared" si="0"/>
        <v>149741666.66666666</v>
      </c>
      <c r="J10" s="6">
        <f t="shared" si="1"/>
        <v>1238591.2696823489</v>
      </c>
      <c r="K10" s="6">
        <f t="shared" si="6"/>
        <v>148503075.39698431</v>
      </c>
      <c r="L10" s="6">
        <f>I10+J10</f>
        <v>150980257.936349</v>
      </c>
      <c r="M10" s="6">
        <f t="shared" si="2"/>
        <v>149047500</v>
      </c>
      <c r="O10" s="11">
        <f t="shared" si="5"/>
        <v>149047500</v>
      </c>
      <c r="P10" s="11">
        <f t="shared" si="3"/>
        <v>149047500</v>
      </c>
    </row>
    <row r="11" spans="2:16" s="3" customFormat="1" ht="43.15" customHeight="1" x14ac:dyDescent="0.2">
      <c r="B11" s="4">
        <v>5</v>
      </c>
      <c r="C11" s="5" t="s">
        <v>87</v>
      </c>
      <c r="D11" s="5" t="s">
        <v>88</v>
      </c>
      <c r="E11" s="5">
        <v>1</v>
      </c>
      <c r="F11" s="9">
        <v>4224500</v>
      </c>
      <c r="G11" s="9">
        <v>4165000</v>
      </c>
      <c r="H11" s="9">
        <v>4343500</v>
      </c>
      <c r="I11" s="6">
        <f t="shared" si="0"/>
        <v>4244333.333333333</v>
      </c>
      <c r="J11" s="6">
        <f t="shared" si="1"/>
        <v>90887.751283290825</v>
      </c>
      <c r="K11" s="6">
        <f t="shared" si="6"/>
        <v>4153445.5820500422</v>
      </c>
      <c r="L11" s="6">
        <f t="shared" ref="L11" si="7">I11+J11</f>
        <v>4335221.0846166238</v>
      </c>
      <c r="M11" s="6">
        <f t="shared" si="2"/>
        <v>4194750</v>
      </c>
      <c r="O11" s="11">
        <f t="shared" si="5"/>
        <v>4194750</v>
      </c>
      <c r="P11" s="11">
        <f t="shared" si="3"/>
        <v>4194750</v>
      </c>
    </row>
    <row r="12" spans="2:16" s="3" customFormat="1" ht="43.15" customHeight="1" x14ac:dyDescent="0.2">
      <c r="B12" s="4">
        <v>6</v>
      </c>
      <c r="C12" s="5" t="s">
        <v>92</v>
      </c>
      <c r="D12" s="5" t="s">
        <v>88</v>
      </c>
      <c r="E12" s="5">
        <v>1</v>
      </c>
      <c r="F12" s="9">
        <v>20825000</v>
      </c>
      <c r="G12" s="9">
        <v>20884500</v>
      </c>
      <c r="H12" s="9">
        <v>19694500</v>
      </c>
      <c r="I12" s="6">
        <f t="shared" si="0"/>
        <v>20468000</v>
      </c>
      <c r="J12" s="6">
        <f t="shared" si="1"/>
        <v>670530.94634028641</v>
      </c>
      <c r="K12" s="6">
        <f t="shared" si="6"/>
        <v>19797469.053659715</v>
      </c>
      <c r="L12" s="6">
        <f>I12+J12</f>
        <v>21138530.946340285</v>
      </c>
      <c r="M12" s="6">
        <f t="shared" si="2"/>
        <v>20854750</v>
      </c>
      <c r="O12" s="11">
        <f t="shared" si="5"/>
        <v>20468000</v>
      </c>
      <c r="P12" s="11">
        <f t="shared" si="3"/>
        <v>20468000</v>
      </c>
    </row>
    <row r="13" spans="2:16" s="3" customFormat="1" ht="43.15" customHeight="1" x14ac:dyDescent="0.2">
      <c r="B13" s="4">
        <v>7</v>
      </c>
      <c r="C13" s="5" t="s">
        <v>93</v>
      </c>
      <c r="D13" s="5" t="s">
        <v>94</v>
      </c>
      <c r="E13" s="5">
        <v>1</v>
      </c>
      <c r="F13" s="9">
        <v>151130000</v>
      </c>
      <c r="G13" s="9">
        <v>148750000</v>
      </c>
      <c r="H13" s="9">
        <v>149345000</v>
      </c>
      <c r="I13" s="6">
        <f t="shared" si="0"/>
        <v>149741666.66666666</v>
      </c>
      <c r="J13" s="6">
        <f t="shared" si="1"/>
        <v>1238591.2696823489</v>
      </c>
      <c r="K13" s="6">
        <f t="shared" si="6"/>
        <v>148503075.39698431</v>
      </c>
      <c r="L13" s="6">
        <f t="shared" si="4"/>
        <v>150980257.936349</v>
      </c>
      <c r="M13" s="6">
        <f t="shared" si="2"/>
        <v>149047500</v>
      </c>
      <c r="O13" s="11">
        <f t="shared" si="5"/>
        <v>149047500</v>
      </c>
      <c r="P13" s="11">
        <f t="shared" si="3"/>
        <v>149047500</v>
      </c>
    </row>
    <row r="14" spans="2:16" s="3" customFormat="1" ht="43.15" customHeight="1" x14ac:dyDescent="0.2">
      <c r="B14" s="4">
        <v>8</v>
      </c>
      <c r="C14" s="5" t="s">
        <v>95</v>
      </c>
      <c r="D14" s="5" t="s">
        <v>91</v>
      </c>
      <c r="E14" s="5">
        <v>1</v>
      </c>
      <c r="F14" s="9">
        <v>66045000</v>
      </c>
      <c r="G14" s="9">
        <v>68425000</v>
      </c>
      <c r="H14" s="9">
        <v>65450000</v>
      </c>
      <c r="I14" s="6">
        <f t="shared" si="0"/>
        <v>66640000</v>
      </c>
      <c r="J14" s="6">
        <f t="shared" si="1"/>
        <v>1574222.0300834314</v>
      </c>
      <c r="K14" s="6">
        <f t="shared" si="6"/>
        <v>65065777.969916567</v>
      </c>
      <c r="L14" s="6">
        <f>I14+J14</f>
        <v>68214222.030083433</v>
      </c>
      <c r="M14" s="6">
        <f t="shared" si="2"/>
        <v>65747500</v>
      </c>
      <c r="O14" s="11">
        <f t="shared" si="5"/>
        <v>65747500</v>
      </c>
      <c r="P14" s="11">
        <f t="shared" si="3"/>
        <v>65747500</v>
      </c>
    </row>
    <row r="15" spans="2:16" s="3" customFormat="1" ht="43.15" customHeight="1" x14ac:dyDescent="0.2">
      <c r="B15" s="4">
        <v>9</v>
      </c>
      <c r="C15" s="5" t="s">
        <v>96</v>
      </c>
      <c r="D15" s="5" t="s">
        <v>88</v>
      </c>
      <c r="E15" s="5">
        <v>1</v>
      </c>
      <c r="F15" s="9">
        <v>32725000</v>
      </c>
      <c r="G15" s="9">
        <v>31237500</v>
      </c>
      <c r="H15" s="9">
        <v>32130000</v>
      </c>
      <c r="I15" s="6">
        <f t="shared" si="0"/>
        <v>32030833.333333332</v>
      </c>
      <c r="J15" s="6">
        <f t="shared" si="1"/>
        <v>748691.9148310161</v>
      </c>
      <c r="K15" s="6">
        <f>I15-J15</f>
        <v>31282141.418502316</v>
      </c>
      <c r="L15" s="6">
        <f>I15+J15</f>
        <v>32779525.248164348</v>
      </c>
      <c r="M15" s="6">
        <f t="shared" si="2"/>
        <v>32427500</v>
      </c>
      <c r="O15" s="11">
        <f>ROUND(MIN(I15,M15),0)</f>
        <v>32030833</v>
      </c>
      <c r="P15" s="11">
        <f t="shared" si="3"/>
        <v>32030833</v>
      </c>
    </row>
    <row r="16" spans="2:16" s="3" customFormat="1" ht="43.15" customHeight="1" x14ac:dyDescent="0.2">
      <c r="B16" s="4">
        <v>10</v>
      </c>
      <c r="C16" s="5" t="s">
        <v>96</v>
      </c>
      <c r="D16" s="5" t="s">
        <v>97</v>
      </c>
      <c r="E16" s="5">
        <v>1</v>
      </c>
      <c r="F16" s="9">
        <v>32725000</v>
      </c>
      <c r="G16" s="9">
        <v>31237500</v>
      </c>
      <c r="H16" s="9">
        <v>32130000</v>
      </c>
      <c r="I16" s="6">
        <f t="shared" si="0"/>
        <v>32030833.333333332</v>
      </c>
      <c r="J16" s="6">
        <f t="shared" si="1"/>
        <v>748691.9148310161</v>
      </c>
      <c r="K16" s="6">
        <f>I16-J16</f>
        <v>31282141.418502316</v>
      </c>
      <c r="L16" s="6">
        <f>I16+J16</f>
        <v>32779525.248164348</v>
      </c>
      <c r="M16" s="6">
        <f t="shared" si="2"/>
        <v>32427500</v>
      </c>
      <c r="O16" s="11">
        <f>ROUND(MIN(I16,M16),0)</f>
        <v>32030833</v>
      </c>
      <c r="P16" s="11">
        <f t="shared" si="3"/>
        <v>32030833</v>
      </c>
    </row>
    <row r="17" spans="2:16" s="3" customFormat="1" ht="43.15" customHeight="1" x14ac:dyDescent="0.2">
      <c r="B17" s="39" t="s">
        <v>57</v>
      </c>
      <c r="C17" s="39"/>
      <c r="D17" s="39"/>
      <c r="E17" s="39"/>
      <c r="F17" s="10">
        <f t="shared" ref="F17:M17" si="8">SUM(F7:F16)</f>
        <v>504679000</v>
      </c>
      <c r="G17" s="10">
        <f t="shared" si="8"/>
        <v>499264500</v>
      </c>
      <c r="H17" s="10">
        <f t="shared" si="8"/>
        <v>496170500</v>
      </c>
      <c r="I17" s="7">
        <f t="shared" si="8"/>
        <v>500037999.99999994</v>
      </c>
      <c r="J17" s="7">
        <f t="shared" si="8"/>
        <v>7706483.8066547737</v>
      </c>
      <c r="K17" s="7">
        <f t="shared" si="8"/>
        <v>492331516.19334531</v>
      </c>
      <c r="L17" s="7">
        <f t="shared" si="8"/>
        <v>507744483.80665481</v>
      </c>
      <c r="M17" s="7">
        <f t="shared" si="8"/>
        <v>499591750</v>
      </c>
      <c r="O17" s="7">
        <f>SUM(O7:O16)</f>
        <v>497658000</v>
      </c>
      <c r="P17" s="7">
        <f>SUM(P7:P16)</f>
        <v>497658000</v>
      </c>
    </row>
    <row r="19" spans="2:16" x14ac:dyDescent="0.2">
      <c r="B19" s="2"/>
      <c r="C19" s="2"/>
      <c r="D19" s="36"/>
      <c r="E19" s="36"/>
      <c r="F19" s="36"/>
    </row>
    <row r="20" spans="2:16" ht="13.15" customHeight="1" x14ac:dyDescent="0.2">
      <c r="J20" s="32" t="s">
        <v>58</v>
      </c>
      <c r="K20" s="33" t="s">
        <v>59</v>
      </c>
      <c r="L20" s="33"/>
    </row>
    <row r="21" spans="2:16" ht="13.15" customHeight="1" x14ac:dyDescent="0.2">
      <c r="J21" s="32"/>
      <c r="K21" s="34" t="s">
        <v>60</v>
      </c>
      <c r="L21" s="35"/>
    </row>
    <row r="22" spans="2:16" ht="13.15" customHeight="1" x14ac:dyDescent="0.2">
      <c r="J22" s="32"/>
      <c r="K22" s="33" t="s">
        <v>61</v>
      </c>
      <c r="L22" s="33"/>
    </row>
    <row r="24" spans="2:16" ht="13.15" customHeight="1" x14ac:dyDescent="0.2">
      <c r="J24" s="32" t="s">
        <v>62</v>
      </c>
      <c r="K24" s="33" t="s">
        <v>63</v>
      </c>
      <c r="L24" s="33"/>
    </row>
    <row r="25" spans="2:16" ht="13.15" customHeight="1" x14ac:dyDescent="0.2">
      <c r="J25" s="32"/>
      <c r="K25" s="33" t="s">
        <v>64</v>
      </c>
      <c r="L25" s="33"/>
    </row>
    <row r="26" spans="2:16" ht="13.15" customHeight="1" x14ac:dyDescent="0.2">
      <c r="J26" s="32"/>
      <c r="K26" s="34" t="s">
        <v>61</v>
      </c>
      <c r="L26" s="35"/>
    </row>
  </sheetData>
  <mergeCells count="14">
    <mergeCell ref="J20:J22"/>
    <mergeCell ref="K20:L20"/>
    <mergeCell ref="K21:L21"/>
    <mergeCell ref="K22:L22"/>
    <mergeCell ref="J24:J26"/>
    <mergeCell ref="K24:L24"/>
    <mergeCell ref="K25:L25"/>
    <mergeCell ref="K26:L26"/>
    <mergeCell ref="D19:F19"/>
    <mergeCell ref="B1:P1"/>
    <mergeCell ref="B2:P2"/>
    <mergeCell ref="I5:M5"/>
    <mergeCell ref="O5:P5"/>
    <mergeCell ref="B17:E17"/>
  </mergeCells>
  <hyperlinks>
    <hyperlink ref="C5" location="'0. RESUMEN'!A1" display="VOLVER" xr:uid="{7BC87809-3E3D-4105-8673-D073668ACA09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19809" r:id="rId4">
          <objectPr defaultSize="0" autoPict="0" r:id="rId5">
            <anchor moveWithCells="1" sizeWithCells="1">
              <from>
                <xdr:col>3</xdr:col>
                <xdr:colOff>361950</xdr:colOff>
                <xdr:row>0</xdr:row>
                <xdr:rowOff>0</xdr:rowOff>
              </from>
              <to>
                <xdr:col>3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19809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6E0F-4FF4-4D00-A768-654C1BF1B3C5}">
  <sheetPr codeName="Hoja18">
    <pageSetUpPr fitToPage="1"/>
  </sheetPr>
  <dimension ref="A1:Q25"/>
  <sheetViews>
    <sheetView topLeftCell="B3" zoomScale="90" zoomScaleNormal="9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8.42578125" style="1" customWidth="1"/>
    <col min="4" max="4" width="32.140625" style="1" customWidth="1"/>
    <col min="5" max="5" width="7.28515625" style="1" bestFit="1" customWidth="1"/>
    <col min="6" max="7" width="17.5703125" style="1" bestFit="1" customWidth="1"/>
    <col min="8" max="9" width="17.5703125" style="1" customWidth="1"/>
    <col min="10" max="10" width="18.140625" style="1" bestFit="1" customWidth="1"/>
    <col min="11" max="11" width="16.140625" style="1" bestFit="1" customWidth="1"/>
    <col min="12" max="13" width="17.5703125" style="1" bestFit="1" customWidth="1"/>
    <col min="14" max="14" width="19.140625" style="1" customWidth="1"/>
    <col min="15" max="15" width="4.85546875" style="1" customWidth="1"/>
    <col min="16" max="16" width="21" style="1" bestFit="1" customWidth="1"/>
    <col min="17" max="17" width="20.28515625" style="1" bestFit="1" customWidth="1"/>
    <col min="18" max="16384" width="17.5703125" style="1"/>
  </cols>
  <sheetData>
    <row r="1" spans="2:17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2:17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2:17" ht="31.5" customHeight="1" x14ac:dyDescent="0.2">
      <c r="B3" s="2"/>
      <c r="C3" s="2"/>
      <c r="D3" s="2"/>
      <c r="E3" s="2"/>
      <c r="F3" s="2"/>
      <c r="M3" s="12" t="s">
        <v>22</v>
      </c>
      <c r="N3" s="13">
        <f ca="1">TODAY()</f>
        <v>46184</v>
      </c>
    </row>
    <row r="4" spans="2:17" x14ac:dyDescent="0.2">
      <c r="B4" s="2"/>
      <c r="C4" s="2"/>
      <c r="D4" s="2"/>
      <c r="E4" s="2"/>
      <c r="F4" s="2"/>
    </row>
    <row r="5" spans="2:17" s="3" customFormat="1" ht="21.75" customHeight="1" x14ac:dyDescent="0.2">
      <c r="C5" s="22" t="s">
        <v>23</v>
      </c>
      <c r="F5" s="8" t="s">
        <v>98</v>
      </c>
      <c r="G5" s="8" t="s">
        <v>99</v>
      </c>
      <c r="H5" s="8" t="s">
        <v>86</v>
      </c>
      <c r="I5" s="8" t="s">
        <v>100</v>
      </c>
      <c r="J5" s="38" t="s">
        <v>28</v>
      </c>
      <c r="K5" s="38"/>
      <c r="L5" s="38"/>
      <c r="M5" s="38"/>
      <c r="N5" s="38"/>
      <c r="P5" s="38" t="s">
        <v>29</v>
      </c>
      <c r="Q5" s="38"/>
    </row>
    <row r="6" spans="2:17" s="3" customFormat="1" ht="59.25" customHeight="1" x14ac:dyDescent="0.2">
      <c r="B6" s="4" t="s">
        <v>30</v>
      </c>
      <c r="C6" s="4" t="s">
        <v>31</v>
      </c>
      <c r="D6" s="4" t="s">
        <v>32</v>
      </c>
      <c r="E6" s="4" t="s">
        <v>33</v>
      </c>
      <c r="F6" s="8" t="s">
        <v>34</v>
      </c>
      <c r="G6" s="8" t="s">
        <v>34</v>
      </c>
      <c r="H6" s="8" t="s">
        <v>34</v>
      </c>
      <c r="I6" s="8" t="s">
        <v>34</v>
      </c>
      <c r="J6" s="4" t="s">
        <v>35</v>
      </c>
      <c r="K6" s="4" t="s">
        <v>36</v>
      </c>
      <c r="L6" s="4" t="s">
        <v>37</v>
      </c>
      <c r="M6" s="4" t="s">
        <v>38</v>
      </c>
      <c r="N6" s="4" t="s">
        <v>39</v>
      </c>
      <c r="P6" s="4" t="s">
        <v>34</v>
      </c>
      <c r="Q6" s="4" t="s">
        <v>40</v>
      </c>
    </row>
    <row r="7" spans="2:17" s="3" customFormat="1" ht="43.15" customHeight="1" x14ac:dyDescent="0.2">
      <c r="B7" s="4">
        <v>1</v>
      </c>
      <c r="C7" s="5" t="s">
        <v>101</v>
      </c>
      <c r="D7" s="5" t="s">
        <v>102</v>
      </c>
      <c r="E7" s="5">
        <v>1</v>
      </c>
      <c r="F7" s="9">
        <v>95200000</v>
      </c>
      <c r="G7" s="9">
        <v>95200000</v>
      </c>
      <c r="H7" s="9">
        <v>92820000</v>
      </c>
      <c r="I7" s="9">
        <v>94605000</v>
      </c>
      <c r="J7" s="6">
        <f t="shared" ref="J7:J15" si="0">AVERAGE(F7:I7)</f>
        <v>94456250</v>
      </c>
      <c r="K7" s="6">
        <f t="shared" ref="K7:K15" si="1">_xlfn.STDEV.S(F7:I7)</f>
        <v>1126316.8219170542</v>
      </c>
      <c r="L7" s="6">
        <f>J7-K7</f>
        <v>93329933.178082943</v>
      </c>
      <c r="M7" s="6">
        <f>J7+K7</f>
        <v>95582566.821917057</v>
      </c>
      <c r="N7" s="6">
        <f t="shared" ref="N7:N15" si="2">ROUND(AVERAGEIFS(F7:I7,F7:I7,"&gt;="&amp;L7,F7:I7,"&lt;="&amp;M7),0)</f>
        <v>95001667</v>
      </c>
      <c r="P7" s="11">
        <f>ROUND(MIN(J7,N7),0)</f>
        <v>94456250</v>
      </c>
      <c r="Q7" s="11">
        <f t="shared" ref="Q7:Q15" si="3">E7*P7</f>
        <v>94456250</v>
      </c>
    </row>
    <row r="8" spans="2:17" s="3" customFormat="1" ht="48.75" customHeight="1" x14ac:dyDescent="0.2">
      <c r="B8" s="4">
        <v>2</v>
      </c>
      <c r="C8" s="5" t="s">
        <v>103</v>
      </c>
      <c r="D8" s="5" t="s">
        <v>104</v>
      </c>
      <c r="E8" s="5">
        <v>1</v>
      </c>
      <c r="F8" s="9">
        <v>59500000</v>
      </c>
      <c r="G8" s="9">
        <v>59500000</v>
      </c>
      <c r="H8" s="9">
        <v>59500000</v>
      </c>
      <c r="I8" s="9">
        <v>59500000</v>
      </c>
      <c r="J8" s="6">
        <f t="shared" si="0"/>
        <v>59500000</v>
      </c>
      <c r="K8" s="6">
        <f t="shared" si="1"/>
        <v>0</v>
      </c>
      <c r="L8" s="6">
        <f>J8-K8</f>
        <v>59500000</v>
      </c>
      <c r="M8" s="6">
        <f t="shared" ref="M8:M13" si="4">J8+K8</f>
        <v>59500000</v>
      </c>
      <c r="N8" s="6">
        <f t="shared" si="2"/>
        <v>59500000</v>
      </c>
      <c r="P8" s="11">
        <f t="shared" ref="P8:P14" si="5">ROUND(MIN(J8,N8),0)</f>
        <v>59500000</v>
      </c>
      <c r="Q8" s="11">
        <f t="shared" si="3"/>
        <v>59500000</v>
      </c>
    </row>
    <row r="9" spans="2:17" s="3" customFormat="1" ht="43.15" customHeight="1" x14ac:dyDescent="0.2">
      <c r="B9" s="4">
        <v>3</v>
      </c>
      <c r="C9" s="5" t="s">
        <v>105</v>
      </c>
      <c r="D9" s="5" t="s">
        <v>106</v>
      </c>
      <c r="E9" s="5">
        <v>1</v>
      </c>
      <c r="F9" s="9">
        <v>181475000</v>
      </c>
      <c r="G9" s="9">
        <v>181118000</v>
      </c>
      <c r="H9" s="9">
        <v>178500000</v>
      </c>
      <c r="I9" s="9">
        <v>177905000</v>
      </c>
      <c r="J9" s="6">
        <f t="shared" si="0"/>
        <v>179749500</v>
      </c>
      <c r="K9" s="6">
        <f t="shared" si="1"/>
        <v>1808643.4142749091</v>
      </c>
      <c r="L9" s="6">
        <f t="shared" ref="L9:L14" si="6">J9-K9</f>
        <v>177940856.5857251</v>
      </c>
      <c r="M9" s="6">
        <f t="shared" si="4"/>
        <v>181558143.4142749</v>
      </c>
      <c r="N9" s="6">
        <f t="shared" si="2"/>
        <v>180364333</v>
      </c>
      <c r="P9" s="11">
        <f t="shared" si="5"/>
        <v>179749500</v>
      </c>
      <c r="Q9" s="11">
        <f t="shared" si="3"/>
        <v>179749500</v>
      </c>
    </row>
    <row r="10" spans="2:17" s="3" customFormat="1" ht="43.15" customHeight="1" x14ac:dyDescent="0.2">
      <c r="B10" s="4">
        <v>4</v>
      </c>
      <c r="C10" s="5" t="s">
        <v>107</v>
      </c>
      <c r="D10" s="5" t="s">
        <v>108</v>
      </c>
      <c r="E10" s="5">
        <v>1</v>
      </c>
      <c r="F10" s="9">
        <v>38080000</v>
      </c>
      <c r="G10" s="9">
        <v>38080000</v>
      </c>
      <c r="H10" s="9">
        <v>41650000</v>
      </c>
      <c r="I10" s="9">
        <v>39567500</v>
      </c>
      <c r="J10" s="6">
        <f t="shared" si="0"/>
        <v>39344375</v>
      </c>
      <c r="K10" s="6">
        <f t="shared" si="1"/>
        <v>1689475.2328755814</v>
      </c>
      <c r="L10" s="6">
        <f t="shared" si="6"/>
        <v>37654899.767124422</v>
      </c>
      <c r="M10" s="6">
        <f>J10+K10</f>
        <v>41033850.232875578</v>
      </c>
      <c r="N10" s="6">
        <f t="shared" si="2"/>
        <v>38575833</v>
      </c>
      <c r="P10" s="11">
        <f t="shared" si="5"/>
        <v>38575833</v>
      </c>
      <c r="Q10" s="11">
        <f t="shared" si="3"/>
        <v>38575833</v>
      </c>
    </row>
    <row r="11" spans="2:17" s="3" customFormat="1" ht="43.15" customHeight="1" x14ac:dyDescent="0.2">
      <c r="B11" s="4">
        <v>5</v>
      </c>
      <c r="C11" s="5" t="s">
        <v>109</v>
      </c>
      <c r="D11" s="5" t="s">
        <v>110</v>
      </c>
      <c r="E11" s="5">
        <v>2</v>
      </c>
      <c r="F11" s="9">
        <v>214200000</v>
      </c>
      <c r="G11" s="9">
        <v>214200000</v>
      </c>
      <c r="H11" s="9">
        <v>211225000</v>
      </c>
      <c r="I11" s="9">
        <v>213010000</v>
      </c>
      <c r="J11" s="6">
        <f t="shared" si="0"/>
        <v>213158750</v>
      </c>
      <c r="K11" s="6">
        <f t="shared" si="1"/>
        <v>1405930.148810151</v>
      </c>
      <c r="L11" s="6">
        <f t="shared" si="6"/>
        <v>211752819.85118985</v>
      </c>
      <c r="M11" s="6">
        <f t="shared" ref="M11" si="7">J11+K11</f>
        <v>214564680.14881015</v>
      </c>
      <c r="N11" s="6">
        <f t="shared" si="2"/>
        <v>213803333</v>
      </c>
      <c r="P11" s="11">
        <f t="shared" si="5"/>
        <v>213158750</v>
      </c>
      <c r="Q11" s="11">
        <f t="shared" si="3"/>
        <v>426317500</v>
      </c>
    </row>
    <row r="12" spans="2:17" s="3" customFormat="1" ht="43.15" customHeight="1" x14ac:dyDescent="0.2">
      <c r="B12" s="4">
        <v>6</v>
      </c>
      <c r="C12" s="5" t="s">
        <v>111</v>
      </c>
      <c r="D12" s="5" t="s">
        <v>112</v>
      </c>
      <c r="E12" s="5">
        <v>1</v>
      </c>
      <c r="F12" s="9">
        <v>151011000</v>
      </c>
      <c r="G12" s="9">
        <v>151617900</v>
      </c>
      <c r="H12" s="9">
        <v>148750000</v>
      </c>
      <c r="I12" s="9">
        <v>154402500</v>
      </c>
      <c r="J12" s="6">
        <f t="shared" si="0"/>
        <v>151445350</v>
      </c>
      <c r="K12" s="6">
        <f t="shared" si="1"/>
        <v>2325803.1709497687</v>
      </c>
      <c r="L12" s="6">
        <f t="shared" si="6"/>
        <v>149119546.82905024</v>
      </c>
      <c r="M12" s="6">
        <f>J12+K12</f>
        <v>153771153.17094976</v>
      </c>
      <c r="N12" s="6">
        <f t="shared" si="2"/>
        <v>151314450</v>
      </c>
      <c r="P12" s="11">
        <f t="shared" si="5"/>
        <v>151314450</v>
      </c>
      <c r="Q12" s="11">
        <f t="shared" si="3"/>
        <v>151314450</v>
      </c>
    </row>
    <row r="13" spans="2:17" s="3" customFormat="1" ht="43.15" customHeight="1" x14ac:dyDescent="0.2">
      <c r="B13" s="4">
        <v>7</v>
      </c>
      <c r="C13" s="5" t="s">
        <v>111</v>
      </c>
      <c r="D13" s="5" t="s">
        <v>112</v>
      </c>
      <c r="E13" s="5">
        <v>1</v>
      </c>
      <c r="F13" s="9">
        <v>151011000</v>
      </c>
      <c r="G13" s="9">
        <v>151617900</v>
      </c>
      <c r="H13" s="9">
        <v>148750000</v>
      </c>
      <c r="I13" s="9">
        <v>154402500</v>
      </c>
      <c r="J13" s="6">
        <f t="shared" si="0"/>
        <v>151445350</v>
      </c>
      <c r="K13" s="6">
        <f t="shared" si="1"/>
        <v>2325803.1709497687</v>
      </c>
      <c r="L13" s="6">
        <f t="shared" si="6"/>
        <v>149119546.82905024</v>
      </c>
      <c r="M13" s="6">
        <f t="shared" si="4"/>
        <v>153771153.17094976</v>
      </c>
      <c r="N13" s="6">
        <f t="shared" si="2"/>
        <v>151314450</v>
      </c>
      <c r="P13" s="11">
        <f t="shared" si="5"/>
        <v>151314450</v>
      </c>
      <c r="Q13" s="11">
        <f t="shared" si="3"/>
        <v>151314450</v>
      </c>
    </row>
    <row r="14" spans="2:17" s="3" customFormat="1" ht="43.15" customHeight="1" x14ac:dyDescent="0.2">
      <c r="B14" s="4">
        <v>8</v>
      </c>
      <c r="C14" s="5" t="s">
        <v>113</v>
      </c>
      <c r="D14" s="5" t="s">
        <v>114</v>
      </c>
      <c r="E14" s="5">
        <v>1</v>
      </c>
      <c r="F14" s="9">
        <v>144585000</v>
      </c>
      <c r="G14" s="9">
        <v>144525500</v>
      </c>
      <c r="H14" s="9">
        <v>145180000</v>
      </c>
      <c r="I14" s="9">
        <v>145775000</v>
      </c>
      <c r="J14" s="6">
        <f t="shared" si="0"/>
        <v>145016375</v>
      </c>
      <c r="K14" s="6">
        <f t="shared" si="1"/>
        <v>585755.26388302026</v>
      </c>
      <c r="L14" s="6">
        <f t="shared" si="6"/>
        <v>144430619.73611698</v>
      </c>
      <c r="M14" s="6">
        <f>J14+K14</f>
        <v>145602130.26388302</v>
      </c>
      <c r="N14" s="6">
        <f t="shared" si="2"/>
        <v>144763500</v>
      </c>
      <c r="P14" s="11">
        <f t="shared" si="5"/>
        <v>144763500</v>
      </c>
      <c r="Q14" s="11">
        <f t="shared" si="3"/>
        <v>144763500</v>
      </c>
    </row>
    <row r="15" spans="2:17" s="3" customFormat="1" ht="43.15" customHeight="1" x14ac:dyDescent="0.2">
      <c r="B15" s="4">
        <v>9</v>
      </c>
      <c r="C15" s="5" t="s">
        <v>115</v>
      </c>
      <c r="D15" s="5" t="s">
        <v>116</v>
      </c>
      <c r="E15" s="5">
        <v>2020</v>
      </c>
      <c r="F15" s="9">
        <v>247500</v>
      </c>
      <c r="G15" s="9">
        <v>247500</v>
      </c>
      <c r="H15" s="9">
        <v>250000</v>
      </c>
      <c r="I15" s="9">
        <v>250000</v>
      </c>
      <c r="J15" s="6">
        <f t="shared" si="0"/>
        <v>248750</v>
      </c>
      <c r="K15" s="6">
        <f t="shared" si="1"/>
        <v>1443.3756729740644</v>
      </c>
      <c r="L15" s="6">
        <f>J15-K15</f>
        <v>247306.62432702593</v>
      </c>
      <c r="M15" s="6">
        <f>J15+K15</f>
        <v>250193.37567297407</v>
      </c>
      <c r="N15" s="6">
        <f t="shared" si="2"/>
        <v>248750</v>
      </c>
      <c r="P15" s="11">
        <f>ROUND(MIN(J15,N15),0)</f>
        <v>248750</v>
      </c>
      <c r="Q15" s="11">
        <f t="shared" si="3"/>
        <v>502475000</v>
      </c>
    </row>
    <row r="16" spans="2:17" s="3" customFormat="1" ht="43.15" customHeight="1" x14ac:dyDescent="0.2">
      <c r="B16" s="39" t="s">
        <v>57</v>
      </c>
      <c r="C16" s="39"/>
      <c r="D16" s="39"/>
      <c r="E16" s="39"/>
      <c r="F16" s="10">
        <f t="shared" ref="F16:N16" si="8">SUM(F7:F15)</f>
        <v>1035309500</v>
      </c>
      <c r="G16" s="10">
        <f t="shared" si="8"/>
        <v>1036106800</v>
      </c>
      <c r="H16" s="10">
        <f t="shared" si="8"/>
        <v>1026625000</v>
      </c>
      <c r="I16" s="10">
        <f t="shared" si="8"/>
        <v>1039417500</v>
      </c>
      <c r="J16" s="7">
        <f t="shared" si="8"/>
        <v>1034364700</v>
      </c>
      <c r="K16" s="7">
        <f t="shared" si="8"/>
        <v>11269170.599333227</v>
      </c>
      <c r="L16" s="7">
        <f t="shared" si="8"/>
        <v>1023095529.400667</v>
      </c>
      <c r="M16" s="7">
        <f t="shared" si="8"/>
        <v>1045633870.599333</v>
      </c>
      <c r="N16" s="7">
        <f t="shared" si="8"/>
        <v>1034886316</v>
      </c>
      <c r="P16" s="7">
        <f>SUM(P7:P15)</f>
        <v>1033081483</v>
      </c>
      <c r="Q16" s="7">
        <f>SUM(Q7:Q15)</f>
        <v>1748466483</v>
      </c>
    </row>
    <row r="18" spans="2:13" x14ac:dyDescent="0.2">
      <c r="B18" s="2"/>
      <c r="C18" s="2"/>
      <c r="D18" s="36"/>
      <c r="E18" s="36"/>
      <c r="F18" s="36"/>
    </row>
    <row r="19" spans="2:13" ht="13.15" customHeight="1" x14ac:dyDescent="0.2">
      <c r="K19" s="32" t="s">
        <v>58</v>
      </c>
      <c r="L19" s="33" t="s">
        <v>59</v>
      </c>
      <c r="M19" s="33"/>
    </row>
    <row r="20" spans="2:13" ht="13.15" customHeight="1" x14ac:dyDescent="0.2">
      <c r="K20" s="32"/>
      <c r="L20" s="34" t="s">
        <v>60</v>
      </c>
      <c r="M20" s="35"/>
    </row>
    <row r="21" spans="2:13" ht="13.15" customHeight="1" x14ac:dyDescent="0.2">
      <c r="K21" s="32"/>
      <c r="L21" s="33" t="s">
        <v>61</v>
      </c>
      <c r="M21" s="33"/>
    </row>
    <row r="23" spans="2:13" ht="13.15" customHeight="1" x14ac:dyDescent="0.2">
      <c r="K23" s="32" t="s">
        <v>62</v>
      </c>
      <c r="L23" s="33" t="s">
        <v>63</v>
      </c>
      <c r="M23" s="33"/>
    </row>
    <row r="24" spans="2:13" ht="13.15" customHeight="1" x14ac:dyDescent="0.2">
      <c r="K24" s="32"/>
      <c r="L24" s="33" t="s">
        <v>64</v>
      </c>
      <c r="M24" s="33"/>
    </row>
    <row r="25" spans="2:13" ht="13.15" customHeight="1" x14ac:dyDescent="0.2">
      <c r="K25" s="32"/>
      <c r="L25" s="34" t="s">
        <v>61</v>
      </c>
      <c r="M25" s="35"/>
    </row>
  </sheetData>
  <mergeCells count="14">
    <mergeCell ref="K23:K25"/>
    <mergeCell ref="L23:M23"/>
    <mergeCell ref="L24:M24"/>
    <mergeCell ref="L25:M25"/>
    <mergeCell ref="K19:K21"/>
    <mergeCell ref="L19:M19"/>
    <mergeCell ref="L20:M20"/>
    <mergeCell ref="L21:M21"/>
    <mergeCell ref="D18:F18"/>
    <mergeCell ref="B1:Q1"/>
    <mergeCell ref="B2:Q2"/>
    <mergeCell ref="J5:N5"/>
    <mergeCell ref="P5:Q5"/>
    <mergeCell ref="B16:E16"/>
  </mergeCells>
  <hyperlinks>
    <hyperlink ref="C5" location="'0. RESUMEN'!A1" display="VOLVER" xr:uid="{D4C22E23-A1EF-4D1C-A096-8AAB041473BB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99329" r:id="rId4">
          <objectPr defaultSize="0" autoPict="0" r:id="rId5">
            <anchor moveWithCells="1" sizeWithCells="1">
              <from>
                <xdr:col>3</xdr:col>
                <xdr:colOff>361950</xdr:colOff>
                <xdr:row>0</xdr:row>
                <xdr:rowOff>0</xdr:rowOff>
              </from>
              <to>
                <xdr:col>3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99329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8AC9C-FF2F-41B2-AC8D-89DA2EFD272A}">
  <sheetPr>
    <pageSetUpPr fitToPage="1"/>
  </sheetPr>
  <dimension ref="A1:P20"/>
  <sheetViews>
    <sheetView topLeftCell="B1" zoomScale="90" zoomScaleNormal="90" zoomScaleSheetLayoutView="100" workbookViewId="0">
      <selection activeCell="H8" sqref="H8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32.140625" style="1" customWidth="1"/>
    <col min="4" max="4" width="7.28515625" style="1" bestFit="1" customWidth="1"/>
    <col min="5" max="5" width="17.5703125" style="1" bestFit="1" customWidth="1"/>
    <col min="6" max="7" width="17.5703125" style="1" customWidth="1"/>
    <col min="8" max="8" width="17.5703125" style="1" bestFit="1" customWidth="1"/>
    <col min="9" max="9" width="18.140625" style="1" bestFit="1" customWidth="1"/>
    <col min="10" max="10" width="16.140625" style="1" bestFit="1" customWidth="1"/>
    <col min="11" max="12" width="17.5703125" style="1" bestFit="1" customWidth="1"/>
    <col min="13" max="13" width="19.140625" style="1" customWidth="1"/>
    <col min="14" max="14" width="4.85546875" style="1" customWidth="1"/>
    <col min="15" max="15" width="21" style="1" bestFit="1" customWidth="1"/>
    <col min="16" max="16" width="20.28515625" style="1" bestFit="1" customWidth="1"/>
    <col min="17" max="16384" width="17.5703125" style="1"/>
  </cols>
  <sheetData>
    <row r="1" spans="2:16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2:16" ht="31.5" customHeight="1" x14ac:dyDescent="0.2">
      <c r="B3" s="2"/>
      <c r="C3" s="2"/>
      <c r="D3" s="2"/>
      <c r="E3" s="2"/>
      <c r="F3" s="2"/>
      <c r="G3" s="2"/>
      <c r="L3" s="12" t="s">
        <v>22</v>
      </c>
      <c r="M3" s="13">
        <f ca="1">TODAY()</f>
        <v>46184</v>
      </c>
    </row>
    <row r="4" spans="2:16" x14ac:dyDescent="0.2">
      <c r="B4" s="2"/>
      <c r="C4" s="2"/>
      <c r="D4" s="2"/>
      <c r="E4" s="2"/>
      <c r="F4" s="2"/>
      <c r="G4" s="2"/>
    </row>
    <row r="5" spans="2:16" s="3" customFormat="1" ht="25.5" x14ac:dyDescent="0.2">
      <c r="C5" s="22" t="s">
        <v>23</v>
      </c>
      <c r="E5" s="8" t="s">
        <v>117</v>
      </c>
      <c r="F5" s="8" t="s">
        <v>118</v>
      </c>
      <c r="G5" s="8" t="s">
        <v>119</v>
      </c>
      <c r="H5" s="8" t="s">
        <v>120</v>
      </c>
      <c r="I5" s="38" t="s">
        <v>28</v>
      </c>
      <c r="J5" s="38"/>
      <c r="K5" s="38"/>
      <c r="L5" s="38"/>
      <c r="M5" s="38"/>
      <c r="O5" s="38" t="s">
        <v>29</v>
      </c>
      <c r="P5" s="38"/>
    </row>
    <row r="6" spans="2:16" s="3" customFormat="1" ht="59.25" customHeight="1" x14ac:dyDescent="0.2">
      <c r="B6" s="4" t="s">
        <v>30</v>
      </c>
      <c r="C6" s="4" t="s">
        <v>32</v>
      </c>
      <c r="D6" s="4" t="s">
        <v>33</v>
      </c>
      <c r="E6" s="8" t="s">
        <v>34</v>
      </c>
      <c r="F6" s="8" t="s">
        <v>34</v>
      </c>
      <c r="G6" s="8" t="s">
        <v>34</v>
      </c>
      <c r="H6" s="8" t="s">
        <v>34</v>
      </c>
      <c r="I6" s="4" t="s">
        <v>35</v>
      </c>
      <c r="J6" s="4" t="s">
        <v>36</v>
      </c>
      <c r="K6" s="4" t="s">
        <v>37</v>
      </c>
      <c r="L6" s="4" t="s">
        <v>38</v>
      </c>
      <c r="M6" s="4" t="s">
        <v>39</v>
      </c>
      <c r="O6" s="4" t="s">
        <v>34</v>
      </c>
      <c r="P6" s="4" t="s">
        <v>40</v>
      </c>
    </row>
    <row r="7" spans="2:16" s="3" customFormat="1" ht="43.15" customHeight="1" x14ac:dyDescent="0.2">
      <c r="B7" s="4">
        <v>1</v>
      </c>
      <c r="C7" s="5" t="s">
        <v>121</v>
      </c>
      <c r="D7" s="5">
        <v>1</v>
      </c>
      <c r="E7" s="9">
        <v>17329565.399999999</v>
      </c>
      <c r="F7" s="9">
        <v>28395557.469999999</v>
      </c>
      <c r="G7" s="9">
        <v>34499137.68</v>
      </c>
      <c r="H7" s="9">
        <v>15836610.935999999</v>
      </c>
      <c r="I7" s="6">
        <f>AVERAGE(E7:H7)</f>
        <v>24015217.8715</v>
      </c>
      <c r="J7" s="6">
        <f>_xlfn.STDEV.S(E7:H7)</f>
        <v>8957073.7394963987</v>
      </c>
      <c r="K7" s="6">
        <f>I7-J7</f>
        <v>15058144.132003602</v>
      </c>
      <c r="L7" s="6">
        <f>I7+J7</f>
        <v>32972291.610996399</v>
      </c>
      <c r="M7" s="6">
        <f>ROUND(AVERAGEIFS(E7:H7,E7:H7,"&gt;="&amp;K7,E7:H7,"&lt;="&amp;L7),0)</f>
        <v>20520578</v>
      </c>
      <c r="O7" s="11">
        <f>ROUND(MIN(I7,M7),0)</f>
        <v>20520578</v>
      </c>
      <c r="P7" s="11">
        <f>D7*O7</f>
        <v>20520578</v>
      </c>
    </row>
    <row r="8" spans="2:16" s="3" customFormat="1" ht="43.15" customHeight="1" x14ac:dyDescent="0.2">
      <c r="B8" s="4">
        <v>2</v>
      </c>
      <c r="C8" s="5" t="s">
        <v>122</v>
      </c>
      <c r="D8" s="5">
        <v>1</v>
      </c>
      <c r="E8" s="9">
        <v>11553126.9</v>
      </c>
      <c r="F8" s="9">
        <v>28395557.469999999</v>
      </c>
      <c r="G8" s="9">
        <v>34499137.68</v>
      </c>
      <c r="H8" s="9">
        <v>10554747.376</v>
      </c>
      <c r="I8" s="6">
        <f>AVERAGE(E8:H8)</f>
        <v>21250642.3565</v>
      </c>
      <c r="J8" s="6">
        <f>_xlfn.STDEV.S(E8:H8)</f>
        <v>12041821.78602091</v>
      </c>
      <c r="K8" s="6">
        <f>I8-J8</f>
        <v>9208820.5704790894</v>
      </c>
      <c r="L8" s="6">
        <f t="shared" ref="L8:L9" si="0">I8+J8</f>
        <v>33292464.142520912</v>
      </c>
      <c r="M8" s="6">
        <f>ROUND(AVERAGEIFS(E8:H8,E8:H8,"&gt;="&amp;K8,E8:H8,"&lt;="&amp;L8),0)</f>
        <v>16834477</v>
      </c>
      <c r="O8" s="11">
        <f t="shared" ref="O8:O10" si="1">ROUND(MIN(I8,M8),0)</f>
        <v>16834477</v>
      </c>
      <c r="P8" s="11">
        <f>D8*O8</f>
        <v>16834477</v>
      </c>
    </row>
    <row r="9" spans="2:16" s="3" customFormat="1" ht="43.15" customHeight="1" x14ac:dyDescent="0.2">
      <c r="B9" s="4">
        <v>3</v>
      </c>
      <c r="C9" s="5" t="s">
        <v>123</v>
      </c>
      <c r="D9" s="5">
        <v>2</v>
      </c>
      <c r="E9" s="9">
        <v>31211760.300000001</v>
      </c>
      <c r="F9" s="9">
        <v>40409865.299999997</v>
      </c>
      <c r="G9" s="9">
        <v>49096098.939999998</v>
      </c>
      <c r="H9" s="9">
        <v>26581414.845999997</v>
      </c>
      <c r="I9" s="6">
        <f>AVERAGE(E9:H9)</f>
        <v>36824784.846499994</v>
      </c>
      <c r="J9" s="6">
        <f>_xlfn.STDEV.S(E9:H9)</f>
        <v>9997843.5169149693</v>
      </c>
      <c r="K9" s="6">
        <f t="shared" ref="K9:K10" si="2">I9-J9</f>
        <v>26826941.329585023</v>
      </c>
      <c r="L9" s="6">
        <f t="shared" si="0"/>
        <v>46822628.363414966</v>
      </c>
      <c r="M9" s="6">
        <f>ROUND(AVERAGEIFS(E9:H9,E9:H9,"&gt;="&amp;K9,E9:H9,"&lt;="&amp;L9),0)</f>
        <v>35810813</v>
      </c>
      <c r="O9" s="11">
        <f t="shared" si="1"/>
        <v>35810813</v>
      </c>
      <c r="P9" s="11">
        <f>D9*O9</f>
        <v>71621626</v>
      </c>
    </row>
    <row r="10" spans="2:16" s="3" customFormat="1" ht="43.15" customHeight="1" x14ac:dyDescent="0.2">
      <c r="B10" s="4">
        <v>4</v>
      </c>
      <c r="C10" s="5" t="s">
        <v>124</v>
      </c>
      <c r="D10" s="5">
        <v>25</v>
      </c>
      <c r="E10" s="9">
        <v>382347</v>
      </c>
      <c r="F10" s="9">
        <v>495024.53</v>
      </c>
      <c r="G10" s="9">
        <v>601431.94999999995</v>
      </c>
      <c r="H10" s="9">
        <v>322950.22899999999</v>
      </c>
      <c r="I10" s="6">
        <f>AVERAGE(E10:H10)</f>
        <v>450438.42725000001</v>
      </c>
      <c r="J10" s="6">
        <f>_xlfn.STDEV.S(E10:H10)</f>
        <v>123391.85228215258</v>
      </c>
      <c r="K10" s="6">
        <f t="shared" si="2"/>
        <v>327046.57496784744</v>
      </c>
      <c r="L10" s="6">
        <f>I10+J10</f>
        <v>573830.27953215258</v>
      </c>
      <c r="M10" s="6">
        <f>ROUND(AVERAGEIFS(E10:H10,E10:H10,"&gt;="&amp;K10,E10:H10,"&lt;="&amp;L10),0)</f>
        <v>438686</v>
      </c>
      <c r="O10" s="11">
        <f t="shared" si="1"/>
        <v>438686</v>
      </c>
      <c r="P10" s="11">
        <f>D10*O10</f>
        <v>10967150</v>
      </c>
    </row>
    <row r="11" spans="2:16" s="3" customFormat="1" ht="43.15" customHeight="1" x14ac:dyDescent="0.2">
      <c r="B11" s="39" t="s">
        <v>57</v>
      </c>
      <c r="C11" s="39"/>
      <c r="D11" s="39"/>
      <c r="E11" s="10">
        <f t="shared" ref="E11:M11" si="3">SUM(E7:E10)</f>
        <v>60476799.599999994</v>
      </c>
      <c r="F11" s="10">
        <f t="shared" ref="F11:G11" si="4">SUM(F7:F10)</f>
        <v>97696004.769999996</v>
      </c>
      <c r="G11" s="10">
        <f t="shared" si="4"/>
        <v>118695806.25</v>
      </c>
      <c r="H11" s="10">
        <f t="shared" si="3"/>
        <v>53295723.386999995</v>
      </c>
      <c r="I11" s="7">
        <f t="shared" si="3"/>
        <v>82541083.501749992</v>
      </c>
      <c r="J11" s="7">
        <f t="shared" si="3"/>
        <v>31120130.89471443</v>
      </c>
      <c r="K11" s="7">
        <f t="shared" si="3"/>
        <v>51420952.607035562</v>
      </c>
      <c r="L11" s="7">
        <f t="shared" si="3"/>
        <v>113661214.39646442</v>
      </c>
      <c r="M11" s="7">
        <f t="shared" si="3"/>
        <v>73604554</v>
      </c>
      <c r="O11" s="7">
        <f>SUM(O7:O10)</f>
        <v>73604554</v>
      </c>
      <c r="P11" s="7">
        <f>SUM(P7:P10)</f>
        <v>119943831</v>
      </c>
    </row>
    <row r="13" spans="2:16" x14ac:dyDescent="0.2">
      <c r="B13" s="2"/>
      <c r="C13" s="36"/>
      <c r="D13" s="36"/>
      <c r="E13" s="36"/>
      <c r="F13" s="23"/>
      <c r="G13" s="23"/>
    </row>
    <row r="14" spans="2:16" ht="13.15" customHeight="1" x14ac:dyDescent="0.2">
      <c r="J14" s="32" t="s">
        <v>58</v>
      </c>
      <c r="K14" s="33" t="s">
        <v>59</v>
      </c>
      <c r="L14" s="33"/>
    </row>
    <row r="15" spans="2:16" ht="13.15" customHeight="1" x14ac:dyDescent="0.2">
      <c r="J15" s="32"/>
      <c r="K15" s="34" t="s">
        <v>60</v>
      </c>
      <c r="L15" s="35"/>
      <c r="P15" s="26"/>
    </row>
    <row r="16" spans="2:16" ht="13.15" customHeight="1" x14ac:dyDescent="0.2">
      <c r="J16" s="32"/>
      <c r="K16" s="33" t="s">
        <v>61</v>
      </c>
      <c r="L16" s="33"/>
    </row>
    <row r="18" spans="10:12" ht="13.15" customHeight="1" x14ac:dyDescent="0.2">
      <c r="J18" s="32" t="s">
        <v>62</v>
      </c>
      <c r="K18" s="33" t="s">
        <v>63</v>
      </c>
      <c r="L18" s="33"/>
    </row>
    <row r="19" spans="10:12" ht="13.15" customHeight="1" x14ac:dyDescent="0.2">
      <c r="J19" s="32"/>
      <c r="K19" s="33" t="s">
        <v>64</v>
      </c>
      <c r="L19" s="33"/>
    </row>
    <row r="20" spans="10:12" ht="13.15" customHeight="1" x14ac:dyDescent="0.2">
      <c r="J20" s="32"/>
      <c r="K20" s="34" t="s">
        <v>61</v>
      </c>
      <c r="L20" s="35"/>
    </row>
  </sheetData>
  <mergeCells count="14">
    <mergeCell ref="J14:J16"/>
    <mergeCell ref="K14:L14"/>
    <mergeCell ref="K15:L15"/>
    <mergeCell ref="K16:L16"/>
    <mergeCell ref="J18:J20"/>
    <mergeCell ref="K18:L18"/>
    <mergeCell ref="K19:L19"/>
    <mergeCell ref="K20:L20"/>
    <mergeCell ref="C13:E13"/>
    <mergeCell ref="B1:P1"/>
    <mergeCell ref="B2:P2"/>
    <mergeCell ref="I5:M5"/>
    <mergeCell ref="O5:P5"/>
    <mergeCell ref="B11:D11"/>
  </mergeCells>
  <hyperlinks>
    <hyperlink ref="C5" location="'0. RESUMEN'!A1" display="VOLVER" xr:uid="{38B6CB35-7BAD-4151-88B8-0B536A0805C3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312321" r:id="rId4">
          <objectPr defaultSize="0" autoPict="0" r:id="rId5">
            <anchor moveWithCells="1" sizeWithCells="1">
              <from>
                <xdr:col>2</xdr:col>
                <xdr:colOff>361950</xdr:colOff>
                <xdr:row>0</xdr:row>
                <xdr:rowOff>0</xdr:rowOff>
              </from>
              <to>
                <xdr:col>2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312321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5E96E-69E7-46B6-8DC0-22EA04864A4B}">
  <sheetPr codeName="Hoja22">
    <pageSetUpPr fitToPage="1"/>
  </sheetPr>
  <dimension ref="A1:O19"/>
  <sheetViews>
    <sheetView topLeftCell="D4" zoomScale="130" zoomScaleNormal="130" zoomScaleSheetLayoutView="100" workbookViewId="0">
      <selection activeCell="G16" sqref="G16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32.140625" style="1" customWidth="1"/>
    <col min="4" max="4" width="9.5703125" style="1" bestFit="1" customWidth="1"/>
    <col min="5" max="5" width="7.28515625" style="1" bestFit="1" customWidth="1"/>
    <col min="6" max="7" width="17.5703125" style="1" bestFit="1" customWidth="1"/>
    <col min="8" max="8" width="18.140625" style="1" bestFit="1" customWidth="1"/>
    <col min="9" max="9" width="16.140625" style="1" bestFit="1" customWidth="1"/>
    <col min="10" max="11" width="17.5703125" style="1" bestFit="1" customWidth="1"/>
    <col min="12" max="12" width="19.140625" style="1" customWidth="1"/>
    <col min="13" max="13" width="4.85546875" style="1" customWidth="1"/>
    <col min="14" max="14" width="21" style="1" bestFit="1" customWidth="1"/>
    <col min="15" max="15" width="20.28515625" style="1" bestFit="1" customWidth="1"/>
    <col min="16" max="16384" width="17.5703125" style="1"/>
  </cols>
  <sheetData>
    <row r="1" spans="2:15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31.5" customHeight="1" x14ac:dyDescent="0.2">
      <c r="B3" s="2"/>
      <c r="C3" s="2"/>
      <c r="D3" s="2"/>
      <c r="E3" s="2"/>
      <c r="F3" s="2"/>
      <c r="K3" s="12" t="s">
        <v>22</v>
      </c>
      <c r="L3" s="13">
        <f ca="1">TODAY()</f>
        <v>46184</v>
      </c>
    </row>
    <row r="4" spans="2:15" x14ac:dyDescent="0.2">
      <c r="B4" s="2"/>
      <c r="C4" s="2"/>
      <c r="D4" s="2"/>
      <c r="E4" s="2"/>
      <c r="F4" s="2"/>
    </row>
    <row r="5" spans="2:15" s="3" customFormat="1" ht="21.75" customHeight="1" x14ac:dyDescent="0.2">
      <c r="C5" s="22" t="s">
        <v>23</v>
      </c>
      <c r="F5" s="8" t="s">
        <v>125</v>
      </c>
      <c r="G5" s="8" t="s">
        <v>126</v>
      </c>
      <c r="H5" s="38" t="s">
        <v>28</v>
      </c>
      <c r="I5" s="38"/>
      <c r="J5" s="38"/>
      <c r="K5" s="38"/>
      <c r="L5" s="38"/>
      <c r="N5" s="38" t="s">
        <v>29</v>
      </c>
      <c r="O5" s="38"/>
    </row>
    <row r="6" spans="2:15" s="3" customFormat="1" ht="59.25" customHeight="1" x14ac:dyDescent="0.2">
      <c r="B6" s="4" t="s">
        <v>30</v>
      </c>
      <c r="C6" s="4" t="s">
        <v>32</v>
      </c>
      <c r="D6" s="4" t="s">
        <v>127</v>
      </c>
      <c r="E6" s="4" t="s">
        <v>33</v>
      </c>
      <c r="F6" s="8" t="s">
        <v>128</v>
      </c>
      <c r="G6" s="8" t="s">
        <v>129</v>
      </c>
      <c r="H6" s="4" t="s">
        <v>35</v>
      </c>
      <c r="I6" s="4" t="s">
        <v>36</v>
      </c>
      <c r="J6" s="4" t="s">
        <v>37</v>
      </c>
      <c r="K6" s="4" t="s">
        <v>38</v>
      </c>
      <c r="L6" s="4" t="s">
        <v>39</v>
      </c>
      <c r="N6" s="4" t="s">
        <v>34</v>
      </c>
      <c r="O6" s="4" t="s">
        <v>40</v>
      </c>
    </row>
    <row r="7" spans="2:15" s="3" customFormat="1" ht="43.15" customHeight="1" x14ac:dyDescent="0.2">
      <c r="B7" s="4">
        <v>1</v>
      </c>
      <c r="C7" s="5" t="s">
        <v>130</v>
      </c>
      <c r="D7" s="5" t="s">
        <v>131</v>
      </c>
      <c r="E7" s="5">
        <v>12</v>
      </c>
      <c r="F7" s="9">
        <v>570000</v>
      </c>
      <c r="G7" s="9">
        <v>830000</v>
      </c>
      <c r="H7" s="6">
        <f>AVERAGE(F7:G7)</f>
        <v>700000</v>
      </c>
      <c r="I7" s="6">
        <f>_xlfn.STDEV.S(F7:G7)</f>
        <v>183847.76310850235</v>
      </c>
      <c r="J7" s="6">
        <f>H7-I7</f>
        <v>516152.23689149763</v>
      </c>
      <c r="K7" s="6">
        <f>H7+I7</f>
        <v>883847.76310850237</v>
      </c>
      <c r="L7" s="6">
        <f>ROUND(AVERAGEIFS(F7:G7,F7:G7,"&gt;="&amp;J7,F7:G7,"&lt;="&amp;K7),0)</f>
        <v>700000</v>
      </c>
      <c r="N7" s="11">
        <f>ROUND(MIN(H7,L7),0)</f>
        <v>700000</v>
      </c>
      <c r="O7" s="11">
        <f>E7*N7</f>
        <v>8400000</v>
      </c>
    </row>
    <row r="8" spans="2:15" s="3" customFormat="1" ht="43.15" customHeight="1" x14ac:dyDescent="0.2">
      <c r="B8" s="4">
        <v>2</v>
      </c>
      <c r="C8" s="5" t="s">
        <v>132</v>
      </c>
      <c r="D8" s="5" t="s">
        <v>131</v>
      </c>
      <c r="E8" s="5">
        <v>12</v>
      </c>
      <c r="F8" s="9">
        <v>820000</v>
      </c>
      <c r="G8" s="9">
        <v>600000</v>
      </c>
      <c r="H8" s="6">
        <f>AVERAGE(F8:G8)</f>
        <v>710000</v>
      </c>
      <c r="I8" s="6">
        <f>_xlfn.STDEV.S(F8:G8)</f>
        <v>155563.49186104044</v>
      </c>
      <c r="J8" s="6">
        <f>H8-I8</f>
        <v>554436.50813895953</v>
      </c>
      <c r="K8" s="6">
        <f t="shared" ref="K8:K9" si="0">H8+I8</f>
        <v>865563.49186104047</v>
      </c>
      <c r="L8" s="6">
        <f>ROUND(AVERAGEIFS(F8:G8,F8:G8,"&gt;="&amp;J8,F8:G8,"&lt;="&amp;K8),0)</f>
        <v>710000</v>
      </c>
      <c r="N8" s="11">
        <f t="shared" ref="N8:N9" si="1">ROUND(MIN(H8,L8),0)</f>
        <v>710000</v>
      </c>
      <c r="O8" s="11">
        <f>E8*N8</f>
        <v>8520000</v>
      </c>
    </row>
    <row r="9" spans="2:15" s="3" customFormat="1" ht="43.15" customHeight="1" x14ac:dyDescent="0.2">
      <c r="B9" s="4">
        <v>3</v>
      </c>
      <c r="C9" s="5" t="s">
        <v>133</v>
      </c>
      <c r="D9" s="5" t="s">
        <v>134</v>
      </c>
      <c r="E9" s="5">
        <v>1</v>
      </c>
      <c r="F9" s="9">
        <v>2082500</v>
      </c>
      <c r="G9" s="9">
        <v>1780000</v>
      </c>
      <c r="H9" s="6">
        <f>AVERAGE(F9:G9)</f>
        <v>1931250</v>
      </c>
      <c r="I9" s="6">
        <f>_xlfn.STDEV.S(F9:G9)</f>
        <v>213899.80130893062</v>
      </c>
      <c r="J9" s="6">
        <f t="shared" ref="J9" si="2">H9-I9</f>
        <v>1717350.1986910694</v>
      </c>
      <c r="K9" s="6">
        <f t="shared" si="0"/>
        <v>2145149.8013089309</v>
      </c>
      <c r="L9" s="6">
        <f>ROUND(AVERAGEIFS(F9:G9,F9:G9,"&gt;="&amp;J9,F9:G9,"&lt;="&amp;K9),0)</f>
        <v>1931250</v>
      </c>
      <c r="N9" s="11">
        <f t="shared" si="1"/>
        <v>1931250</v>
      </c>
      <c r="O9" s="11">
        <f>E9*N9</f>
        <v>1931250</v>
      </c>
    </row>
    <row r="10" spans="2:15" s="3" customFormat="1" ht="43.15" customHeight="1" x14ac:dyDescent="0.2">
      <c r="B10" s="39" t="s">
        <v>57</v>
      </c>
      <c r="C10" s="39"/>
      <c r="D10" s="39"/>
      <c r="E10" s="39"/>
      <c r="F10" s="10">
        <f t="shared" ref="F10:L10" si="3">SUM(F7:F9)</f>
        <v>3472500</v>
      </c>
      <c r="G10" s="10">
        <f t="shared" si="3"/>
        <v>3210000</v>
      </c>
      <c r="H10" s="7">
        <f t="shared" si="3"/>
        <v>3341250</v>
      </c>
      <c r="I10" s="7">
        <f t="shared" si="3"/>
        <v>553311.05627847346</v>
      </c>
      <c r="J10" s="7">
        <f t="shared" si="3"/>
        <v>2787938.9437215263</v>
      </c>
      <c r="K10" s="7">
        <f t="shared" si="3"/>
        <v>3894561.0562784737</v>
      </c>
      <c r="L10" s="7">
        <f t="shared" si="3"/>
        <v>3341250</v>
      </c>
      <c r="N10" s="7">
        <f>SUM(N7:N9)</f>
        <v>3341250</v>
      </c>
      <c r="O10" s="7">
        <f>SUM(O7:O9)</f>
        <v>18851250</v>
      </c>
    </row>
    <row r="12" spans="2:15" x14ac:dyDescent="0.2">
      <c r="B12" s="2"/>
      <c r="C12" s="36"/>
      <c r="D12" s="36"/>
      <c r="E12" s="36"/>
      <c r="F12" s="36"/>
    </row>
    <row r="13" spans="2:15" ht="13.15" customHeight="1" x14ac:dyDescent="0.2">
      <c r="I13" s="32" t="s">
        <v>58</v>
      </c>
      <c r="J13" s="33" t="s">
        <v>59</v>
      </c>
      <c r="K13" s="33"/>
    </row>
    <row r="14" spans="2:15" ht="13.15" customHeight="1" x14ac:dyDescent="0.2">
      <c r="I14" s="32"/>
      <c r="J14" s="34" t="s">
        <v>60</v>
      </c>
      <c r="K14" s="35"/>
    </row>
    <row r="15" spans="2:15" ht="13.15" customHeight="1" x14ac:dyDescent="0.2">
      <c r="I15" s="32"/>
      <c r="J15" s="33" t="s">
        <v>61</v>
      </c>
      <c r="K15" s="33"/>
    </row>
    <row r="17" spans="9:11" ht="13.15" customHeight="1" x14ac:dyDescent="0.2">
      <c r="I17" s="32" t="s">
        <v>62</v>
      </c>
      <c r="J17" s="33" t="s">
        <v>63</v>
      </c>
      <c r="K17" s="33"/>
    </row>
    <row r="18" spans="9:11" ht="13.15" customHeight="1" x14ac:dyDescent="0.2">
      <c r="I18" s="32"/>
      <c r="J18" s="33" t="s">
        <v>64</v>
      </c>
      <c r="K18" s="33"/>
    </row>
    <row r="19" spans="9:11" ht="13.15" customHeight="1" x14ac:dyDescent="0.2">
      <c r="I19" s="32"/>
      <c r="J19" s="34" t="s">
        <v>61</v>
      </c>
      <c r="K19" s="35"/>
    </row>
  </sheetData>
  <mergeCells count="14">
    <mergeCell ref="I13:I15"/>
    <mergeCell ref="J13:K13"/>
    <mergeCell ref="J14:K14"/>
    <mergeCell ref="J15:K15"/>
    <mergeCell ref="I17:I19"/>
    <mergeCell ref="J17:K17"/>
    <mergeCell ref="J18:K18"/>
    <mergeCell ref="J19:K19"/>
    <mergeCell ref="C12:F12"/>
    <mergeCell ref="B1:O1"/>
    <mergeCell ref="B2:O2"/>
    <mergeCell ref="H5:L5"/>
    <mergeCell ref="N5:O5"/>
    <mergeCell ref="B10:E10"/>
  </mergeCells>
  <hyperlinks>
    <hyperlink ref="C5" location="'0. RESUMEN'!A1" display="VOLVER" xr:uid="{DB2CF4CB-7AD8-4FC5-B80C-0BD6D709CBC2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21857" r:id="rId4">
          <objectPr defaultSize="0" autoPict="0" r:id="rId5">
            <anchor moveWithCells="1" sizeWithCells="1">
              <from>
                <xdr:col>2</xdr:col>
                <xdr:colOff>361950</xdr:colOff>
                <xdr:row>0</xdr:row>
                <xdr:rowOff>0</xdr:rowOff>
              </from>
              <to>
                <xdr:col>2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21857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ABC21-B283-43F3-8A7C-BFF8B1F4A7E1}">
  <sheetPr codeName="Hoja27">
    <pageSetUpPr fitToPage="1"/>
  </sheetPr>
  <dimension ref="A1:P17"/>
  <sheetViews>
    <sheetView topLeftCell="B1" zoomScale="90" zoomScaleNormal="9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6" style="1" customWidth="1"/>
    <col min="4" max="4" width="32.140625" style="1" customWidth="1"/>
    <col min="5" max="5" width="7.28515625" style="1" bestFit="1" customWidth="1"/>
    <col min="6" max="7" width="17.5703125" style="1" bestFit="1" customWidth="1"/>
    <col min="8" max="8" width="17.5703125" style="1" customWidth="1"/>
    <col min="9" max="9" width="18.140625" style="1" bestFit="1" customWidth="1"/>
    <col min="10" max="10" width="16.140625" style="1" bestFit="1" customWidth="1"/>
    <col min="11" max="12" width="17.5703125" style="1" bestFit="1" customWidth="1"/>
    <col min="13" max="13" width="19.140625" style="1" customWidth="1"/>
    <col min="14" max="14" width="4.85546875" style="1" customWidth="1"/>
    <col min="15" max="15" width="21" style="1" bestFit="1" customWidth="1"/>
    <col min="16" max="16" width="20.28515625" style="1" bestFit="1" customWidth="1"/>
    <col min="17" max="16384" width="17.5703125" style="1"/>
  </cols>
  <sheetData>
    <row r="1" spans="2:16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2:16" ht="31.5" customHeight="1" x14ac:dyDescent="0.2">
      <c r="B3" s="2"/>
      <c r="C3" s="2"/>
      <c r="D3" s="2"/>
      <c r="E3" s="2"/>
      <c r="F3" s="2"/>
      <c r="L3" s="12" t="s">
        <v>22</v>
      </c>
      <c r="M3" s="13">
        <f ca="1">TODAY()</f>
        <v>46184</v>
      </c>
    </row>
    <row r="4" spans="2:16" x14ac:dyDescent="0.2">
      <c r="B4" s="2"/>
      <c r="C4" s="2"/>
      <c r="D4" s="2"/>
      <c r="E4" s="2"/>
      <c r="F4" s="2"/>
    </row>
    <row r="5" spans="2:16" s="3" customFormat="1" ht="21.75" customHeight="1" x14ac:dyDescent="0.2">
      <c r="C5" s="22" t="s">
        <v>23</v>
      </c>
      <c r="F5" s="8" t="s">
        <v>135</v>
      </c>
      <c r="G5" s="8" t="s">
        <v>136</v>
      </c>
      <c r="H5" s="8" t="s">
        <v>137</v>
      </c>
      <c r="I5" s="38" t="s">
        <v>28</v>
      </c>
      <c r="J5" s="38"/>
      <c r="K5" s="38"/>
      <c r="L5" s="38"/>
      <c r="M5" s="38"/>
      <c r="O5" s="38" t="s">
        <v>29</v>
      </c>
      <c r="P5" s="38"/>
    </row>
    <row r="6" spans="2:16" s="3" customFormat="1" ht="59.25" customHeight="1" x14ac:dyDescent="0.2">
      <c r="B6" s="4" t="s">
        <v>30</v>
      </c>
      <c r="C6" s="4" t="s">
        <v>138</v>
      </c>
      <c r="D6" s="4" t="s">
        <v>32</v>
      </c>
      <c r="E6" s="4" t="s">
        <v>33</v>
      </c>
      <c r="F6" s="8" t="s">
        <v>139</v>
      </c>
      <c r="G6" s="8" t="s">
        <v>139</v>
      </c>
      <c r="H6" s="8" t="s">
        <v>139</v>
      </c>
      <c r="I6" s="4" t="s">
        <v>35</v>
      </c>
      <c r="J6" s="4" t="s">
        <v>36</v>
      </c>
      <c r="K6" s="4" t="s">
        <v>37</v>
      </c>
      <c r="L6" s="4" t="s">
        <v>38</v>
      </c>
      <c r="M6" s="4" t="s">
        <v>39</v>
      </c>
      <c r="O6" s="4" t="s">
        <v>34</v>
      </c>
      <c r="P6" s="4" t="s">
        <v>40</v>
      </c>
    </row>
    <row r="7" spans="2:16" s="3" customFormat="1" ht="43.15" customHeight="1" x14ac:dyDescent="0.2">
      <c r="B7" s="4">
        <v>1</v>
      </c>
      <c r="C7" s="5" t="s">
        <v>140</v>
      </c>
      <c r="D7" s="5" t="s">
        <v>141</v>
      </c>
      <c r="E7" s="5">
        <v>56</v>
      </c>
      <c r="F7" s="9">
        <v>1195117</v>
      </c>
      <c r="G7" s="9">
        <v>1623000</v>
      </c>
      <c r="H7" s="9">
        <v>924435</v>
      </c>
      <c r="I7" s="6">
        <f>AVERAGE(F7:H7)</f>
        <v>1247517.3333333333</v>
      </c>
      <c r="J7" s="6">
        <f>_xlfn.STDEV.S(F7:H7)</f>
        <v>352218.1298660441</v>
      </c>
      <c r="K7" s="6">
        <f>I7-J7</f>
        <v>895299.20346728922</v>
      </c>
      <c r="L7" s="6">
        <f>I7+J7</f>
        <v>1599735.4631993773</v>
      </c>
      <c r="M7" s="6">
        <f>ROUND(AVERAGEIFS(F7:H7,F7:H7,"&gt;="&amp;K7,F7:H7,"&lt;="&amp;L7),0)</f>
        <v>1059776</v>
      </c>
      <c r="O7" s="11">
        <f>ROUND(MIN(I7,M7),0)</f>
        <v>1059776</v>
      </c>
      <c r="P7" s="11">
        <f>E7*O7</f>
        <v>59347456</v>
      </c>
    </row>
    <row r="8" spans="2:16" s="3" customFormat="1" ht="43.15" customHeight="1" x14ac:dyDescent="0.2">
      <c r="B8" s="39" t="s">
        <v>57</v>
      </c>
      <c r="C8" s="39"/>
      <c r="D8" s="39"/>
      <c r="E8" s="39"/>
      <c r="F8" s="10">
        <f t="shared" ref="F8:M8" si="0">SUM(F7:F7)</f>
        <v>1195117</v>
      </c>
      <c r="G8" s="10">
        <f t="shared" si="0"/>
        <v>1623000</v>
      </c>
      <c r="H8" s="10">
        <f t="shared" si="0"/>
        <v>924435</v>
      </c>
      <c r="I8" s="7">
        <f t="shared" si="0"/>
        <v>1247517.3333333333</v>
      </c>
      <c r="J8" s="7">
        <f t="shared" si="0"/>
        <v>352218.1298660441</v>
      </c>
      <c r="K8" s="7">
        <f t="shared" si="0"/>
        <v>895299.20346728922</v>
      </c>
      <c r="L8" s="7">
        <f t="shared" si="0"/>
        <v>1599735.4631993773</v>
      </c>
      <c r="M8" s="7">
        <f t="shared" si="0"/>
        <v>1059776</v>
      </c>
      <c r="O8" s="7">
        <f>SUM(O7:O7)</f>
        <v>1059776</v>
      </c>
      <c r="P8" s="7">
        <f>SUM(P7:P7)</f>
        <v>59347456</v>
      </c>
    </row>
    <row r="10" spans="2:16" x14ac:dyDescent="0.2">
      <c r="B10" s="2"/>
      <c r="C10" s="2"/>
      <c r="D10" s="36"/>
      <c r="E10" s="36"/>
      <c r="F10" s="36"/>
    </row>
    <row r="11" spans="2:16" ht="13.15" customHeight="1" x14ac:dyDescent="0.2">
      <c r="J11" s="32" t="s">
        <v>58</v>
      </c>
      <c r="K11" s="33" t="s">
        <v>59</v>
      </c>
      <c r="L11" s="33"/>
    </row>
    <row r="12" spans="2:16" ht="13.15" customHeight="1" x14ac:dyDescent="0.2">
      <c r="J12" s="32"/>
      <c r="K12" s="34" t="s">
        <v>60</v>
      </c>
      <c r="L12" s="35"/>
    </row>
    <row r="13" spans="2:16" ht="13.15" customHeight="1" x14ac:dyDescent="0.2">
      <c r="J13" s="32"/>
      <c r="K13" s="33" t="s">
        <v>61</v>
      </c>
      <c r="L13" s="33"/>
    </row>
    <row r="15" spans="2:16" ht="13.15" customHeight="1" x14ac:dyDescent="0.2">
      <c r="J15" s="32" t="s">
        <v>62</v>
      </c>
      <c r="K15" s="33" t="s">
        <v>63</v>
      </c>
      <c r="L15" s="33"/>
    </row>
    <row r="16" spans="2:16" ht="13.15" customHeight="1" x14ac:dyDescent="0.2">
      <c r="J16" s="32"/>
      <c r="K16" s="33" t="s">
        <v>64</v>
      </c>
      <c r="L16" s="33"/>
    </row>
    <row r="17" spans="10:12" ht="13.15" customHeight="1" x14ac:dyDescent="0.2">
      <c r="J17" s="32"/>
      <c r="K17" s="34" t="s">
        <v>61</v>
      </c>
      <c r="L17" s="35"/>
    </row>
  </sheetData>
  <mergeCells count="14">
    <mergeCell ref="D10:F10"/>
    <mergeCell ref="B1:P1"/>
    <mergeCell ref="B2:P2"/>
    <mergeCell ref="I5:M5"/>
    <mergeCell ref="O5:P5"/>
    <mergeCell ref="B8:E8"/>
    <mergeCell ref="J11:J13"/>
    <mergeCell ref="K11:L11"/>
    <mergeCell ref="K12:L12"/>
    <mergeCell ref="K13:L13"/>
    <mergeCell ref="J15:J17"/>
    <mergeCell ref="K15:L15"/>
    <mergeCell ref="K16:L16"/>
    <mergeCell ref="K17:L17"/>
  </mergeCells>
  <hyperlinks>
    <hyperlink ref="C5" location="'0. RESUMEN'!A1" display="VOLVER" xr:uid="{AF6A69D9-A1BC-496D-9821-F79005D384E6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38241" r:id="rId4">
          <objectPr defaultSize="0" autoPict="0" r:id="rId5">
            <anchor moveWithCells="1" sizeWithCells="1">
              <from>
                <xdr:col>3</xdr:col>
                <xdr:colOff>361950</xdr:colOff>
                <xdr:row>0</xdr:row>
                <xdr:rowOff>0</xdr:rowOff>
              </from>
              <to>
                <xdr:col>3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38241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FA752-A578-4E7F-994F-B0A3B86A77FB}">
  <sheetPr codeName="Hoja30">
    <pageSetUpPr fitToPage="1"/>
  </sheetPr>
  <dimension ref="A1:Q18"/>
  <sheetViews>
    <sheetView topLeftCell="B1" zoomScale="90" zoomScaleNormal="9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21" style="1" customWidth="1"/>
    <col min="4" max="4" width="34.140625" style="1" bestFit="1" customWidth="1"/>
    <col min="5" max="5" width="10.140625" style="1" customWidth="1"/>
    <col min="6" max="7" width="17.5703125" style="1" bestFit="1" customWidth="1"/>
    <col min="8" max="9" width="17.5703125" style="1" customWidth="1"/>
    <col min="10" max="10" width="18.140625" style="1" bestFit="1" customWidth="1"/>
    <col min="11" max="11" width="16.140625" style="1" bestFit="1" customWidth="1"/>
    <col min="12" max="13" width="17.5703125" style="1" bestFit="1" customWidth="1"/>
    <col min="14" max="14" width="21.5703125" style="1" bestFit="1" customWidth="1"/>
    <col min="15" max="15" width="4.85546875" style="1" customWidth="1"/>
    <col min="16" max="16" width="21" style="1" bestFit="1" customWidth="1"/>
    <col min="17" max="17" width="20.28515625" style="1" bestFit="1" customWidth="1"/>
    <col min="18" max="16384" width="17.5703125" style="1"/>
  </cols>
  <sheetData>
    <row r="1" spans="2:17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2:17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2:17" ht="31.5" customHeight="1" x14ac:dyDescent="0.2">
      <c r="B3" s="2"/>
      <c r="C3" s="2"/>
      <c r="D3" s="2"/>
      <c r="E3" s="2"/>
      <c r="F3" s="2"/>
      <c r="M3" s="12" t="s">
        <v>22</v>
      </c>
      <c r="N3" s="13">
        <f ca="1">TODAY()</f>
        <v>46184</v>
      </c>
    </row>
    <row r="4" spans="2:17" x14ac:dyDescent="0.2">
      <c r="B4" s="2"/>
      <c r="C4" s="2"/>
      <c r="D4" s="2"/>
      <c r="E4" s="2"/>
      <c r="F4" s="2"/>
    </row>
    <row r="5" spans="2:17" s="3" customFormat="1" ht="21.75" customHeight="1" x14ac:dyDescent="0.2">
      <c r="C5" s="22" t="s">
        <v>23</v>
      </c>
      <c r="F5" s="8" t="s">
        <v>142</v>
      </c>
      <c r="G5" s="8" t="s">
        <v>143</v>
      </c>
      <c r="H5" s="8" t="s">
        <v>144</v>
      </c>
      <c r="I5" s="8" t="s">
        <v>145</v>
      </c>
      <c r="J5" s="38" t="s">
        <v>28</v>
      </c>
      <c r="K5" s="38"/>
      <c r="L5" s="38"/>
      <c r="M5" s="38"/>
      <c r="N5" s="38"/>
      <c r="P5" s="38" t="s">
        <v>29</v>
      </c>
      <c r="Q5" s="38"/>
    </row>
    <row r="6" spans="2:17" s="3" customFormat="1" ht="53.25" customHeight="1" x14ac:dyDescent="0.2">
      <c r="B6" s="4" t="s">
        <v>30</v>
      </c>
      <c r="C6" s="4" t="s">
        <v>138</v>
      </c>
      <c r="D6" s="4" t="s">
        <v>32</v>
      </c>
      <c r="E6" s="4" t="s">
        <v>33</v>
      </c>
      <c r="F6" s="8" t="s">
        <v>128</v>
      </c>
      <c r="G6" s="8" t="s">
        <v>128</v>
      </c>
      <c r="H6" s="8" t="s">
        <v>128</v>
      </c>
      <c r="I6" s="8" t="s">
        <v>128</v>
      </c>
      <c r="J6" s="4" t="s">
        <v>35</v>
      </c>
      <c r="K6" s="4" t="s">
        <v>36</v>
      </c>
      <c r="L6" s="4" t="s">
        <v>37</v>
      </c>
      <c r="M6" s="4" t="s">
        <v>38</v>
      </c>
      <c r="N6" s="4" t="s">
        <v>39</v>
      </c>
      <c r="P6" s="4" t="s">
        <v>34</v>
      </c>
      <c r="Q6" s="4" t="s">
        <v>40</v>
      </c>
    </row>
    <row r="7" spans="2:17" s="3" customFormat="1" ht="51" x14ac:dyDescent="0.2">
      <c r="B7" s="4">
        <v>1</v>
      </c>
      <c r="C7" s="5" t="s">
        <v>146</v>
      </c>
      <c r="D7" s="5" t="s">
        <v>147</v>
      </c>
      <c r="E7" s="5">
        <v>15</v>
      </c>
      <c r="F7" s="9">
        <v>1402000</v>
      </c>
      <c r="G7" s="9">
        <v>1243954</v>
      </c>
      <c r="H7" s="9">
        <v>1390000</v>
      </c>
      <c r="I7" s="9">
        <v>1927200</v>
      </c>
      <c r="J7" s="6">
        <f>AVERAGE(F7:I7)</f>
        <v>1490788.5</v>
      </c>
      <c r="K7" s="6">
        <f>_xlfn.STDEV.S(F7:I7)</f>
        <v>299679.82202510734</v>
      </c>
      <c r="L7" s="6">
        <f>J7-K7</f>
        <v>1191108.6779748928</v>
      </c>
      <c r="M7" s="6">
        <f>J7+K7</f>
        <v>1790468.3220251072</v>
      </c>
      <c r="N7" s="6">
        <f>ROUND(AVERAGEIFS(F7:I7,F7:I7,"&gt;="&amp;L7,F7:I7,"&lt;="&amp;M7),0)</f>
        <v>1345318</v>
      </c>
      <c r="P7" s="11">
        <f>ROUND(MIN(J7,N7),0)</f>
        <v>1345318</v>
      </c>
      <c r="Q7" s="11">
        <f>E7*P7</f>
        <v>20179770</v>
      </c>
    </row>
    <row r="8" spans="2:17" s="3" customFormat="1" ht="51" x14ac:dyDescent="0.2">
      <c r="B8" s="4">
        <v>1</v>
      </c>
      <c r="C8" s="5" t="s">
        <v>146</v>
      </c>
      <c r="D8" s="5" t="s">
        <v>148</v>
      </c>
      <c r="E8" s="5">
        <v>6</v>
      </c>
      <c r="F8" s="9">
        <v>6246500</v>
      </c>
      <c r="G8" s="9">
        <v>5541364</v>
      </c>
      <c r="H8" s="9">
        <v>6200000</v>
      </c>
      <c r="I8" s="9">
        <v>3890600</v>
      </c>
      <c r="J8" s="6">
        <f>AVERAGE(F8:I8)</f>
        <v>5469616</v>
      </c>
      <c r="K8" s="6">
        <f>_xlfn.STDEV.S(F8:I8)</f>
        <v>1100825.2723407107</v>
      </c>
      <c r="L8" s="6">
        <f>J8-K8</f>
        <v>4368790.7276592888</v>
      </c>
      <c r="M8" s="6">
        <f>J8+K8</f>
        <v>6570441.2723407112</v>
      </c>
      <c r="N8" s="6">
        <f>ROUND(AVERAGEIFS(F8:I8,F8:I8,"&gt;="&amp;L8,F8:I8,"&lt;="&amp;M8),0)</f>
        <v>5995955</v>
      </c>
      <c r="P8" s="11">
        <f>ROUND(MIN(J8,N8),0)</f>
        <v>5469616</v>
      </c>
      <c r="Q8" s="11">
        <f>E8*P8</f>
        <v>32817696</v>
      </c>
    </row>
    <row r="9" spans="2:17" s="3" customFormat="1" ht="43.15" customHeight="1" x14ac:dyDescent="0.2">
      <c r="B9" s="39" t="s">
        <v>57</v>
      </c>
      <c r="C9" s="39"/>
      <c r="D9" s="39"/>
      <c r="E9" s="39"/>
      <c r="F9" s="10">
        <f t="shared" ref="F9:N9" si="0">SUM(F7:F8)</f>
        <v>7648500</v>
      </c>
      <c r="G9" s="10">
        <f t="shared" si="0"/>
        <v>6785318</v>
      </c>
      <c r="H9" s="10">
        <f t="shared" si="0"/>
        <v>7590000</v>
      </c>
      <c r="I9" s="10">
        <f t="shared" si="0"/>
        <v>5817800</v>
      </c>
      <c r="J9" s="7">
        <f t="shared" si="0"/>
        <v>6960404.5</v>
      </c>
      <c r="K9" s="7">
        <f t="shared" si="0"/>
        <v>1400505.094365818</v>
      </c>
      <c r="L9" s="7">
        <f t="shared" si="0"/>
        <v>5559899.4056341816</v>
      </c>
      <c r="M9" s="7">
        <f t="shared" si="0"/>
        <v>8360909.5943658184</v>
      </c>
      <c r="N9" s="7">
        <f t="shared" si="0"/>
        <v>7341273</v>
      </c>
      <c r="P9" s="7">
        <f>SUM(P7:P8)</f>
        <v>6814934</v>
      </c>
      <c r="Q9" s="7">
        <f>SUM(Q7:Q8)</f>
        <v>52997466</v>
      </c>
    </row>
    <row r="11" spans="2:17" x14ac:dyDescent="0.2">
      <c r="B11" s="2"/>
      <c r="C11" s="36"/>
      <c r="D11" s="36"/>
      <c r="E11" s="36"/>
      <c r="F11" s="36"/>
    </row>
    <row r="12" spans="2:17" ht="13.15" customHeight="1" x14ac:dyDescent="0.2">
      <c r="K12" s="32" t="s">
        <v>58</v>
      </c>
      <c r="L12" s="33" t="s">
        <v>59</v>
      </c>
      <c r="M12" s="33"/>
    </row>
    <row r="13" spans="2:17" ht="13.15" customHeight="1" x14ac:dyDescent="0.2">
      <c r="K13" s="32"/>
      <c r="L13" s="34" t="s">
        <v>60</v>
      </c>
      <c r="M13" s="35"/>
    </row>
    <row r="14" spans="2:17" ht="13.15" customHeight="1" x14ac:dyDescent="0.2">
      <c r="K14" s="32"/>
      <c r="L14" s="33" t="s">
        <v>61</v>
      </c>
      <c r="M14" s="33"/>
    </row>
    <row r="16" spans="2:17" ht="13.15" customHeight="1" x14ac:dyDescent="0.2">
      <c r="K16" s="32" t="s">
        <v>62</v>
      </c>
      <c r="L16" s="33" t="s">
        <v>63</v>
      </c>
      <c r="M16" s="33"/>
    </row>
    <row r="17" spans="11:13" ht="13.15" customHeight="1" x14ac:dyDescent="0.2">
      <c r="K17" s="32"/>
      <c r="L17" s="33" t="s">
        <v>64</v>
      </c>
      <c r="M17" s="33"/>
    </row>
    <row r="18" spans="11:13" ht="13.15" customHeight="1" x14ac:dyDescent="0.2">
      <c r="K18" s="32"/>
      <c r="L18" s="34" t="s">
        <v>61</v>
      </c>
      <c r="M18" s="35"/>
    </row>
  </sheetData>
  <mergeCells count="14">
    <mergeCell ref="C11:F11"/>
    <mergeCell ref="B1:Q1"/>
    <mergeCell ref="B2:Q2"/>
    <mergeCell ref="J5:N5"/>
    <mergeCell ref="P5:Q5"/>
    <mergeCell ref="B9:E9"/>
    <mergeCell ref="K12:K14"/>
    <mergeCell ref="L12:M12"/>
    <mergeCell ref="L13:M13"/>
    <mergeCell ref="L14:M14"/>
    <mergeCell ref="K16:K18"/>
    <mergeCell ref="L16:M16"/>
    <mergeCell ref="L17:M17"/>
    <mergeCell ref="L18:M18"/>
  </mergeCells>
  <hyperlinks>
    <hyperlink ref="C5" location="'0. RESUMEN'!A1" display="VOLVER" xr:uid="{267336A2-11AA-4FAB-8B67-84C46D76B222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39265" r:id="rId4">
          <objectPr defaultSize="0" autoPict="0" r:id="rId5">
            <anchor moveWithCells="1" sizeWithCells="1">
              <from>
                <xdr:col>2</xdr:col>
                <xdr:colOff>361950</xdr:colOff>
                <xdr:row>0</xdr:row>
                <xdr:rowOff>0</xdr:rowOff>
              </from>
              <to>
                <xdr:col>2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39265" r:id="rId4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4FA0D-D9BE-47F8-8234-506955CF6168}">
  <sheetPr codeName="Hoja31">
    <pageSetUpPr fitToPage="1"/>
  </sheetPr>
  <dimension ref="A1:P17"/>
  <sheetViews>
    <sheetView topLeftCell="B1" zoomScale="90" zoomScaleNormal="90" zoomScaleSheetLayoutView="100" workbookViewId="0">
      <selection activeCell="H7" sqref="H7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21" style="1" customWidth="1"/>
    <col min="4" max="4" width="34.140625" style="1" bestFit="1" customWidth="1"/>
    <col min="5" max="5" width="10.140625" style="1" customWidth="1"/>
    <col min="6" max="6" width="17.5703125" style="1" bestFit="1" customWidth="1"/>
    <col min="7" max="7" width="17.5703125" style="1" customWidth="1"/>
    <col min="8" max="8" width="17.5703125" style="1" bestFit="1" customWidth="1"/>
    <col min="9" max="9" width="18.140625" style="1" bestFit="1" customWidth="1"/>
    <col min="10" max="10" width="16.140625" style="1" bestFit="1" customWidth="1"/>
    <col min="11" max="12" width="17.5703125" style="1" bestFit="1" customWidth="1"/>
    <col min="13" max="13" width="21.5703125" style="1" bestFit="1" customWidth="1"/>
    <col min="14" max="14" width="4.85546875" style="1" customWidth="1"/>
    <col min="15" max="15" width="21" style="1" bestFit="1" customWidth="1"/>
    <col min="16" max="16" width="20.28515625" style="1" bestFit="1" customWidth="1"/>
    <col min="17" max="16384" width="17.5703125" style="1"/>
  </cols>
  <sheetData>
    <row r="1" spans="2:16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2:16" ht="31.5" customHeight="1" x14ac:dyDescent="0.2">
      <c r="B3" s="2"/>
      <c r="C3" s="2"/>
      <c r="D3" s="2"/>
      <c r="E3" s="2"/>
      <c r="F3" s="2"/>
      <c r="G3" s="2"/>
      <c r="L3" s="12" t="s">
        <v>22</v>
      </c>
      <c r="M3" s="13">
        <f ca="1">TODAY()</f>
        <v>46184</v>
      </c>
    </row>
    <row r="4" spans="2:16" x14ac:dyDescent="0.2">
      <c r="B4" s="2"/>
      <c r="C4" s="2"/>
      <c r="D4" s="2"/>
      <c r="E4" s="2"/>
      <c r="F4" s="2"/>
      <c r="G4" s="2"/>
    </row>
    <row r="5" spans="2:16" s="3" customFormat="1" ht="21.75" customHeight="1" x14ac:dyDescent="0.2">
      <c r="C5" s="22" t="s">
        <v>23</v>
      </c>
      <c r="F5" s="8" t="s">
        <v>137</v>
      </c>
      <c r="G5" s="8" t="s">
        <v>144</v>
      </c>
      <c r="H5" s="8" t="s">
        <v>145</v>
      </c>
      <c r="I5" s="38" t="s">
        <v>28</v>
      </c>
      <c r="J5" s="38"/>
      <c r="K5" s="38"/>
      <c r="L5" s="38"/>
      <c r="M5" s="38"/>
      <c r="O5" s="38" t="s">
        <v>29</v>
      </c>
      <c r="P5" s="38"/>
    </row>
    <row r="6" spans="2:16" s="3" customFormat="1" ht="48.75" customHeight="1" x14ac:dyDescent="0.2">
      <c r="B6" s="4" t="s">
        <v>30</v>
      </c>
      <c r="C6" s="4" t="s">
        <v>138</v>
      </c>
      <c r="D6" s="4" t="s">
        <v>32</v>
      </c>
      <c r="E6" s="4" t="s">
        <v>33</v>
      </c>
      <c r="F6" s="8" t="s">
        <v>128</v>
      </c>
      <c r="G6" s="8" t="s">
        <v>128</v>
      </c>
      <c r="H6" s="8" t="s">
        <v>128</v>
      </c>
      <c r="I6" s="4" t="s">
        <v>149</v>
      </c>
      <c r="J6" s="4" t="s">
        <v>36</v>
      </c>
      <c r="K6" s="4" t="s">
        <v>37</v>
      </c>
      <c r="L6" s="4" t="s">
        <v>38</v>
      </c>
      <c r="M6" s="4" t="s">
        <v>150</v>
      </c>
      <c r="O6" s="4" t="s">
        <v>129</v>
      </c>
      <c r="P6" s="4" t="s">
        <v>57</v>
      </c>
    </row>
    <row r="7" spans="2:16" s="3" customFormat="1" ht="63.75" x14ac:dyDescent="0.2">
      <c r="B7" s="4">
        <v>1</v>
      </c>
      <c r="C7" s="5" t="s">
        <v>151</v>
      </c>
      <c r="D7" s="5" t="s">
        <v>152</v>
      </c>
      <c r="E7" s="5">
        <v>1</v>
      </c>
      <c r="F7" s="9">
        <v>7642419</v>
      </c>
      <c r="G7" s="9">
        <v>11000000</v>
      </c>
      <c r="H7" s="9">
        <v>14568800</v>
      </c>
      <c r="I7" s="6">
        <f>AVERAGE(F7:H7)</f>
        <v>11070406.333333334</v>
      </c>
      <c r="J7" s="6">
        <f>_xlfn.STDEV.S(F7:H7)</f>
        <v>3463727.2161820629</v>
      </c>
      <c r="K7" s="6">
        <f>I7-J7</f>
        <v>7606679.1171512716</v>
      </c>
      <c r="L7" s="6">
        <f>I7+J7</f>
        <v>14534133.549515396</v>
      </c>
      <c r="M7" s="6">
        <f>ROUND(AVERAGEIFS(E7:H7,E7:H7,"&gt;="&amp;K7,E7:H7,"&lt;="&amp;L7),0)</f>
        <v>9321210</v>
      </c>
      <c r="O7" s="11">
        <f>ROUND(MIN(I7,M7),0)</f>
        <v>9321210</v>
      </c>
      <c r="P7" s="11">
        <f>E7*O7</f>
        <v>9321210</v>
      </c>
    </row>
    <row r="8" spans="2:16" s="3" customFormat="1" ht="43.15" customHeight="1" x14ac:dyDescent="0.2">
      <c r="B8" s="39" t="s">
        <v>57</v>
      </c>
      <c r="C8" s="39"/>
      <c r="D8" s="39"/>
      <c r="E8" s="39"/>
      <c r="F8" s="10">
        <f t="shared" ref="F8:M8" si="0">SUM(F7:F7)</f>
        <v>7642419</v>
      </c>
      <c r="G8" s="10">
        <f t="shared" ref="G8" si="1">SUM(G7:G7)</f>
        <v>11000000</v>
      </c>
      <c r="H8" s="10">
        <f t="shared" si="0"/>
        <v>14568800</v>
      </c>
      <c r="I8" s="7">
        <f t="shared" si="0"/>
        <v>11070406.333333334</v>
      </c>
      <c r="J8" s="7">
        <f t="shared" si="0"/>
        <v>3463727.2161820629</v>
      </c>
      <c r="K8" s="7">
        <f t="shared" si="0"/>
        <v>7606679.1171512716</v>
      </c>
      <c r="L8" s="7">
        <f t="shared" si="0"/>
        <v>14534133.549515396</v>
      </c>
      <c r="M8" s="7">
        <f t="shared" si="0"/>
        <v>9321210</v>
      </c>
      <c r="O8" s="7">
        <f>SUM(O7:O7)</f>
        <v>9321210</v>
      </c>
      <c r="P8" s="7">
        <f>SUM(P7:P7)</f>
        <v>9321210</v>
      </c>
    </row>
    <row r="10" spans="2:16" x14ac:dyDescent="0.2">
      <c r="B10" s="2"/>
      <c r="C10" s="36"/>
      <c r="D10" s="36"/>
      <c r="E10" s="36"/>
      <c r="F10" s="36"/>
      <c r="G10" s="23"/>
    </row>
    <row r="11" spans="2:16" ht="13.15" customHeight="1" x14ac:dyDescent="0.2">
      <c r="C11" s="43" t="s">
        <v>153</v>
      </c>
      <c r="D11" s="44"/>
      <c r="E11" s="44"/>
      <c r="F11" s="44"/>
      <c r="G11" s="44"/>
      <c r="H11" s="45"/>
      <c r="J11" s="32" t="s">
        <v>58</v>
      </c>
      <c r="K11" s="33" t="s">
        <v>59</v>
      </c>
      <c r="L11" s="33"/>
    </row>
    <row r="12" spans="2:16" ht="13.15" customHeight="1" x14ac:dyDescent="0.2">
      <c r="C12" s="46"/>
      <c r="D12" s="47"/>
      <c r="E12" s="47"/>
      <c r="F12" s="47"/>
      <c r="G12" s="47"/>
      <c r="H12" s="48"/>
      <c r="J12" s="32"/>
      <c r="K12" s="34" t="s">
        <v>60</v>
      </c>
      <c r="L12" s="35"/>
    </row>
    <row r="13" spans="2:16" ht="13.15" customHeight="1" x14ac:dyDescent="0.2">
      <c r="C13" s="46"/>
      <c r="D13" s="47"/>
      <c r="E13" s="47"/>
      <c r="F13" s="47"/>
      <c r="G13" s="47"/>
      <c r="H13" s="48"/>
      <c r="J13" s="32"/>
      <c r="K13" s="33" t="s">
        <v>61</v>
      </c>
      <c r="L13" s="33"/>
    </row>
    <row r="14" spans="2:16" x14ac:dyDescent="0.2">
      <c r="C14" s="46"/>
      <c r="D14" s="47"/>
      <c r="E14" s="47"/>
      <c r="F14" s="47"/>
      <c r="G14" s="47"/>
      <c r="H14" s="48"/>
    </row>
    <row r="15" spans="2:16" ht="13.15" customHeight="1" x14ac:dyDescent="0.2">
      <c r="C15" s="46"/>
      <c r="D15" s="47"/>
      <c r="E15" s="47"/>
      <c r="F15" s="47"/>
      <c r="G15" s="47"/>
      <c r="H15" s="48"/>
      <c r="J15" s="32" t="s">
        <v>62</v>
      </c>
      <c r="K15" s="33" t="s">
        <v>63</v>
      </c>
      <c r="L15" s="33"/>
    </row>
    <row r="16" spans="2:16" ht="13.15" customHeight="1" x14ac:dyDescent="0.2">
      <c r="C16" s="46"/>
      <c r="D16" s="47"/>
      <c r="E16" s="47"/>
      <c r="F16" s="47"/>
      <c r="G16" s="47"/>
      <c r="H16" s="48"/>
      <c r="J16" s="32"/>
      <c r="K16" s="33" t="s">
        <v>64</v>
      </c>
      <c r="L16" s="33"/>
    </row>
    <row r="17" spans="3:12" ht="13.15" customHeight="1" x14ac:dyDescent="0.2">
      <c r="C17" s="49"/>
      <c r="D17" s="50"/>
      <c r="E17" s="50"/>
      <c r="F17" s="50"/>
      <c r="G17" s="50"/>
      <c r="H17" s="51"/>
      <c r="J17" s="32"/>
      <c r="K17" s="34" t="s">
        <v>61</v>
      </c>
      <c r="L17" s="35"/>
    </row>
  </sheetData>
  <mergeCells count="15">
    <mergeCell ref="C11:H17"/>
    <mergeCell ref="C10:F10"/>
    <mergeCell ref="B1:P1"/>
    <mergeCell ref="B2:P2"/>
    <mergeCell ref="I5:M5"/>
    <mergeCell ref="O5:P5"/>
    <mergeCell ref="B8:E8"/>
    <mergeCell ref="J11:J13"/>
    <mergeCell ref="K11:L11"/>
    <mergeCell ref="K12:L12"/>
    <mergeCell ref="K13:L13"/>
    <mergeCell ref="J15:J17"/>
    <mergeCell ref="K15:L15"/>
    <mergeCell ref="K16:L16"/>
    <mergeCell ref="K17:L17"/>
  </mergeCells>
  <hyperlinks>
    <hyperlink ref="C5" location="'0. RESUMEN'!A1" display="VOLVER" xr:uid="{2604F639-AEB6-4967-99FD-1556B0A877B4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23905" r:id="rId4">
          <objectPr defaultSize="0" autoPict="0" r:id="rId5">
            <anchor moveWithCells="1" sizeWithCells="1">
              <from>
                <xdr:col>2</xdr:col>
                <xdr:colOff>361950</xdr:colOff>
                <xdr:row>0</xdr:row>
                <xdr:rowOff>0</xdr:rowOff>
              </from>
              <to>
                <xdr:col>2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23905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9DCFF-ECD3-4F0D-8906-8077469DC49C}">
  <sheetPr codeName="Hoja32">
    <pageSetUpPr fitToPage="1"/>
  </sheetPr>
  <dimension ref="A1:N17"/>
  <sheetViews>
    <sheetView topLeftCell="B1" zoomScale="90" zoomScaleNormal="90" zoomScaleSheetLayoutView="100" workbookViewId="0">
      <selection activeCell="C5" sqref="C5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34.140625" style="1" bestFit="1" customWidth="1"/>
    <col min="4" max="4" width="10.140625" style="1" customWidth="1"/>
    <col min="5" max="6" width="17.5703125" style="1" bestFit="1" customWidth="1"/>
    <col min="7" max="7" width="18.140625" style="1" bestFit="1" customWidth="1"/>
    <col min="8" max="8" width="16.140625" style="1" bestFit="1" customWidth="1"/>
    <col min="9" max="10" width="17.5703125" style="1" bestFit="1" customWidth="1"/>
    <col min="11" max="11" width="19.140625" style="1" customWidth="1"/>
    <col min="12" max="12" width="4.85546875" style="1" customWidth="1"/>
    <col min="13" max="13" width="21" style="1" bestFit="1" customWidth="1"/>
    <col min="14" max="14" width="20.28515625" style="1" bestFit="1" customWidth="1"/>
    <col min="15" max="16384" width="17.5703125" style="1"/>
  </cols>
  <sheetData>
    <row r="1" spans="2:14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14" ht="31.5" customHeight="1" x14ac:dyDescent="0.2">
      <c r="B3" s="2"/>
      <c r="C3" s="2"/>
      <c r="D3" s="2"/>
      <c r="E3" s="2"/>
      <c r="J3" s="12" t="s">
        <v>22</v>
      </c>
      <c r="K3" s="13">
        <f ca="1">TODAY()</f>
        <v>46184</v>
      </c>
    </row>
    <row r="4" spans="2:14" x14ac:dyDescent="0.2">
      <c r="B4" s="2"/>
      <c r="C4" s="2"/>
      <c r="D4" s="2"/>
      <c r="E4" s="2"/>
    </row>
    <row r="5" spans="2:14" s="3" customFormat="1" ht="21.75" customHeight="1" x14ac:dyDescent="0.2">
      <c r="C5" s="22" t="s">
        <v>23</v>
      </c>
      <c r="E5" s="8" t="s">
        <v>144</v>
      </c>
      <c r="F5" s="8" t="s">
        <v>145</v>
      </c>
      <c r="G5" s="38" t="s">
        <v>28</v>
      </c>
      <c r="H5" s="38"/>
      <c r="I5" s="38"/>
      <c r="J5" s="38"/>
      <c r="K5" s="38"/>
      <c r="M5" s="38" t="s">
        <v>29</v>
      </c>
      <c r="N5" s="38"/>
    </row>
    <row r="6" spans="2:14" s="3" customFormat="1" ht="38.25" x14ac:dyDescent="0.2">
      <c r="B6" s="4" t="s">
        <v>30</v>
      </c>
      <c r="C6" s="4" t="s">
        <v>32</v>
      </c>
      <c r="D6" s="4" t="s">
        <v>33</v>
      </c>
      <c r="E6" s="8" t="s">
        <v>34</v>
      </c>
      <c r="F6" s="8" t="s">
        <v>34</v>
      </c>
      <c r="G6" s="4" t="s">
        <v>35</v>
      </c>
      <c r="H6" s="4" t="s">
        <v>36</v>
      </c>
      <c r="I6" s="4" t="s">
        <v>37</v>
      </c>
      <c r="J6" s="4" t="s">
        <v>38</v>
      </c>
      <c r="K6" s="4" t="s">
        <v>39</v>
      </c>
      <c r="M6" s="4" t="s">
        <v>34</v>
      </c>
      <c r="N6" s="4" t="s">
        <v>40</v>
      </c>
    </row>
    <row r="7" spans="2:14" s="3" customFormat="1" ht="89.25" customHeight="1" x14ac:dyDescent="0.2">
      <c r="B7" s="4">
        <v>1</v>
      </c>
      <c r="C7" s="5" t="s">
        <v>154</v>
      </c>
      <c r="D7" s="5">
        <v>1</v>
      </c>
      <c r="E7" s="9">
        <v>32114530</v>
      </c>
      <c r="F7" s="9">
        <v>29800200</v>
      </c>
      <c r="G7" s="6">
        <f>AVERAGE(E7:F7)</f>
        <v>30957365</v>
      </c>
      <c r="H7" s="6">
        <f>_xlfn.STDEV.S(E7:F7)</f>
        <v>1636478.4369034625</v>
      </c>
      <c r="I7" s="6">
        <f>G7-H7</f>
        <v>29320886.563096538</v>
      </c>
      <c r="J7" s="6">
        <f>G7+H7</f>
        <v>32593843.436903462</v>
      </c>
      <c r="K7" s="6">
        <f>ROUND(AVERAGEIFS(E7:F7,E7:F7,"&gt;="&amp;I7,E7:F7,"&lt;="&amp;J7),0)</f>
        <v>30957365</v>
      </c>
      <c r="M7" s="11">
        <f>ROUND(MIN(G7,K7),0)</f>
        <v>30957365</v>
      </c>
      <c r="N7" s="11">
        <f>D7*M7</f>
        <v>30957365</v>
      </c>
    </row>
    <row r="8" spans="2:14" s="3" customFormat="1" ht="43.15" customHeight="1" x14ac:dyDescent="0.2">
      <c r="B8" s="39" t="s">
        <v>57</v>
      </c>
      <c r="C8" s="39"/>
      <c r="D8" s="39"/>
      <c r="E8" s="10">
        <f t="shared" ref="E8:K8" si="0">SUM(E7:E7)</f>
        <v>32114530</v>
      </c>
      <c r="F8" s="10">
        <f t="shared" si="0"/>
        <v>29800200</v>
      </c>
      <c r="G8" s="7">
        <f t="shared" si="0"/>
        <v>30957365</v>
      </c>
      <c r="H8" s="7">
        <f t="shared" si="0"/>
        <v>1636478.4369034625</v>
      </c>
      <c r="I8" s="7">
        <f t="shared" si="0"/>
        <v>29320886.563096538</v>
      </c>
      <c r="J8" s="7">
        <f t="shared" si="0"/>
        <v>32593843.436903462</v>
      </c>
      <c r="K8" s="7">
        <f t="shared" si="0"/>
        <v>30957365</v>
      </c>
      <c r="M8" s="7">
        <f>SUM(M7:M7)</f>
        <v>30957365</v>
      </c>
      <c r="N8" s="7">
        <f>SUM(N7:N7)</f>
        <v>30957365</v>
      </c>
    </row>
    <row r="10" spans="2:14" x14ac:dyDescent="0.2">
      <c r="B10" s="2"/>
      <c r="C10" s="36"/>
      <c r="D10" s="36"/>
      <c r="E10" s="36"/>
    </row>
    <row r="11" spans="2:14" ht="13.15" customHeight="1" x14ac:dyDescent="0.2">
      <c r="H11" s="32" t="s">
        <v>58</v>
      </c>
      <c r="I11" s="33" t="s">
        <v>59</v>
      </c>
      <c r="J11" s="33"/>
    </row>
    <row r="12" spans="2:14" ht="13.15" customHeight="1" x14ac:dyDescent="0.2">
      <c r="H12" s="32"/>
      <c r="I12" s="34" t="s">
        <v>60</v>
      </c>
      <c r="J12" s="35"/>
    </row>
    <row r="13" spans="2:14" ht="13.15" customHeight="1" x14ac:dyDescent="0.2">
      <c r="H13" s="32"/>
      <c r="I13" s="33" t="s">
        <v>61</v>
      </c>
      <c r="J13" s="33"/>
    </row>
    <row r="15" spans="2:14" ht="13.15" customHeight="1" x14ac:dyDescent="0.2">
      <c r="H15" s="32" t="s">
        <v>62</v>
      </c>
      <c r="I15" s="33" t="s">
        <v>63</v>
      </c>
      <c r="J15" s="33"/>
    </row>
    <row r="16" spans="2:14" ht="13.15" customHeight="1" x14ac:dyDescent="0.2">
      <c r="H16" s="32"/>
      <c r="I16" s="33" t="s">
        <v>64</v>
      </c>
      <c r="J16" s="33"/>
    </row>
    <row r="17" spans="8:10" ht="13.15" customHeight="1" x14ac:dyDescent="0.2">
      <c r="H17" s="32"/>
      <c r="I17" s="34" t="s">
        <v>61</v>
      </c>
      <c r="J17" s="35"/>
    </row>
  </sheetData>
  <mergeCells count="14">
    <mergeCell ref="C10:E10"/>
    <mergeCell ref="B1:N1"/>
    <mergeCell ref="B2:N2"/>
    <mergeCell ref="G5:K5"/>
    <mergeCell ref="M5:N5"/>
    <mergeCell ref="B8:D8"/>
    <mergeCell ref="H11:H13"/>
    <mergeCell ref="I11:J11"/>
    <mergeCell ref="I12:J12"/>
    <mergeCell ref="I13:J13"/>
    <mergeCell ref="H15:H17"/>
    <mergeCell ref="I15:J15"/>
    <mergeCell ref="I16:J16"/>
    <mergeCell ref="I17:J17"/>
  </mergeCells>
  <hyperlinks>
    <hyperlink ref="C5" location="'0. RESUMEN'!A1" display="VOLVER" xr:uid="{56E7212B-6243-4084-A807-D8E83FE06C23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80225" r:id="rId4">
          <objectPr defaultSize="0" autoPict="0" r:id="rId5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152400</xdr:rowOff>
              </to>
            </anchor>
          </objectPr>
        </oleObject>
      </mc:Choice>
      <mc:Fallback>
        <oleObject progId="PBrush" shapeId="180225" r:id="rId4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5AF2A-B276-4B44-90A9-513AE1D39836}">
  <sheetPr codeName="Hoja33">
    <pageSetUpPr fitToPage="1"/>
  </sheetPr>
  <dimension ref="A1:P24"/>
  <sheetViews>
    <sheetView topLeftCell="C11" zoomScale="110" zoomScaleNormal="110" zoomScaleSheetLayoutView="100" workbookViewId="0">
      <selection activeCell="G7" sqref="G7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43" style="1" customWidth="1"/>
    <col min="4" max="4" width="8.7109375" style="1" customWidth="1"/>
    <col min="5" max="6" width="17.5703125" style="1" bestFit="1" customWidth="1"/>
    <col min="7" max="8" width="17.5703125" style="1" customWidth="1"/>
    <col min="9" max="9" width="18.140625" style="1" bestFit="1" customWidth="1"/>
    <col min="10" max="10" width="16.140625" style="1" bestFit="1" customWidth="1"/>
    <col min="11" max="12" width="17.5703125" style="1" bestFit="1" customWidth="1"/>
    <col min="13" max="13" width="19.140625" style="1" customWidth="1"/>
    <col min="14" max="14" width="4.85546875" style="1" customWidth="1"/>
    <col min="15" max="15" width="21" style="1" bestFit="1" customWidth="1"/>
    <col min="16" max="16" width="20.28515625" style="1" bestFit="1" customWidth="1"/>
    <col min="17" max="16384" width="17.5703125" style="1"/>
  </cols>
  <sheetData>
    <row r="1" spans="2:16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2:16" ht="31.5" customHeight="1" x14ac:dyDescent="0.2">
      <c r="B3" s="2"/>
      <c r="C3" s="2"/>
      <c r="D3" s="2"/>
      <c r="E3" s="2"/>
      <c r="L3" s="12" t="s">
        <v>22</v>
      </c>
      <c r="M3" s="13">
        <f ca="1">TODAY()</f>
        <v>46184</v>
      </c>
    </row>
    <row r="4" spans="2:16" x14ac:dyDescent="0.2">
      <c r="B4" s="2"/>
      <c r="C4" s="2"/>
      <c r="D4" s="2"/>
      <c r="E4" s="2"/>
    </row>
    <row r="5" spans="2:16" s="3" customFormat="1" ht="21.75" customHeight="1" x14ac:dyDescent="0.2">
      <c r="C5" s="22" t="s">
        <v>23</v>
      </c>
      <c r="E5" s="8" t="s">
        <v>137</v>
      </c>
      <c r="F5" s="8" t="s">
        <v>144</v>
      </c>
      <c r="G5" s="8" t="s">
        <v>145</v>
      </c>
      <c r="H5" s="8" t="s">
        <v>155</v>
      </c>
      <c r="I5" s="38" t="s">
        <v>28</v>
      </c>
      <c r="J5" s="38"/>
      <c r="K5" s="38"/>
      <c r="L5" s="38"/>
      <c r="M5" s="38"/>
      <c r="O5" s="41" t="s">
        <v>29</v>
      </c>
      <c r="P5" s="42"/>
    </row>
    <row r="6" spans="2:16" s="3" customFormat="1" ht="59.25" customHeight="1" x14ac:dyDescent="0.2">
      <c r="B6" s="4" t="s">
        <v>30</v>
      </c>
      <c r="C6" s="4" t="s">
        <v>32</v>
      </c>
      <c r="D6" s="4" t="s">
        <v>33</v>
      </c>
      <c r="E6" s="8" t="s">
        <v>34</v>
      </c>
      <c r="F6" s="8" t="s">
        <v>34</v>
      </c>
      <c r="G6" s="8" t="s">
        <v>34</v>
      </c>
      <c r="H6" s="8" t="s">
        <v>34</v>
      </c>
      <c r="I6" s="4" t="s">
        <v>35</v>
      </c>
      <c r="J6" s="4" t="s">
        <v>36</v>
      </c>
      <c r="K6" s="4" t="s">
        <v>37</v>
      </c>
      <c r="L6" s="4" t="s">
        <v>38</v>
      </c>
      <c r="M6" s="4" t="s">
        <v>39</v>
      </c>
      <c r="O6" s="4" t="s">
        <v>34</v>
      </c>
      <c r="P6" s="4" t="s">
        <v>40</v>
      </c>
    </row>
    <row r="7" spans="2:16" s="3" customFormat="1" ht="76.5" x14ac:dyDescent="0.2">
      <c r="B7" s="4">
        <v>1</v>
      </c>
      <c r="C7" s="5" t="s">
        <v>156</v>
      </c>
      <c r="D7" s="5">
        <v>1</v>
      </c>
      <c r="E7" s="9"/>
      <c r="F7" s="9">
        <v>2023000</v>
      </c>
      <c r="G7" s="9">
        <v>26682656</v>
      </c>
      <c r="H7" s="9">
        <v>11035500</v>
      </c>
      <c r="I7" s="6">
        <f t="shared" ref="I7:I14" si="0">AVERAGE(E7:H7)</f>
        <v>13247052</v>
      </c>
      <c r="J7" s="6">
        <f t="shared" ref="J7:J14" si="1">_xlfn.STDEV.S(E7:H7)</f>
        <v>12477695.307872845</v>
      </c>
      <c r="K7" s="6">
        <f>I7-J7</f>
        <v>769356.69212715514</v>
      </c>
      <c r="L7" s="6">
        <f>I7+J7</f>
        <v>25724747.307872847</v>
      </c>
      <c r="M7" s="6">
        <f t="shared" ref="M7:M14" si="2">ROUND(AVERAGEIFS(E7:H7,E7:H7,"&gt;="&amp;K7,E7:H7,"&lt;="&amp;L7),0)</f>
        <v>6529250</v>
      </c>
      <c r="O7" s="11">
        <f>ROUND(MIN(I7,M7),0)</f>
        <v>6529250</v>
      </c>
      <c r="P7" s="11">
        <f t="shared" ref="P7:P14" si="3">D7*O7</f>
        <v>6529250</v>
      </c>
    </row>
    <row r="8" spans="2:16" s="3" customFormat="1" ht="94.5" customHeight="1" x14ac:dyDescent="0.2">
      <c r="B8" s="4">
        <v>2</v>
      </c>
      <c r="C8" s="5" t="s">
        <v>157</v>
      </c>
      <c r="D8" s="5">
        <v>1</v>
      </c>
      <c r="E8" s="9">
        <v>3882700</v>
      </c>
      <c r="F8" s="9">
        <v>4165000</v>
      </c>
      <c r="G8" s="9">
        <v>24100832</v>
      </c>
      <c r="H8" s="9"/>
      <c r="I8" s="6">
        <f t="shared" si="0"/>
        <v>10716177.333333334</v>
      </c>
      <c r="J8" s="6">
        <f t="shared" si="1"/>
        <v>11592310.327624142</v>
      </c>
      <c r="K8" s="6">
        <f>I8-J8</f>
        <v>-876132.99429080822</v>
      </c>
      <c r="L8" s="6">
        <f t="shared" ref="L8:L13" si="4">I8+J8</f>
        <v>22308487.660957478</v>
      </c>
      <c r="M8" s="6">
        <f t="shared" si="2"/>
        <v>4023850</v>
      </c>
      <c r="O8" s="11">
        <f t="shared" ref="O8:O14" si="5">ROUND(MIN(I8,M8),0)</f>
        <v>4023850</v>
      </c>
      <c r="P8" s="11">
        <f t="shared" si="3"/>
        <v>4023850</v>
      </c>
    </row>
    <row r="9" spans="2:16" s="3" customFormat="1" ht="93.75" customHeight="1" x14ac:dyDescent="0.2">
      <c r="B9" s="4">
        <v>3</v>
      </c>
      <c r="C9" s="5" t="s">
        <v>158</v>
      </c>
      <c r="D9" s="5">
        <v>1</v>
      </c>
      <c r="E9" s="9"/>
      <c r="F9" s="9">
        <v>1844500</v>
      </c>
      <c r="G9" s="9">
        <v>3746120</v>
      </c>
      <c r="H9" s="9">
        <v>1198140</v>
      </c>
      <c r="I9" s="6">
        <f t="shared" si="0"/>
        <v>2262920</v>
      </c>
      <c r="J9" s="6">
        <f t="shared" si="1"/>
        <v>1324521.4201363449</v>
      </c>
      <c r="K9" s="6">
        <f t="shared" ref="K9:K14" si="6">I9-J9</f>
        <v>938398.57986365515</v>
      </c>
      <c r="L9" s="6">
        <f t="shared" si="4"/>
        <v>3587441.4201363446</v>
      </c>
      <c r="M9" s="6">
        <f t="shared" si="2"/>
        <v>1521320</v>
      </c>
      <c r="O9" s="11">
        <f t="shared" si="5"/>
        <v>1521320</v>
      </c>
      <c r="P9" s="11">
        <f t="shared" si="3"/>
        <v>1521320</v>
      </c>
    </row>
    <row r="10" spans="2:16" s="3" customFormat="1" ht="76.5" x14ac:dyDescent="0.2">
      <c r="B10" s="4">
        <v>4</v>
      </c>
      <c r="C10" s="5" t="s">
        <v>159</v>
      </c>
      <c r="D10" s="5">
        <v>1</v>
      </c>
      <c r="E10" s="9"/>
      <c r="F10" s="9">
        <v>5224100</v>
      </c>
      <c r="G10" s="9">
        <v>8818376</v>
      </c>
      <c r="H10" s="9">
        <v>3384220</v>
      </c>
      <c r="I10" s="6">
        <f t="shared" si="0"/>
        <v>5808898.666666667</v>
      </c>
      <c r="J10" s="6">
        <f t="shared" si="1"/>
        <v>2763874.9914721786</v>
      </c>
      <c r="K10" s="6">
        <f t="shared" si="6"/>
        <v>3045023.6751944884</v>
      </c>
      <c r="L10" s="6">
        <f>I10+J10</f>
        <v>8572773.6581388451</v>
      </c>
      <c r="M10" s="6">
        <f t="shared" si="2"/>
        <v>4304160</v>
      </c>
      <c r="O10" s="11">
        <f t="shared" si="5"/>
        <v>4304160</v>
      </c>
      <c r="P10" s="11">
        <f t="shared" si="3"/>
        <v>4304160</v>
      </c>
    </row>
    <row r="11" spans="2:16" s="3" customFormat="1" ht="89.25" x14ac:dyDescent="0.2">
      <c r="B11" s="4">
        <v>5</v>
      </c>
      <c r="C11" s="5" t="s">
        <v>160</v>
      </c>
      <c r="D11" s="5">
        <v>1</v>
      </c>
      <c r="E11" s="9">
        <v>2773347</v>
      </c>
      <c r="F11" s="9">
        <v>6735043</v>
      </c>
      <c r="G11" s="9">
        <v>7430360</v>
      </c>
      <c r="H11" s="9">
        <v>2732600</v>
      </c>
      <c r="I11" s="6">
        <f t="shared" si="0"/>
        <v>4917837.5</v>
      </c>
      <c r="J11" s="6">
        <f t="shared" si="1"/>
        <v>2515890.0067526139</v>
      </c>
      <c r="K11" s="6">
        <f t="shared" si="6"/>
        <v>2401947.4932473861</v>
      </c>
      <c r="L11" s="6">
        <f t="shared" ref="L11" si="7">I11+J11</f>
        <v>7433727.5067526139</v>
      </c>
      <c r="M11" s="6">
        <f t="shared" si="2"/>
        <v>4917838</v>
      </c>
      <c r="O11" s="11">
        <f t="shared" si="5"/>
        <v>4917838</v>
      </c>
      <c r="P11" s="11">
        <f t="shared" si="3"/>
        <v>4917838</v>
      </c>
    </row>
    <row r="12" spans="2:16" s="3" customFormat="1" ht="79.5" customHeight="1" x14ac:dyDescent="0.2">
      <c r="B12" s="4">
        <v>6</v>
      </c>
      <c r="C12" s="5" t="s">
        <v>161</v>
      </c>
      <c r="D12" s="5">
        <v>2</v>
      </c>
      <c r="E12" s="9"/>
      <c r="F12" s="9">
        <v>26120500</v>
      </c>
      <c r="G12" s="9">
        <v>15328628</v>
      </c>
      <c r="H12" s="9">
        <v>7609240</v>
      </c>
      <c r="I12" s="6">
        <f t="shared" si="0"/>
        <v>16352789.333333334</v>
      </c>
      <c r="J12" s="6">
        <f t="shared" si="1"/>
        <v>9298030.2497045752</v>
      </c>
      <c r="K12" s="6">
        <f t="shared" si="6"/>
        <v>7054759.0836287588</v>
      </c>
      <c r="L12" s="6">
        <f>I12+J12</f>
        <v>25650819.583037909</v>
      </c>
      <c r="M12" s="6">
        <f t="shared" si="2"/>
        <v>11468934</v>
      </c>
      <c r="O12" s="11">
        <f t="shared" si="5"/>
        <v>11468934</v>
      </c>
      <c r="P12" s="11">
        <f t="shared" si="3"/>
        <v>22937868</v>
      </c>
    </row>
    <row r="13" spans="2:16" s="3" customFormat="1" ht="79.5" customHeight="1" x14ac:dyDescent="0.2">
      <c r="B13" s="4">
        <v>7</v>
      </c>
      <c r="C13" s="5" t="s">
        <v>162</v>
      </c>
      <c r="D13" s="5">
        <v>1</v>
      </c>
      <c r="E13" s="9">
        <v>2449800</v>
      </c>
      <c r="F13" s="9">
        <v>5581100</v>
      </c>
      <c r="G13" s="9">
        <v>5219816</v>
      </c>
      <c r="H13" s="9">
        <v>2123020</v>
      </c>
      <c r="I13" s="6">
        <f t="shared" si="0"/>
        <v>3843434</v>
      </c>
      <c r="J13" s="6">
        <f t="shared" si="1"/>
        <v>1808862.496601294</v>
      </c>
      <c r="K13" s="6">
        <f t="shared" si="6"/>
        <v>2034571.503398706</v>
      </c>
      <c r="L13" s="6">
        <f t="shared" si="4"/>
        <v>5652296.4966012938</v>
      </c>
      <c r="M13" s="6">
        <f t="shared" si="2"/>
        <v>3843434</v>
      </c>
      <c r="O13" s="11">
        <f t="shared" si="5"/>
        <v>3843434</v>
      </c>
      <c r="P13" s="11">
        <f t="shared" si="3"/>
        <v>3843434</v>
      </c>
    </row>
    <row r="14" spans="2:16" s="3" customFormat="1" ht="81" customHeight="1" x14ac:dyDescent="0.2">
      <c r="B14" s="4">
        <v>8</v>
      </c>
      <c r="C14" s="5" t="s">
        <v>163</v>
      </c>
      <c r="D14" s="5">
        <v>1</v>
      </c>
      <c r="E14" s="9"/>
      <c r="F14" s="9">
        <v>4522000</v>
      </c>
      <c r="G14" s="9">
        <v>3489080</v>
      </c>
      <c r="H14" s="9">
        <v>1156100</v>
      </c>
      <c r="I14" s="6">
        <f t="shared" si="0"/>
        <v>3055726.6666666665</v>
      </c>
      <c r="J14" s="6">
        <f t="shared" si="1"/>
        <v>1724287.3995170684</v>
      </c>
      <c r="K14" s="6">
        <f t="shared" si="6"/>
        <v>1331439.2671495981</v>
      </c>
      <c r="L14" s="6">
        <f>I14+J14</f>
        <v>4780014.0661837347</v>
      </c>
      <c r="M14" s="6">
        <f t="shared" si="2"/>
        <v>4005540</v>
      </c>
      <c r="O14" s="11">
        <f t="shared" si="5"/>
        <v>3055727</v>
      </c>
      <c r="P14" s="11">
        <f t="shared" si="3"/>
        <v>3055727</v>
      </c>
    </row>
    <row r="15" spans="2:16" s="3" customFormat="1" ht="43.15" customHeight="1" x14ac:dyDescent="0.2">
      <c r="B15" s="39" t="s">
        <v>57</v>
      </c>
      <c r="C15" s="39"/>
      <c r="D15" s="39"/>
      <c r="E15" s="10">
        <f t="shared" ref="E15:M15" si="8">SUM(E7:E14)</f>
        <v>9105847</v>
      </c>
      <c r="F15" s="10">
        <f t="shared" si="8"/>
        <v>56215243</v>
      </c>
      <c r="G15" s="10">
        <f t="shared" si="8"/>
        <v>94815868</v>
      </c>
      <c r="H15" s="10">
        <v>30268800</v>
      </c>
      <c r="I15" s="7">
        <f t="shared" si="8"/>
        <v>60204835.5</v>
      </c>
      <c r="J15" s="7">
        <f t="shared" si="8"/>
        <v>43505472.199681059</v>
      </c>
      <c r="K15" s="7">
        <f t="shared" si="8"/>
        <v>16699363.300318938</v>
      </c>
      <c r="L15" s="7">
        <f t="shared" si="8"/>
        <v>103710307.69968107</v>
      </c>
      <c r="M15" s="7">
        <f t="shared" si="8"/>
        <v>40614326</v>
      </c>
      <c r="O15" s="7">
        <f>SUM(O7:O14)</f>
        <v>39664513</v>
      </c>
      <c r="P15" s="7">
        <f>SUM(P7:P14)</f>
        <v>51133447</v>
      </c>
    </row>
    <row r="17" spans="2:12" x14ac:dyDescent="0.2">
      <c r="B17" s="2"/>
      <c r="C17" s="36"/>
      <c r="D17" s="36"/>
      <c r="E17" s="36"/>
    </row>
    <row r="18" spans="2:12" ht="13.15" customHeight="1" x14ac:dyDescent="0.2">
      <c r="J18" s="32" t="s">
        <v>58</v>
      </c>
      <c r="K18" s="33" t="s">
        <v>59</v>
      </c>
      <c r="L18" s="33"/>
    </row>
    <row r="19" spans="2:12" ht="13.15" customHeight="1" x14ac:dyDescent="0.2">
      <c r="J19" s="32"/>
      <c r="K19" s="34" t="s">
        <v>60</v>
      </c>
      <c r="L19" s="35"/>
    </row>
    <row r="20" spans="2:12" ht="13.15" customHeight="1" x14ac:dyDescent="0.2">
      <c r="J20" s="32"/>
      <c r="K20" s="33" t="s">
        <v>61</v>
      </c>
      <c r="L20" s="33"/>
    </row>
    <row r="22" spans="2:12" ht="13.15" customHeight="1" x14ac:dyDescent="0.2">
      <c r="J22" s="32" t="s">
        <v>62</v>
      </c>
      <c r="K22" s="33" t="s">
        <v>63</v>
      </c>
      <c r="L22" s="33"/>
    </row>
    <row r="23" spans="2:12" ht="13.15" customHeight="1" x14ac:dyDescent="0.2">
      <c r="J23" s="32"/>
      <c r="K23" s="33" t="s">
        <v>64</v>
      </c>
      <c r="L23" s="33"/>
    </row>
    <row r="24" spans="2:12" ht="13.15" customHeight="1" x14ac:dyDescent="0.2">
      <c r="J24" s="32"/>
      <c r="K24" s="34" t="s">
        <v>61</v>
      </c>
      <c r="L24" s="35"/>
    </row>
  </sheetData>
  <mergeCells count="14">
    <mergeCell ref="C17:E17"/>
    <mergeCell ref="B1:P1"/>
    <mergeCell ref="B2:P2"/>
    <mergeCell ref="I5:M5"/>
    <mergeCell ref="O5:P5"/>
    <mergeCell ref="B15:D15"/>
    <mergeCell ref="J18:J20"/>
    <mergeCell ref="K18:L18"/>
    <mergeCell ref="K19:L19"/>
    <mergeCell ref="K20:L20"/>
    <mergeCell ref="J22:J24"/>
    <mergeCell ref="K22:L22"/>
    <mergeCell ref="K23:L23"/>
    <mergeCell ref="K24:L24"/>
  </mergeCells>
  <hyperlinks>
    <hyperlink ref="C5" location="'0. RESUMEN'!A1" display="VOLVER" xr:uid="{2FF9F89C-1D77-408E-9B9C-FDF3E9400A7E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81249" r:id="rId4">
          <objectPr defaultSize="0" autoPict="0" r:id="rId5">
            <anchor moveWithCells="1" sizeWithCells="1">
              <from>
                <xdr:col>2</xdr:col>
                <xdr:colOff>361950</xdr:colOff>
                <xdr:row>0</xdr:row>
                <xdr:rowOff>0</xdr:rowOff>
              </from>
              <to>
                <xdr:col>2</xdr:col>
                <xdr:colOff>2047875</xdr:colOff>
                <xdr:row>2</xdr:row>
                <xdr:rowOff>152400</xdr:rowOff>
              </to>
            </anchor>
          </objectPr>
        </oleObject>
      </mc:Choice>
      <mc:Fallback>
        <oleObject progId="PBrush" shapeId="181249" r:id="rId4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B94F-7C75-4D13-9C39-D8C827FBD791}">
  <sheetPr codeName="Hoja35">
    <pageSetUpPr fitToPage="1"/>
  </sheetPr>
  <dimension ref="A1:Q18"/>
  <sheetViews>
    <sheetView tabSelected="1" topLeftCell="B1" zoomScale="90" zoomScaleNormal="90" zoomScaleSheetLayoutView="100" workbookViewId="0">
      <selection activeCell="F8" sqref="F8"/>
    </sheetView>
  </sheetViews>
  <sheetFormatPr baseColWidth="10" defaultColWidth="17.5703125" defaultRowHeight="13.5" x14ac:dyDescent="0.2"/>
  <cols>
    <col min="1" max="1" width="5.85546875" style="1" hidden="1" customWidth="1"/>
    <col min="2" max="2" width="7.28515625" style="1" customWidth="1"/>
    <col min="3" max="3" width="19" style="1" customWidth="1"/>
    <col min="4" max="4" width="34.140625" style="1" bestFit="1" customWidth="1"/>
    <col min="5" max="5" width="10.140625" style="1" customWidth="1"/>
    <col min="6" max="7" width="17.5703125" style="1" bestFit="1" customWidth="1"/>
    <col min="8" max="9" width="17.5703125" style="1" customWidth="1"/>
    <col min="10" max="10" width="18.140625" style="1" bestFit="1" customWidth="1"/>
    <col min="11" max="11" width="16.140625" style="1" bestFit="1" customWidth="1"/>
    <col min="12" max="13" width="17.5703125" style="1" bestFit="1" customWidth="1"/>
    <col min="14" max="14" width="19.140625" style="1" customWidth="1"/>
    <col min="15" max="15" width="4.85546875" style="1" customWidth="1"/>
    <col min="16" max="16" width="21" style="1" bestFit="1" customWidth="1"/>
    <col min="17" max="17" width="20.28515625" style="1" bestFit="1" customWidth="1"/>
    <col min="18" max="16384" width="17.5703125" style="1"/>
  </cols>
  <sheetData>
    <row r="1" spans="2:17" ht="18" x14ac:dyDescent="0.2">
      <c r="B1" s="37" t="s">
        <v>20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2:17" ht="18" x14ac:dyDescent="0.2">
      <c r="B2" s="37" t="s">
        <v>21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2:17" ht="31.5" customHeight="1" x14ac:dyDescent="0.2">
      <c r="B3" s="2"/>
      <c r="C3" s="2"/>
      <c r="D3" s="2"/>
      <c r="E3" s="2"/>
      <c r="F3" s="2"/>
      <c r="M3" s="12" t="s">
        <v>22</v>
      </c>
      <c r="N3" s="13">
        <f ca="1">TODAY()</f>
        <v>46184</v>
      </c>
    </row>
    <row r="4" spans="2:17" x14ac:dyDescent="0.2">
      <c r="B4" s="2"/>
      <c r="C4" s="2"/>
      <c r="D4" s="2"/>
      <c r="E4" s="2"/>
      <c r="F4" s="2"/>
    </row>
    <row r="5" spans="2:17" s="3" customFormat="1" ht="29.25" customHeight="1" x14ac:dyDescent="0.2">
      <c r="C5" s="22" t="s">
        <v>23</v>
      </c>
      <c r="F5" s="8" t="s">
        <v>164</v>
      </c>
      <c r="G5" s="8" t="s">
        <v>165</v>
      </c>
      <c r="H5" s="8" t="s">
        <v>166</v>
      </c>
      <c r="I5" s="8" t="s">
        <v>167</v>
      </c>
      <c r="J5" s="38" t="s">
        <v>28</v>
      </c>
      <c r="K5" s="38"/>
      <c r="L5" s="38"/>
      <c r="M5" s="38"/>
      <c r="N5" s="38"/>
      <c r="P5" s="38" t="s">
        <v>29</v>
      </c>
      <c r="Q5" s="38"/>
    </row>
    <row r="6" spans="2:17" s="3" customFormat="1" ht="54.75" customHeight="1" x14ac:dyDescent="0.2">
      <c r="B6" s="4" t="s">
        <v>30</v>
      </c>
      <c r="C6" s="4" t="s">
        <v>138</v>
      </c>
      <c r="D6" s="4" t="s">
        <v>32</v>
      </c>
      <c r="E6" s="4" t="s">
        <v>33</v>
      </c>
      <c r="F6" s="8" t="s">
        <v>34</v>
      </c>
      <c r="G6" s="8" t="s">
        <v>34</v>
      </c>
      <c r="H6" s="8" t="s">
        <v>34</v>
      </c>
      <c r="I6" s="8" t="s">
        <v>34</v>
      </c>
      <c r="J6" s="4" t="s">
        <v>35</v>
      </c>
      <c r="K6" s="4" t="s">
        <v>36</v>
      </c>
      <c r="L6" s="4" t="s">
        <v>37</v>
      </c>
      <c r="M6" s="4" t="s">
        <v>38</v>
      </c>
      <c r="N6" s="4" t="s">
        <v>39</v>
      </c>
      <c r="P6" s="4" t="s">
        <v>34</v>
      </c>
      <c r="Q6" s="4" t="s">
        <v>40</v>
      </c>
    </row>
    <row r="7" spans="2:17" s="3" customFormat="1" ht="51" x14ac:dyDescent="0.2">
      <c r="B7" s="4">
        <v>1</v>
      </c>
      <c r="C7" s="5" t="s">
        <v>168</v>
      </c>
      <c r="D7" s="5" t="s">
        <v>169</v>
      </c>
      <c r="E7" s="5">
        <v>700</v>
      </c>
      <c r="F7" s="9">
        <v>654864.14</v>
      </c>
      <c r="G7" s="9">
        <v>798792.26</v>
      </c>
      <c r="H7" s="9">
        <v>409427</v>
      </c>
      <c r="I7" s="9">
        <v>592647.37</v>
      </c>
      <c r="J7" s="6">
        <f>AVERAGE(F7:I7)</f>
        <v>613932.6925</v>
      </c>
      <c r="K7" s="6">
        <f>_xlfn.STDEV.S(F7:I7)</f>
        <v>161373.36243379401</v>
      </c>
      <c r="L7" s="6">
        <f>J7-K7</f>
        <v>452559.33006620599</v>
      </c>
      <c r="M7" s="6">
        <f>J7+K7</f>
        <v>775306.05493379408</v>
      </c>
      <c r="N7" s="6">
        <f>ROUND(AVERAGEIFS(F7:I7,F7:I7,"&gt;="&amp;L7,F7:I7,"&lt;="&amp;M7),0)</f>
        <v>623756</v>
      </c>
      <c r="P7" s="11">
        <f>ROUND(MIN(J7,N7),0)</f>
        <v>613933</v>
      </c>
      <c r="Q7" s="11">
        <f>E7*P7</f>
        <v>429753100</v>
      </c>
    </row>
    <row r="8" spans="2:17" s="3" customFormat="1" ht="38.25" x14ac:dyDescent="0.2">
      <c r="B8" s="4">
        <v>1</v>
      </c>
      <c r="C8" s="5" t="s">
        <v>170</v>
      </c>
      <c r="D8" s="5" t="s">
        <v>171</v>
      </c>
      <c r="E8" s="5">
        <v>100</v>
      </c>
      <c r="F8" s="9">
        <v>810910.03</v>
      </c>
      <c r="G8" s="9">
        <v>989133.95</v>
      </c>
      <c r="H8" s="9">
        <v>825568</v>
      </c>
      <c r="I8" s="9">
        <v>1195138.42</v>
      </c>
      <c r="J8" s="6">
        <f>AVERAGE(F8:I8)</f>
        <v>955187.6</v>
      </c>
      <c r="K8" s="6">
        <f>_xlfn.STDEV.S(F8:I8)</f>
        <v>179207.5227273856</v>
      </c>
      <c r="L8" s="6">
        <f>J8-K8</f>
        <v>775980.07727261435</v>
      </c>
      <c r="M8" s="6">
        <f>J8+K8</f>
        <v>1134395.1227273855</v>
      </c>
      <c r="N8" s="6">
        <f>ROUND(AVERAGEIFS(F8:I8,F8:I8,"&gt;="&amp;L8,F8:I8,"&lt;="&amp;M8),0)</f>
        <v>875204</v>
      </c>
      <c r="P8" s="11">
        <f>ROUND(MIN(J8,N8),0)</f>
        <v>875204</v>
      </c>
      <c r="Q8" s="11">
        <f>E8*P8</f>
        <v>87520400</v>
      </c>
    </row>
    <row r="9" spans="2:17" s="3" customFormat="1" ht="43.15" customHeight="1" x14ac:dyDescent="0.2">
      <c r="B9" s="39" t="s">
        <v>57</v>
      </c>
      <c r="C9" s="39"/>
      <c r="D9" s="39"/>
      <c r="E9" s="39"/>
      <c r="F9" s="10">
        <f t="shared" ref="F9:N9" si="0">SUM(F7:F8)</f>
        <v>1465774.17</v>
      </c>
      <c r="G9" s="10">
        <f t="shared" si="0"/>
        <v>1787926.21</v>
      </c>
      <c r="H9" s="10">
        <f t="shared" ref="H9" si="1">SUM(H7:H8)</f>
        <v>1234995</v>
      </c>
      <c r="I9" s="10">
        <f t="shared" si="0"/>
        <v>1787785.79</v>
      </c>
      <c r="J9" s="7">
        <f t="shared" si="0"/>
        <v>1569120.2925</v>
      </c>
      <c r="K9" s="7">
        <f t="shared" si="0"/>
        <v>340580.88516117958</v>
      </c>
      <c r="L9" s="7">
        <f t="shared" si="0"/>
        <v>1228539.4073388204</v>
      </c>
      <c r="M9" s="7">
        <f t="shared" si="0"/>
        <v>1909701.1776611796</v>
      </c>
      <c r="N9" s="7">
        <f t="shared" si="0"/>
        <v>1498960</v>
      </c>
      <c r="P9" s="7">
        <f>SUM(P7:P8)</f>
        <v>1489137</v>
      </c>
      <c r="Q9" s="7">
        <f>SUM(Q7:Q8)</f>
        <v>517273500</v>
      </c>
    </row>
    <row r="11" spans="2:17" x14ac:dyDescent="0.2">
      <c r="B11" s="2"/>
      <c r="C11" s="2"/>
      <c r="D11" s="36"/>
      <c r="E11" s="36"/>
      <c r="F11" s="36"/>
    </row>
    <row r="12" spans="2:17" ht="13.15" customHeight="1" x14ac:dyDescent="0.2">
      <c r="K12" s="32" t="s">
        <v>58</v>
      </c>
      <c r="L12" s="33" t="s">
        <v>59</v>
      </c>
      <c r="M12" s="33"/>
    </row>
    <row r="13" spans="2:17" ht="13.15" customHeight="1" x14ac:dyDescent="0.2">
      <c r="K13" s="32"/>
      <c r="L13" s="34" t="s">
        <v>60</v>
      </c>
      <c r="M13" s="35"/>
    </row>
    <row r="14" spans="2:17" ht="13.15" customHeight="1" x14ac:dyDescent="0.2">
      <c r="K14" s="32"/>
      <c r="L14" s="33" t="s">
        <v>61</v>
      </c>
      <c r="M14" s="33"/>
    </row>
    <row r="16" spans="2:17" ht="13.15" customHeight="1" x14ac:dyDescent="0.2">
      <c r="K16" s="32" t="s">
        <v>62</v>
      </c>
      <c r="L16" s="33" t="s">
        <v>63</v>
      </c>
      <c r="M16" s="33"/>
    </row>
    <row r="17" spans="11:13" ht="13.15" customHeight="1" x14ac:dyDescent="0.2">
      <c r="K17" s="32"/>
      <c r="L17" s="33" t="s">
        <v>64</v>
      </c>
      <c r="M17" s="33"/>
    </row>
    <row r="18" spans="11:13" ht="13.15" customHeight="1" x14ac:dyDescent="0.2">
      <c r="K18" s="32"/>
      <c r="L18" s="34" t="s">
        <v>61</v>
      </c>
      <c r="M18" s="35"/>
    </row>
  </sheetData>
  <mergeCells count="14">
    <mergeCell ref="D11:F11"/>
    <mergeCell ref="B1:Q1"/>
    <mergeCell ref="B2:Q2"/>
    <mergeCell ref="J5:N5"/>
    <mergeCell ref="P5:Q5"/>
    <mergeCell ref="B9:E9"/>
    <mergeCell ref="K12:K14"/>
    <mergeCell ref="L12:M12"/>
    <mergeCell ref="L13:M13"/>
    <mergeCell ref="L14:M14"/>
    <mergeCell ref="K16:K18"/>
    <mergeCell ref="L16:M16"/>
    <mergeCell ref="L17:M17"/>
    <mergeCell ref="L18:M18"/>
  </mergeCells>
  <hyperlinks>
    <hyperlink ref="C5" location="'0. RESUMEN'!A1" display="VOLVER" xr:uid="{C27A9B20-A98C-4216-98ED-045BAE6DCC62}"/>
  </hyperlinks>
  <printOptions horizontalCentered="1" verticalCentered="1"/>
  <pageMargins left="0.74803149606299213" right="0.74803149606299213" top="0.98425196850393704" bottom="0.98425196850393704" header="0" footer="0"/>
  <pageSetup paperSize="9" scale="26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  <legacyDrawing r:id="rId3"/>
  <oleObjects>
    <mc:AlternateContent xmlns:mc="http://schemas.openxmlformats.org/markup-compatibility/2006">
      <mc:Choice Requires="x14">
        <oleObject progId="PBrush" shapeId="182273" r:id="rId4">
          <objectPr defaultSize="0" autoPict="0" r:id="rId5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152400</xdr:rowOff>
              </to>
            </anchor>
          </objectPr>
        </oleObject>
      </mc:Choice>
      <mc:Fallback>
        <oleObject progId="PBrush" shapeId="182273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A738AEF0277647A657E3C3E7450CEF" ma:contentTypeVersion="54" ma:contentTypeDescription="Crear nuevo documento." ma:contentTypeScope="" ma:versionID="55f9daa5d8e0107350df15fd761d9a87">
  <xsd:schema xmlns:xsd="http://www.w3.org/2001/XMLSchema" xmlns:xs="http://www.w3.org/2001/XMLSchema" xmlns:p="http://schemas.microsoft.com/office/2006/metadata/properties" xmlns:ns2="3d15e45a-3674-4d1f-b15f-76e66471996d" targetNamespace="http://schemas.microsoft.com/office/2006/metadata/properties" ma:root="true" ma:fieldsID="3cabeeecbb9ff70298e1dd3fc701d783" ns2:_="">
    <xsd:import namespace="3d15e45a-3674-4d1f-b15f-76e6647199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SIGNADOGASEGE" minOccurs="0"/>
                <xsd:element ref="ns2:FECHA_x0020_DE_x0020_ASIGNACION" minOccurs="0"/>
                <xsd:element ref="ns2:ESTADO" minOccurs="0"/>
                <xsd:element ref="ns2:FECHADEREVISION" minOccurs="0"/>
                <xsd:element ref="ns2:COMENTARIOS" minOccurs="0"/>
                <xsd:element ref="ns2:ASIGNADOGTC" minOccurs="0"/>
                <xsd:element ref="ns2:_x0028_GTC_x0029_ESTADO" minOccurs="0"/>
                <xsd:element ref="ns2:_x0028_GTC_x0029_FECHADEASIGNACI_x00d3_N" minOccurs="0"/>
                <xsd:element ref="ns2:_x0028_GTC_x0029_FECHADEREVISI_x00d3_N" minOccurs="0"/>
                <xsd:element ref="ns2:_x0028_GTC_x0029_COMENTARIO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SIGNADO_x0020_DF" minOccurs="0"/>
                <xsd:element ref="ns2:FECHA_x0020_ASIGNACION_x0020__x0028_DF_x0029_" minOccurs="0"/>
                <xsd:element ref="ns2:FECHA_x0020_REVISION_x0020__x0028_DF_x0029_" minOccurs="0"/>
                <xsd:element ref="ns2:COMENTARIOS_x0020__x0028_DF_x0029_" minOccurs="0"/>
                <xsd:element ref="ns2:EstadoAprobacion" minOccurs="0"/>
                <xsd:element ref="ns2:Direcci_x00f3_n" minOccurs="0"/>
                <xsd:element ref="ns2:GrupodeTrabaj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5e45a-3674-4d1f-b15f-76e664719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SIGNADOGASEGE" ma:index="12" nillable="true" ma:displayName="ASIGNADO GA SEGE" ma:format="Dropdown" ma:list="UserInfo" ma:SharePointGroup="0" ma:internalName="ASIGNADOGASEG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DE_x0020_ASIGNACION" ma:index="13" nillable="true" ma:displayName="FECHA DE ASIGNACIÓN (GA SEGE)" ma:format="DateOnly" ma:internalName="FECHA_x0020_DE_x0020_ASIGNACION">
      <xsd:simpleType>
        <xsd:restriction base="dms:DateTime"/>
      </xsd:simpleType>
    </xsd:element>
    <xsd:element name="ESTADO" ma:index="14" nillable="true" ma:displayName="ESTADO (GA SEGE)" ma:format="Dropdown" ma:internalName="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FECHADEREVISION" ma:index="15" nillable="true" ma:displayName="FECHA DE REVISION (GA SEGE)" ma:format="DateOnly" ma:internalName="FECHADEREVISION">
      <xsd:simpleType>
        <xsd:restriction base="dms:DateTime"/>
      </xsd:simpleType>
    </xsd:element>
    <xsd:element name="COMENTARIOS" ma:index="16" nillable="true" ma:displayName="COMENTARIOS (GA SEGE)" ma:format="Dropdown" ma:internalName="COMENTARIOS">
      <xsd:simpleType>
        <xsd:restriction base="dms:Note">
          <xsd:maxLength value="255"/>
        </xsd:restriction>
      </xsd:simpleType>
    </xsd:element>
    <xsd:element name="ASIGNADOGTC" ma:index="17" nillable="true" ma:displayName="ASIGNADO GTC" ma:format="Dropdown" ma:list="UserInfo" ma:SharePointGroup="0" ma:internalName="ASIGNADOGTC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0028_GTC_x0029_ESTADO" ma:index="18" nillable="true" ma:displayName="ESTADO (GTC)" ma:format="Dropdown" ma:internalName="_x0028_GTC_x0029_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_x0028_GTC_x0029_FECHADEASIGNACI_x00d3_N" ma:index="19" nillable="true" ma:displayName="FECHA DE ASIGNACIÓN (GTC)" ma:format="DateOnly" ma:internalName="_x0028_GTC_x0029_FECHADEASIGNACI_x00d3_N">
      <xsd:simpleType>
        <xsd:restriction base="dms:DateTime"/>
      </xsd:simpleType>
    </xsd:element>
    <xsd:element name="_x0028_GTC_x0029_FECHADEREVISI_x00d3_N" ma:index="20" nillable="true" ma:displayName="FECHA DE REVISIÓN (GTC)" ma:format="DateOnly" ma:internalName="_x0028_GTC_x0029_FECHADEREVISI_x00d3_N">
      <xsd:simpleType>
        <xsd:restriction base="dms:DateTime"/>
      </xsd:simpleType>
    </xsd:element>
    <xsd:element name="_x0028_GTC_x0029_COMENTARIOS" ma:index="21" nillable="true" ma:displayName="COMENTARIOS (GTC)" ma:format="Dropdown" ma:internalName="_x0028_GTC_x0029_COMENTARIOS">
      <xsd:simpleType>
        <xsd:restriction base="dms:Text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33d804f7-ca46-4700-9da3-18b907134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ASIGNADO_x0020_DF" ma:index="28" nillable="true" ma:displayName="ASIGNADO DF" ma:list="UserInfo" ma:SearchPeopleOnly="false" ma:SharePointGroup="0" ma:internalName="ASIGNADO_x0020_DF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ASIGNACION_x0020__x0028_DF_x0029_" ma:index="29" nillable="true" ma:displayName="FECHA ASIGNACION (DF)" ma:format="DateOnly" ma:internalName="FECHA_x0020_ASIGNACION_x0020__x0028_DF_x0029_">
      <xsd:simpleType>
        <xsd:restriction base="dms:DateTime"/>
      </xsd:simpleType>
    </xsd:element>
    <xsd:element name="FECHA_x0020_REVISION_x0020__x0028_DF_x0029_" ma:index="30" nillable="true" ma:displayName="FECHA REVISION (DF)" ma:format="DateOnly" ma:internalName="FECHA_x0020_REVISION_x0020__x0028_DF_x0029_">
      <xsd:simpleType>
        <xsd:restriction base="dms:DateTime"/>
      </xsd:simpleType>
    </xsd:element>
    <xsd:element name="COMENTARIOS_x0020__x0028_DF_x0029_" ma:index="31" nillable="true" ma:displayName="COMENTARIOS (DF)" ma:internalName="COMENTARIOS_x0020__x0028_DF_x0029_">
      <xsd:simpleType>
        <xsd:restriction base="dms:Note">
          <xsd:maxLength value="255"/>
        </xsd:restriction>
      </xsd:simpleType>
    </xsd:element>
    <xsd:element name="EstadoAprobacion" ma:index="32" nillable="true" ma:displayName="Estado Aprobacion" ma:format="Dropdown" ma:internalName="EstadoAprobacion">
      <xsd:simpleType>
        <xsd:restriction base="dms:Text">
          <xsd:maxLength value="255"/>
        </xsd:restriction>
      </xsd:simpleType>
    </xsd:element>
    <xsd:element name="Direcci_x00f3_n" ma:index="33" nillable="true" ma:displayName="Dirección" ma:format="Dropdown" ma:internalName="Direcci_x00f3_n">
      <xsd:simpleType>
        <xsd:restriction base="dms:Text">
          <xsd:maxLength value="255"/>
        </xsd:restriction>
      </xsd:simpleType>
    </xsd:element>
    <xsd:element name="GrupodeTrabajo" ma:index="34" nillable="true" ma:displayName="Grupo de Trabajo" ma:format="Dropdown" ma:internalName="GrupodeTrabaj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15e45a-3674-4d1f-b15f-76e66471996d">
      <Terms xmlns="http://schemas.microsoft.com/office/infopath/2007/PartnerControls"/>
    </lcf76f155ced4ddcb4097134ff3c332f>
    <ASIGNADOGASEGE xmlns="3d15e45a-3674-4d1f-b15f-76e66471996d">
      <UserInfo>
        <DisplayName/>
        <AccountId xsi:nil="true"/>
        <AccountType/>
      </UserInfo>
    </ASIGNADOGASEGE>
    <ESTADO xmlns="3d15e45a-3674-4d1f-b15f-76e66471996d" xsi:nil="true"/>
    <EstadoAprobacion xmlns="3d15e45a-3674-4d1f-b15f-76e66471996d" xsi:nil="true"/>
    <ASIGNADOGTC xmlns="3d15e45a-3674-4d1f-b15f-76e66471996d">
      <UserInfo>
        <DisplayName/>
        <AccountId xsi:nil="true"/>
        <AccountType/>
      </UserInfo>
    </ASIGNADOGTC>
    <Direcci_x00f3_n xmlns="3d15e45a-3674-4d1f-b15f-76e66471996d" xsi:nil="true"/>
    <FECHA_x0020_DE_x0020_ASIGNACION xmlns="3d15e45a-3674-4d1f-b15f-76e66471996d" xsi:nil="true"/>
    <COMENTARIOS xmlns="3d15e45a-3674-4d1f-b15f-76e66471996d" xsi:nil="true"/>
    <FECHA_x0020_REVISION_x0020__x0028_DF_x0029_ xmlns="3d15e45a-3674-4d1f-b15f-76e66471996d" xsi:nil="true"/>
    <ASIGNADO_x0020_DF xmlns="3d15e45a-3674-4d1f-b15f-76e66471996d">
      <UserInfo>
        <DisplayName/>
        <AccountId xsi:nil="true"/>
        <AccountType/>
      </UserInfo>
    </ASIGNADO_x0020_DF>
    <GrupodeTrabajo xmlns="3d15e45a-3674-4d1f-b15f-76e66471996d" xsi:nil="true"/>
    <_x0028_GTC_x0029_FECHADEASIGNACI_x00d3_N xmlns="3d15e45a-3674-4d1f-b15f-76e66471996d" xsi:nil="true"/>
    <FECHADEREVISION xmlns="3d15e45a-3674-4d1f-b15f-76e66471996d" xsi:nil="true"/>
    <_x0028_GTC_x0029_FECHADEREVISI_x00d3_N xmlns="3d15e45a-3674-4d1f-b15f-76e66471996d" xsi:nil="true"/>
    <FECHA_x0020_ASIGNACION_x0020__x0028_DF_x0029_ xmlns="3d15e45a-3674-4d1f-b15f-76e66471996d" xsi:nil="true"/>
    <COMENTARIOS_x0020__x0028_DF_x0029_ xmlns="3d15e45a-3674-4d1f-b15f-76e66471996d" xsi:nil="true"/>
    <_x0028_GTC_x0029_ESTADO xmlns="3d15e45a-3674-4d1f-b15f-76e66471996d" xsi:nil="true"/>
    <_x0028_GTC_x0029_COMENTARIOS xmlns="3d15e45a-3674-4d1f-b15f-76e6647199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3C4BBD-F1C6-4BEF-AD09-6CC4B00F75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15e45a-3674-4d1f-b15f-76e6647199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6D969E-FB78-48FA-9A6E-E4586DE2E375}">
  <ds:schemaRefs>
    <ds:schemaRef ds:uri="http://schemas.microsoft.com/office/2006/metadata/properties"/>
    <ds:schemaRef ds:uri="http://schemas.microsoft.com/office/infopath/2007/PartnerControls"/>
    <ds:schemaRef ds:uri="3d15e45a-3674-4d1f-b15f-76e66471996d"/>
  </ds:schemaRefs>
</ds:datastoreItem>
</file>

<file path=customXml/itemProps3.xml><?xml version="1.0" encoding="utf-8"?>
<ds:datastoreItem xmlns:ds="http://schemas.openxmlformats.org/officeDocument/2006/customXml" ds:itemID="{13AC2DCB-CFF2-4FFC-91FE-11FBE63BBCE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478eec2-8df7-4948-80d3-740a16e1dcca}" enabled="0" method="" siteId="{9478eec2-8df7-4948-80d3-740a16e1dcc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0. RESUMEN</vt:lpstr>
      <vt:lpstr>1. REDHAT</vt:lpstr>
      <vt:lpstr>2. FORTINET</vt:lpstr>
      <vt:lpstr>3. TRELLIX</vt:lpstr>
      <vt:lpstr>4. CHECKPOINT</vt:lpstr>
      <vt:lpstr>5. OPENTEXT</vt:lpstr>
      <vt:lpstr>6. RECAPTCHA</vt:lpstr>
      <vt:lpstr>7. ZOOM</vt:lpstr>
      <vt:lpstr>8. ADOBE</vt:lpstr>
      <vt:lpstr>9. AUTOCAD</vt:lpstr>
      <vt:lpstr>10. PLUMSAIL</vt:lpstr>
      <vt:lpstr>11. LICENCIAS WEB</vt:lpstr>
      <vt:lpstr>12. INFORMIX</vt:lpstr>
      <vt:lpstr>'1. REDHAT'!Área_de_impresión</vt:lpstr>
      <vt:lpstr>'10. PLUMSAIL'!Área_de_impresión</vt:lpstr>
      <vt:lpstr>'11. LICENCIAS WEB'!Área_de_impresión</vt:lpstr>
      <vt:lpstr>'12. INFORMIX'!Área_de_impresión</vt:lpstr>
      <vt:lpstr>'2. FORTINET'!Área_de_impresión</vt:lpstr>
      <vt:lpstr>'3. TRELLIX'!Área_de_impresión</vt:lpstr>
      <vt:lpstr>'4. CHECKPOINT'!Área_de_impresión</vt:lpstr>
      <vt:lpstr>'5. OPENTEXT'!Área_de_impresión</vt:lpstr>
      <vt:lpstr>'6. RECAPTCHA'!Área_de_impresión</vt:lpstr>
      <vt:lpstr>'7. ZOOM'!Área_de_impresión</vt:lpstr>
      <vt:lpstr>'8. ADOBE'!Área_de_impresión</vt:lpstr>
      <vt:lpstr>'9. AUTOCAD'!Área_de_impresión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 Romero</dc:creator>
  <cp:keywords/>
  <dc:description/>
  <cp:lastModifiedBy>Kelly Johanna Plazas Vasquez</cp:lastModifiedBy>
  <cp:revision/>
  <dcterms:created xsi:type="dcterms:W3CDTF">2020-06-09T19:58:06Z</dcterms:created>
  <dcterms:modified xsi:type="dcterms:W3CDTF">2026-06-11T15:14:16Z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0x0101008BA738AEF0277647A657E3C3E7450CEF</vt:lpwstr>
  </property>
  <property fmtid="{D5CDD505-2E9C-101B-9397-08002B2CF9AE}" pid="3" name="MediaServiceImageTags">
    <vt:lpwstr/>
  </property>
</Properties>
</file>