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7" lowestEdited="6" rupBuild="17426"/>
  <workbookPr/>
  <mc:AlternateContent xmlns:mc="http://schemas.openxmlformats.org/markup-compatibility/2006">
    <mc:Choice Requires="x15">
      <x15ac:absPath xmlns:x15ac="http://schemas.microsoft.com/office/spreadsheetml/2010/11/ac" url="D:\MATERIAL ICA\MANTENIMIENTO DE EQUIPOS DE LABORATORIOS\Nueva carpeta\POR TERMINAR\PROCESOS 2026\SELECCION ABREVIADA MENOR CUANTIA\MANT EQUIPOS\nuevo cot y em\Mantenimiento de Equipos\"/>
    </mc:Choice>
  </mc:AlternateContent>
  <bookViews>
    <workbookView xWindow="0" yWindow="0" windowWidth="20490" windowHeight="7530" firstSheet="2" activeTab="9"/>
  </bookViews>
  <sheets>
    <sheet name="LOTE 1" sheetId="3" r:id="rId1"/>
    <sheet name="LOTE 2" sheetId="4" r:id="rId2"/>
    <sheet name="LOTE 3" sheetId="5" r:id="rId3"/>
    <sheet name="LOTE 4" sheetId="6" r:id="rId4"/>
    <sheet name="LOTE 5" sheetId="7" r:id="rId5"/>
    <sheet name="LOTE 6" sheetId="8" r:id="rId6"/>
    <sheet name="LOTE 7" sheetId="9" r:id="rId7"/>
    <sheet name="LOTE 8" sheetId="10" r:id="rId8"/>
    <sheet name="LOTE 9" sheetId="11" r:id="rId9"/>
    <sheet name="PRESUPUESTO " sheetId="12" r:id="rId10"/>
  </sheets>
  <definedNames>
    <definedName name="_xlnm._FilterDatabase" localSheetId="0" hidden="1">'LOTE 1'!$A$11:$G$11</definedName>
    <definedName name="_xlnm._FilterDatabase" localSheetId="2" hidden="1">'LOTE 3'!$A$11:$G$11</definedName>
    <definedName name="_xlnm._FilterDatabase" localSheetId="3" hidden="1">'LOTE 4'!$A$11:$G$11</definedName>
    <definedName name="_xlnm._FilterDatabase" localSheetId="4" hidden="1">'LOTE 5'!$A$11:$G$11</definedName>
    <definedName name="_xlnm._FilterDatabase" localSheetId="5" hidden="1">'LOTE 6'!$A$11:$G$11</definedName>
    <definedName name="_xlnm._FilterDatabase" localSheetId="7" hidden="1">'LOTE 8'!$A$11:$G$11</definedName>
    <definedName name="_xlnm._FilterDatabase" localSheetId="8" hidden="1">'LOTE 9'!$A$11:$E$11</definedName>
  </definedNames>
  <calcPr calcId="162913"/>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7" i="12" l="1"/>
  <c r="M8" i="12"/>
  <c r="M9" i="12"/>
  <c r="M10" i="12"/>
  <c r="M11" i="12"/>
  <c r="M12" i="12"/>
  <c r="M13" i="12"/>
  <c r="M6" i="12"/>
  <c r="L14" i="12" l="1"/>
  <c r="K14" i="12"/>
  <c r="J14" i="12"/>
  <c r="I14" i="12"/>
  <c r="G14" i="12"/>
  <c r="M14" i="12"/>
  <c r="H14" i="12"/>
  <c r="F14" i="12"/>
  <c r="E14" i="12"/>
  <c r="D14" i="12"/>
  <c r="F16" i="12" l="1"/>
  <c r="K35" i="5"/>
  <c r="L35" i="5"/>
  <c r="N35" i="5"/>
  <c r="O35" i="5"/>
  <c r="Q35" i="5"/>
  <c r="R35" i="5"/>
  <c r="S35" i="5"/>
  <c r="U35" i="5"/>
  <c r="T35" i="5" s="1"/>
  <c r="K36" i="5"/>
  <c r="L36" i="5"/>
  <c r="N36" i="5"/>
  <c r="O36" i="5"/>
  <c r="Q36" i="5"/>
  <c r="R36" i="5"/>
  <c r="S36" i="5"/>
  <c r="U36" i="5"/>
  <c r="T36" i="5" s="1"/>
  <c r="E16" i="12"/>
  <c r="H16" i="12"/>
  <c r="I16" i="12"/>
  <c r="J16" i="12"/>
  <c r="K16" i="12"/>
  <c r="L16" i="12"/>
  <c r="D16" i="12"/>
  <c r="C14" i="12"/>
  <c r="P70" i="5"/>
  <c r="Q12" i="5"/>
  <c r="R12" i="5" s="1"/>
  <c r="Q13" i="5"/>
  <c r="R13" i="5" s="1"/>
  <c r="Q14" i="5"/>
  <c r="R14" i="5" s="1"/>
  <c r="Q15" i="5"/>
  <c r="R15" i="5" s="1"/>
  <c r="Q16" i="5"/>
  <c r="R16" i="5" s="1"/>
  <c r="Q17" i="5"/>
  <c r="R17" i="5" s="1"/>
  <c r="Q18" i="5"/>
  <c r="R18" i="5" s="1"/>
  <c r="Q19" i="5"/>
  <c r="R19" i="5" s="1"/>
  <c r="Q20" i="5"/>
  <c r="R20" i="5" s="1"/>
  <c r="Q21" i="5"/>
  <c r="R21" i="5" s="1"/>
  <c r="Q22" i="5"/>
  <c r="R22" i="5" s="1"/>
  <c r="Q23" i="5"/>
  <c r="R23" i="5" s="1"/>
  <c r="Q24" i="5"/>
  <c r="R24" i="5" s="1"/>
  <c r="Q25" i="5"/>
  <c r="R25" i="5" s="1"/>
  <c r="Q26" i="5"/>
  <c r="R26" i="5" s="1"/>
  <c r="Q27" i="5"/>
  <c r="R27" i="5" s="1"/>
  <c r="Q28" i="5"/>
  <c r="R28" i="5" s="1"/>
  <c r="Q29" i="5"/>
  <c r="R29" i="5" s="1"/>
  <c r="Q30" i="5"/>
  <c r="R30" i="5" s="1"/>
  <c r="Q31" i="5"/>
  <c r="R31" i="5" s="1"/>
  <c r="Q32" i="5"/>
  <c r="R32" i="5" s="1"/>
  <c r="Q33" i="5"/>
  <c r="R33" i="5" s="1"/>
  <c r="Q34" i="5"/>
  <c r="R34" i="5" s="1"/>
  <c r="Q37" i="5"/>
  <c r="R37" i="5" s="1"/>
  <c r="Q38" i="5"/>
  <c r="R38" i="5" s="1"/>
  <c r="Q39" i="5"/>
  <c r="R39" i="5" s="1"/>
  <c r="Q40" i="5"/>
  <c r="R40" i="5" s="1"/>
  <c r="Q41" i="5"/>
  <c r="R41" i="5" s="1"/>
  <c r="Q42" i="5"/>
  <c r="R42" i="5" s="1"/>
  <c r="Q43" i="5"/>
  <c r="R43" i="5" s="1"/>
  <c r="Q44" i="5"/>
  <c r="R44" i="5" s="1"/>
  <c r="Q45" i="5"/>
  <c r="R45" i="5" s="1"/>
  <c r="Q46" i="5"/>
  <c r="R46" i="5" s="1"/>
  <c r="Q47" i="5"/>
  <c r="R47" i="5" s="1"/>
  <c r="Q48" i="5"/>
  <c r="R48" i="5" s="1"/>
  <c r="Q49" i="5"/>
  <c r="R49" i="5" s="1"/>
  <c r="Q50" i="5"/>
  <c r="R50" i="5" s="1"/>
  <c r="Q51" i="5"/>
  <c r="R51" i="5" s="1"/>
  <c r="Q52" i="5"/>
  <c r="R52" i="5" s="1"/>
  <c r="Q53" i="5"/>
  <c r="R53" i="5" s="1"/>
  <c r="Q54" i="5"/>
  <c r="R54" i="5" s="1"/>
  <c r="Q55" i="5"/>
  <c r="R55" i="5" s="1"/>
  <c r="Q56" i="5"/>
  <c r="R56" i="5" s="1"/>
  <c r="Q57" i="5"/>
  <c r="R57" i="5" s="1"/>
  <c r="Q58" i="5"/>
  <c r="R58" i="5" s="1"/>
  <c r="Q59" i="5"/>
  <c r="R59" i="5" s="1"/>
  <c r="Q60" i="5"/>
  <c r="R60" i="5" s="1"/>
  <c r="Q61" i="5"/>
  <c r="R61" i="5" s="1"/>
  <c r="Q62" i="5"/>
  <c r="R62" i="5" s="1"/>
  <c r="Q63" i="5"/>
  <c r="R63" i="5" s="1"/>
  <c r="Q64" i="5"/>
  <c r="R64" i="5" s="1"/>
  <c r="Q65" i="5"/>
  <c r="R65" i="5" s="1"/>
  <c r="Q66" i="5"/>
  <c r="R66" i="5" s="1"/>
  <c r="Q67" i="5"/>
  <c r="R67" i="5" s="1"/>
  <c r="Q68" i="5"/>
  <c r="R68" i="5" s="1"/>
  <c r="Q69" i="5"/>
  <c r="R69" i="5" s="1"/>
  <c r="R70" i="5" l="1"/>
  <c r="Q70" i="5"/>
  <c r="N69" i="5" l="1"/>
  <c r="O69" i="5" s="1"/>
  <c r="N68" i="5"/>
  <c r="O68" i="5" s="1"/>
  <c r="N67" i="5"/>
  <c r="O67" i="5" s="1"/>
  <c r="N66" i="5"/>
  <c r="O66" i="5" s="1"/>
  <c r="N65" i="5"/>
  <c r="O65" i="5" s="1"/>
  <c r="N64" i="5"/>
  <c r="O64" i="5" s="1"/>
  <c r="N63" i="5"/>
  <c r="O63" i="5" s="1"/>
  <c r="N62" i="5"/>
  <c r="O62" i="5" s="1"/>
  <c r="N61" i="5"/>
  <c r="O61" i="5" s="1"/>
  <c r="N60" i="5"/>
  <c r="O60" i="5" s="1"/>
  <c r="N59" i="5"/>
  <c r="O59" i="5" s="1"/>
  <c r="N58" i="5"/>
  <c r="O58" i="5" s="1"/>
  <c r="N57" i="5"/>
  <c r="O57" i="5" s="1"/>
  <c r="N56" i="5"/>
  <c r="O56" i="5" s="1"/>
  <c r="N55" i="5"/>
  <c r="O55" i="5" s="1"/>
  <c r="N54" i="5"/>
  <c r="O54" i="5" s="1"/>
  <c r="N53" i="5"/>
  <c r="O53" i="5" s="1"/>
  <c r="N52" i="5"/>
  <c r="O52" i="5" s="1"/>
  <c r="N51" i="5"/>
  <c r="O51" i="5" s="1"/>
  <c r="N50" i="5"/>
  <c r="O50" i="5" s="1"/>
  <c r="N49" i="5"/>
  <c r="O49" i="5" s="1"/>
  <c r="N48" i="5"/>
  <c r="O48" i="5" s="1"/>
  <c r="N47" i="5"/>
  <c r="O47" i="5" s="1"/>
  <c r="N46" i="5"/>
  <c r="O46" i="5" s="1"/>
  <c r="N45" i="5"/>
  <c r="O45" i="5" s="1"/>
  <c r="N44" i="5"/>
  <c r="O44" i="5" s="1"/>
  <c r="N43" i="5"/>
  <c r="O43" i="5" s="1"/>
  <c r="N42" i="5"/>
  <c r="O42" i="5" s="1"/>
  <c r="N41" i="5"/>
  <c r="O41" i="5" s="1"/>
  <c r="N40" i="5"/>
  <c r="O40" i="5" s="1"/>
  <c r="N39" i="5"/>
  <c r="O39" i="5" s="1"/>
  <c r="N38" i="5"/>
  <c r="O38" i="5" s="1"/>
  <c r="N37" i="5"/>
  <c r="O37" i="5" s="1"/>
  <c r="N34" i="5"/>
  <c r="O34" i="5" s="1"/>
  <c r="N33" i="5"/>
  <c r="O33" i="5" s="1"/>
  <c r="N32" i="5"/>
  <c r="O32" i="5" s="1"/>
  <c r="N31" i="5"/>
  <c r="O31" i="5" s="1"/>
  <c r="N30" i="5"/>
  <c r="O30" i="5" s="1"/>
  <c r="N29" i="5"/>
  <c r="O29" i="5" s="1"/>
  <c r="N28" i="5"/>
  <c r="O28" i="5" s="1"/>
  <c r="N27" i="5"/>
  <c r="O27" i="5" s="1"/>
  <c r="N26" i="5"/>
  <c r="O26" i="5" s="1"/>
  <c r="N25" i="5"/>
  <c r="O25" i="5" s="1"/>
  <c r="N24" i="5"/>
  <c r="O24" i="5" s="1"/>
  <c r="N23" i="5"/>
  <c r="O23" i="5" s="1"/>
  <c r="N22" i="5"/>
  <c r="O22" i="5" s="1"/>
  <c r="N21" i="5"/>
  <c r="O21" i="5" s="1"/>
  <c r="N20" i="5"/>
  <c r="O20" i="5" s="1"/>
  <c r="N19" i="5"/>
  <c r="O19" i="5" s="1"/>
  <c r="N18" i="5"/>
  <c r="O18" i="5" s="1"/>
  <c r="N17" i="5"/>
  <c r="O17" i="5" s="1"/>
  <c r="N16" i="5"/>
  <c r="O16" i="5" s="1"/>
  <c r="N15" i="5"/>
  <c r="O15" i="5" s="1"/>
  <c r="N14" i="5"/>
  <c r="O14" i="5" s="1"/>
  <c r="N13" i="5"/>
  <c r="O13" i="5" s="1"/>
  <c r="N12" i="5"/>
  <c r="O12" i="5" s="1"/>
  <c r="I23" i="10" l="1"/>
  <c r="I24" i="10"/>
  <c r="I25" i="10"/>
  <c r="I26" i="10"/>
  <c r="I27" i="10"/>
  <c r="I28" i="10"/>
  <c r="I29" i="10"/>
  <c r="I30" i="10"/>
  <c r="I31" i="10"/>
  <c r="I32" i="10"/>
  <c r="I33" i="10"/>
  <c r="I34" i="10"/>
  <c r="I35" i="10"/>
  <c r="I36" i="10"/>
  <c r="I37" i="10"/>
  <c r="I38" i="10"/>
  <c r="I39" i="10"/>
  <c r="I40" i="10"/>
  <c r="I41" i="10"/>
  <c r="I22" i="10"/>
  <c r="O25" i="11"/>
  <c r="O26" i="11"/>
  <c r="O27" i="11"/>
  <c r="O28" i="11"/>
  <c r="O29" i="11"/>
  <c r="O30" i="11"/>
  <c r="O31" i="11"/>
  <c r="O32" i="11"/>
  <c r="O33" i="11"/>
  <c r="O34" i="11"/>
  <c r="O35" i="11"/>
  <c r="O36" i="11"/>
  <c r="O37" i="11"/>
  <c r="L25" i="11"/>
  <c r="L26" i="11"/>
  <c r="L27" i="11"/>
  <c r="L28" i="11"/>
  <c r="L29" i="11"/>
  <c r="L30" i="11"/>
  <c r="L31" i="11"/>
  <c r="L32" i="11"/>
  <c r="L33" i="11"/>
  <c r="L34" i="11"/>
  <c r="L35" i="11"/>
  <c r="L36" i="11"/>
  <c r="L37" i="11"/>
  <c r="I25" i="11"/>
  <c r="I26" i="11"/>
  <c r="I27" i="11"/>
  <c r="I28" i="11"/>
  <c r="I29" i="11"/>
  <c r="I30" i="11"/>
  <c r="I31" i="11"/>
  <c r="I32" i="11"/>
  <c r="I33" i="11"/>
  <c r="I34" i="11"/>
  <c r="I35" i="11"/>
  <c r="I36" i="11"/>
  <c r="I37" i="11"/>
  <c r="O24" i="11"/>
  <c r="L24" i="11"/>
  <c r="I24" i="11"/>
  <c r="O12" i="11"/>
  <c r="O13" i="11"/>
  <c r="O14" i="11"/>
  <c r="O15" i="11"/>
  <c r="O16" i="11"/>
  <c r="O17" i="11"/>
  <c r="O18" i="11"/>
  <c r="O19" i="11"/>
  <c r="O20" i="11"/>
  <c r="L12" i="11"/>
  <c r="L13" i="11"/>
  <c r="L14" i="11"/>
  <c r="L15" i="11"/>
  <c r="L16" i="11"/>
  <c r="L17" i="11"/>
  <c r="L18" i="11"/>
  <c r="L19" i="11"/>
  <c r="L20" i="11"/>
  <c r="I12" i="11"/>
  <c r="I13" i="11"/>
  <c r="I14" i="11"/>
  <c r="I15" i="11"/>
  <c r="I16" i="11"/>
  <c r="I17" i="11"/>
  <c r="I18" i="11"/>
  <c r="I19" i="11"/>
  <c r="I20" i="11"/>
  <c r="Q12" i="10"/>
  <c r="Q13" i="10"/>
  <c r="Q14" i="10"/>
  <c r="Q15" i="10"/>
  <c r="Q16" i="10"/>
  <c r="Q17" i="10"/>
  <c r="Q18" i="10"/>
  <c r="N12" i="10"/>
  <c r="N13" i="10"/>
  <c r="N14" i="10"/>
  <c r="N15" i="10"/>
  <c r="N16" i="10"/>
  <c r="N17" i="10"/>
  <c r="N18" i="10"/>
  <c r="Q23" i="10"/>
  <c r="Q24" i="10"/>
  <c r="Q25" i="10"/>
  <c r="Q26" i="10"/>
  <c r="Q27" i="10"/>
  <c r="Q28" i="10"/>
  <c r="Q29" i="10"/>
  <c r="Q30" i="10"/>
  <c r="Q31" i="10"/>
  <c r="Q32" i="10"/>
  <c r="Q33" i="10"/>
  <c r="Q34" i="10"/>
  <c r="Q35" i="10"/>
  <c r="Q36" i="10"/>
  <c r="Q37" i="10"/>
  <c r="Q38" i="10"/>
  <c r="Q39" i="10"/>
  <c r="Q40" i="10"/>
  <c r="Q41" i="10"/>
  <c r="Q22" i="10"/>
  <c r="N23" i="10"/>
  <c r="N24" i="10"/>
  <c r="N25" i="10"/>
  <c r="N26" i="10"/>
  <c r="N27" i="10"/>
  <c r="N28" i="10"/>
  <c r="N29" i="10"/>
  <c r="N30" i="10"/>
  <c r="N31" i="10"/>
  <c r="N32" i="10"/>
  <c r="N33" i="10"/>
  <c r="N34" i="10"/>
  <c r="N35" i="10"/>
  <c r="N36" i="10"/>
  <c r="N37" i="10"/>
  <c r="N38" i="10"/>
  <c r="N39" i="10"/>
  <c r="N40" i="10"/>
  <c r="N41" i="10"/>
  <c r="N22" i="10"/>
  <c r="O12" i="9"/>
  <c r="L12" i="9"/>
  <c r="O13" i="8"/>
  <c r="O14" i="8"/>
  <c r="O15" i="8"/>
  <c r="O16" i="8"/>
  <c r="O17" i="8"/>
  <c r="O18" i="8"/>
  <c r="O19" i="8"/>
  <c r="O20" i="8"/>
  <c r="O12" i="8"/>
  <c r="L13" i="8"/>
  <c r="L14" i="8"/>
  <c r="L15" i="8"/>
  <c r="L16" i="8"/>
  <c r="L17" i="8"/>
  <c r="L18" i="8"/>
  <c r="L19" i="8"/>
  <c r="L20" i="8"/>
  <c r="L12" i="8"/>
  <c r="O17" i="7"/>
  <c r="O18" i="7"/>
  <c r="O19" i="7"/>
  <c r="O20" i="7"/>
  <c r="O21" i="7"/>
  <c r="O22" i="7"/>
  <c r="O23" i="7"/>
  <c r="O24" i="7"/>
  <c r="O25" i="7"/>
  <c r="O26" i="7"/>
  <c r="L17" i="7"/>
  <c r="L18" i="7"/>
  <c r="L19" i="7"/>
  <c r="L20" i="7"/>
  <c r="L21" i="7"/>
  <c r="L22" i="7"/>
  <c r="L23" i="7"/>
  <c r="L24" i="7"/>
  <c r="L25" i="7"/>
  <c r="L26" i="7"/>
  <c r="I17" i="7"/>
  <c r="I18" i="7"/>
  <c r="I19" i="7"/>
  <c r="I20" i="7"/>
  <c r="I21" i="7"/>
  <c r="I22" i="7"/>
  <c r="I23" i="7"/>
  <c r="I24" i="7"/>
  <c r="I25" i="7"/>
  <c r="I26" i="7"/>
  <c r="O16" i="7"/>
  <c r="L16" i="7"/>
  <c r="I16" i="7"/>
  <c r="O12" i="7"/>
  <c r="L12" i="7"/>
  <c r="I12" i="7"/>
  <c r="Q25" i="6"/>
  <c r="Q26" i="6"/>
  <c r="Q27" i="6"/>
  <c r="Q28" i="6"/>
  <c r="Q29" i="6"/>
  <c r="Q24" i="6"/>
  <c r="N25" i="6"/>
  <c r="N26" i="6"/>
  <c r="N27" i="6"/>
  <c r="N28" i="6"/>
  <c r="N29" i="6"/>
  <c r="N24" i="6"/>
  <c r="K25" i="6"/>
  <c r="K26" i="6"/>
  <c r="K27" i="6"/>
  <c r="K28" i="6"/>
  <c r="K29" i="6"/>
  <c r="K24" i="6"/>
  <c r="Q13" i="6"/>
  <c r="Q14" i="6"/>
  <c r="Q15" i="6"/>
  <c r="Q16" i="6"/>
  <c r="Q17" i="6"/>
  <c r="Q18" i="6"/>
  <c r="Q19" i="6"/>
  <c r="Q20" i="6"/>
  <c r="Q12" i="6"/>
  <c r="N13" i="6"/>
  <c r="N14" i="6"/>
  <c r="N15" i="6"/>
  <c r="N16" i="6"/>
  <c r="N17" i="6"/>
  <c r="N18" i="6"/>
  <c r="N19" i="6"/>
  <c r="N20" i="6"/>
  <c r="N12" i="6"/>
  <c r="K13" i="6"/>
  <c r="K14" i="6"/>
  <c r="K15" i="6"/>
  <c r="K16" i="6"/>
  <c r="K17" i="6"/>
  <c r="K18" i="6"/>
  <c r="K19" i="6"/>
  <c r="K20" i="6"/>
  <c r="K12" i="6"/>
  <c r="N74" i="5"/>
  <c r="N75" i="5"/>
  <c r="N76" i="5"/>
  <c r="N77" i="5"/>
  <c r="N78" i="5"/>
  <c r="N79" i="5"/>
  <c r="N80" i="5"/>
  <c r="N81" i="5"/>
  <c r="N82" i="5"/>
  <c r="N83" i="5"/>
  <c r="N84" i="5"/>
  <c r="N85" i="5"/>
  <c r="N86" i="5"/>
  <c r="N87" i="5"/>
  <c r="N88" i="5"/>
  <c r="N89" i="5"/>
  <c r="Q74" i="5"/>
  <c r="Q75" i="5"/>
  <c r="Q76" i="5"/>
  <c r="Q77" i="5"/>
  <c r="Q78" i="5"/>
  <c r="Q79" i="5"/>
  <c r="Q80" i="5"/>
  <c r="Q81" i="5"/>
  <c r="Q82" i="5"/>
  <c r="Q83" i="5"/>
  <c r="Q84" i="5"/>
  <c r="Q85" i="5"/>
  <c r="Q86" i="5"/>
  <c r="Q87" i="5"/>
  <c r="Q88" i="5"/>
  <c r="Q89" i="5"/>
  <c r="Q73" i="5"/>
  <c r="N73" i="5"/>
  <c r="I20" i="4"/>
  <c r="I19" i="4"/>
  <c r="I18" i="4"/>
  <c r="I17" i="4"/>
  <c r="I16" i="4"/>
  <c r="I12" i="4"/>
  <c r="O20" i="4"/>
  <c r="O19" i="4"/>
  <c r="O18" i="4"/>
  <c r="O17" i="4"/>
  <c r="O16" i="4"/>
  <c r="O12" i="4"/>
  <c r="L20" i="4"/>
  <c r="L19" i="4"/>
  <c r="L18" i="4"/>
  <c r="L17" i="4"/>
  <c r="L16" i="4"/>
  <c r="L12" i="4"/>
  <c r="O23" i="3"/>
  <c r="O24" i="3"/>
  <c r="O25" i="3"/>
  <c r="O22" i="3"/>
  <c r="L23" i="3"/>
  <c r="L24" i="3"/>
  <c r="L25" i="3"/>
  <c r="L22" i="3"/>
  <c r="O13" i="3"/>
  <c r="O14" i="3"/>
  <c r="O15" i="3"/>
  <c r="O16" i="3"/>
  <c r="O17" i="3"/>
  <c r="O18" i="3"/>
  <c r="O12" i="3"/>
  <c r="L13" i="3"/>
  <c r="L14" i="3"/>
  <c r="L15" i="3"/>
  <c r="L16" i="3"/>
  <c r="L17" i="3"/>
  <c r="L18" i="3"/>
  <c r="L12" i="3"/>
  <c r="K74" i="5"/>
  <c r="K75" i="5"/>
  <c r="K76" i="5"/>
  <c r="K77" i="5"/>
  <c r="K78" i="5"/>
  <c r="K79" i="5"/>
  <c r="K80" i="5"/>
  <c r="K81" i="5"/>
  <c r="K82" i="5"/>
  <c r="K83" i="5"/>
  <c r="K84" i="5"/>
  <c r="K85" i="5"/>
  <c r="K86" i="5"/>
  <c r="K87" i="5"/>
  <c r="K88" i="5"/>
  <c r="K89" i="5"/>
  <c r="K73" i="5"/>
  <c r="K12" i="5"/>
  <c r="K13" i="5"/>
  <c r="K14" i="5"/>
  <c r="K15" i="5"/>
  <c r="K16" i="5"/>
  <c r="K17" i="5"/>
  <c r="K18" i="5"/>
  <c r="K19" i="5"/>
  <c r="K20" i="5"/>
  <c r="K21" i="5"/>
  <c r="K22" i="5"/>
  <c r="K23" i="5"/>
  <c r="K24" i="5"/>
  <c r="K25" i="5"/>
  <c r="K26" i="5"/>
  <c r="K27" i="5"/>
  <c r="K28" i="5"/>
  <c r="K29" i="5"/>
  <c r="K30" i="5"/>
  <c r="K31" i="5"/>
  <c r="K32" i="5"/>
  <c r="K33" i="5"/>
  <c r="K34" i="5"/>
  <c r="K37" i="5"/>
  <c r="K38" i="5"/>
  <c r="K39" i="5"/>
  <c r="K40" i="5"/>
  <c r="K41" i="5"/>
  <c r="K42" i="5"/>
  <c r="K43" i="5"/>
  <c r="K44" i="5"/>
  <c r="K45" i="5"/>
  <c r="K46" i="5"/>
  <c r="K47" i="5"/>
  <c r="K48" i="5"/>
  <c r="K49" i="5"/>
  <c r="K50" i="5"/>
  <c r="K51" i="5"/>
  <c r="K52" i="5"/>
  <c r="K53" i="5"/>
  <c r="K54" i="5"/>
  <c r="K55" i="5"/>
  <c r="K56" i="5"/>
  <c r="K57" i="5"/>
  <c r="K58" i="5"/>
  <c r="K59" i="5"/>
  <c r="K60" i="5"/>
  <c r="K61" i="5"/>
  <c r="K62" i="5"/>
  <c r="K63" i="5"/>
  <c r="K64" i="5"/>
  <c r="K65" i="5"/>
  <c r="K66" i="5"/>
  <c r="K67" i="5"/>
  <c r="K68" i="5"/>
  <c r="K69" i="5"/>
  <c r="K12" i="10"/>
  <c r="K13" i="10"/>
  <c r="K14" i="10"/>
  <c r="K15" i="10"/>
  <c r="K16" i="10"/>
  <c r="K17" i="10"/>
  <c r="K18" i="10"/>
  <c r="K23" i="10"/>
  <c r="K24" i="10"/>
  <c r="K25" i="10"/>
  <c r="K26" i="10"/>
  <c r="K27" i="10"/>
  <c r="K28" i="10"/>
  <c r="K29" i="10"/>
  <c r="K30" i="10"/>
  <c r="K31" i="10"/>
  <c r="K32" i="10"/>
  <c r="K33" i="10"/>
  <c r="K34" i="10"/>
  <c r="K35" i="10"/>
  <c r="K36" i="10"/>
  <c r="K37" i="10"/>
  <c r="K38" i="10"/>
  <c r="K39" i="10"/>
  <c r="K40" i="10"/>
  <c r="K41" i="10"/>
  <c r="K22" i="10"/>
  <c r="I12" i="9" l="1"/>
  <c r="I13" i="8"/>
  <c r="I14" i="8"/>
  <c r="I15" i="8"/>
  <c r="I16" i="8"/>
  <c r="I17" i="8"/>
  <c r="I18" i="8"/>
  <c r="I19" i="8"/>
  <c r="I20" i="8"/>
  <c r="I12" i="8"/>
  <c r="I23" i="3" l="1"/>
  <c r="I24" i="3"/>
  <c r="I25" i="3"/>
  <c r="I22" i="3"/>
  <c r="I13" i="3"/>
  <c r="I14" i="3"/>
  <c r="I15" i="3"/>
  <c r="I16" i="3"/>
  <c r="I17" i="3"/>
  <c r="I18" i="3"/>
  <c r="I12" i="3"/>
  <c r="I27" i="6"/>
  <c r="I26" i="6"/>
  <c r="I25" i="6"/>
  <c r="I24" i="6"/>
  <c r="I17" i="6"/>
  <c r="I18" i="6"/>
  <c r="I19" i="6"/>
  <c r="I20" i="6"/>
  <c r="I16" i="6"/>
  <c r="G25" i="11"/>
  <c r="G26" i="11"/>
  <c r="G27" i="11"/>
  <c r="G28" i="11"/>
  <c r="G29" i="11"/>
  <c r="G30" i="11"/>
  <c r="G31" i="11"/>
  <c r="G32" i="11"/>
  <c r="G33" i="11"/>
  <c r="G34" i="11"/>
  <c r="G35" i="11"/>
  <c r="G36" i="11"/>
  <c r="G37" i="11"/>
  <c r="G24" i="11"/>
  <c r="I74" i="5"/>
  <c r="I75" i="5"/>
  <c r="I76" i="5"/>
  <c r="I77" i="5"/>
  <c r="I78" i="5"/>
  <c r="I79" i="5"/>
  <c r="I80" i="5"/>
  <c r="I81" i="5"/>
  <c r="I82" i="5"/>
  <c r="I83" i="5"/>
  <c r="I84" i="5"/>
  <c r="I85" i="5"/>
  <c r="I86" i="5"/>
  <c r="I87" i="5"/>
  <c r="I88" i="5"/>
  <c r="I89" i="5"/>
  <c r="I73" i="5"/>
  <c r="I70" i="5"/>
  <c r="G38" i="11" l="1"/>
  <c r="F38" i="11"/>
  <c r="G21" i="11"/>
  <c r="F21" i="11"/>
  <c r="I19" i="10"/>
  <c r="H19" i="10"/>
  <c r="I42" i="10"/>
  <c r="H42" i="10"/>
  <c r="H43" i="10" s="1"/>
  <c r="I30" i="6"/>
  <c r="H30" i="6"/>
  <c r="I21" i="6"/>
  <c r="H21" i="6"/>
  <c r="H70" i="5"/>
  <c r="I90" i="5"/>
  <c r="I91" i="5" s="1"/>
  <c r="H90" i="5"/>
  <c r="I38" i="11"/>
  <c r="H38" i="11"/>
  <c r="J37" i="11"/>
  <c r="J36" i="11"/>
  <c r="J35" i="11"/>
  <c r="J34" i="11"/>
  <c r="J33" i="11"/>
  <c r="J32" i="11"/>
  <c r="J31" i="11"/>
  <c r="J30" i="11"/>
  <c r="J29" i="11"/>
  <c r="J28" i="11"/>
  <c r="J27" i="11"/>
  <c r="J26" i="11"/>
  <c r="J25" i="11"/>
  <c r="J24" i="11"/>
  <c r="I21" i="11"/>
  <c r="H21" i="11"/>
  <c r="H39" i="11" s="1"/>
  <c r="J20" i="11"/>
  <c r="J19" i="11"/>
  <c r="J18" i="11"/>
  <c r="J17" i="11"/>
  <c r="J16" i="11"/>
  <c r="J15" i="11"/>
  <c r="J14" i="11"/>
  <c r="J13" i="11"/>
  <c r="J12" i="11"/>
  <c r="L38" i="11"/>
  <c r="K38" i="11"/>
  <c r="M37" i="11"/>
  <c r="M36" i="11"/>
  <c r="M35" i="11"/>
  <c r="M34" i="11"/>
  <c r="M33" i="11"/>
  <c r="M32" i="11"/>
  <c r="M31" i="11"/>
  <c r="M30" i="11"/>
  <c r="M29" i="11"/>
  <c r="M28" i="11"/>
  <c r="M27" i="11"/>
  <c r="M26" i="11"/>
  <c r="M25" i="11"/>
  <c r="M24" i="11"/>
  <c r="L21" i="11"/>
  <c r="K21" i="11"/>
  <c r="M20" i="11"/>
  <c r="M19" i="11"/>
  <c r="M18" i="11"/>
  <c r="M17" i="11"/>
  <c r="M16" i="11"/>
  <c r="M15" i="11"/>
  <c r="M14" i="11"/>
  <c r="M13" i="11"/>
  <c r="M12" i="11"/>
  <c r="K42" i="10"/>
  <c r="J42" i="10"/>
  <c r="L41" i="10"/>
  <c r="L40" i="10"/>
  <c r="L39" i="10"/>
  <c r="L38" i="10"/>
  <c r="L37" i="10"/>
  <c r="L36" i="10"/>
  <c r="L35" i="10"/>
  <c r="L34" i="10"/>
  <c r="L33" i="10"/>
  <c r="L32" i="10"/>
  <c r="L31" i="10"/>
  <c r="L30" i="10"/>
  <c r="L29" i="10"/>
  <c r="L28" i="10"/>
  <c r="L27" i="10"/>
  <c r="L26" i="10"/>
  <c r="L25" i="10"/>
  <c r="L24" i="10"/>
  <c r="L23" i="10"/>
  <c r="L22" i="10"/>
  <c r="K19" i="10"/>
  <c r="K43" i="10" s="1"/>
  <c r="J19" i="10"/>
  <c r="L18" i="10"/>
  <c r="L17" i="10"/>
  <c r="L16" i="10"/>
  <c r="L15" i="10"/>
  <c r="L14" i="10"/>
  <c r="L13" i="10"/>
  <c r="L12" i="10"/>
  <c r="N42" i="10"/>
  <c r="M42" i="10"/>
  <c r="O41" i="10"/>
  <c r="O40" i="10"/>
  <c r="O39" i="10"/>
  <c r="O38" i="10"/>
  <c r="O37" i="10"/>
  <c r="O36" i="10"/>
  <c r="O35" i="10"/>
  <c r="O34" i="10"/>
  <c r="O33" i="10"/>
  <c r="O32" i="10"/>
  <c r="O31" i="10"/>
  <c r="O30" i="10"/>
  <c r="O29" i="10"/>
  <c r="O28" i="10"/>
  <c r="O27" i="10"/>
  <c r="O26" i="10"/>
  <c r="O25" i="10"/>
  <c r="O24" i="10"/>
  <c r="O23" i="10"/>
  <c r="O22" i="10"/>
  <c r="N19" i="10"/>
  <c r="M19" i="10"/>
  <c r="O18" i="10"/>
  <c r="O17" i="10"/>
  <c r="O16" i="10"/>
  <c r="O15" i="10"/>
  <c r="O14" i="10"/>
  <c r="O13" i="10"/>
  <c r="O12" i="10"/>
  <c r="I13" i="9"/>
  <c r="H13" i="9"/>
  <c r="J12" i="9"/>
  <c r="J13" i="9" s="1"/>
  <c r="L13" i="9"/>
  <c r="K13" i="9"/>
  <c r="M12" i="9"/>
  <c r="L21" i="8"/>
  <c r="K21" i="8"/>
  <c r="M20" i="8"/>
  <c r="M19" i="8"/>
  <c r="M18" i="8"/>
  <c r="M17" i="8"/>
  <c r="M16" i="8"/>
  <c r="M15" i="8"/>
  <c r="M14" i="8"/>
  <c r="M13" i="8"/>
  <c r="M12" i="8"/>
  <c r="I21" i="8"/>
  <c r="H21" i="8"/>
  <c r="J20" i="8"/>
  <c r="J19" i="8"/>
  <c r="J18" i="8"/>
  <c r="J17" i="8"/>
  <c r="J16" i="8"/>
  <c r="J15" i="8"/>
  <c r="J14" i="8"/>
  <c r="J13" i="8"/>
  <c r="J12" i="8"/>
  <c r="I27" i="7"/>
  <c r="H27" i="7"/>
  <c r="J26" i="7"/>
  <c r="J25" i="7"/>
  <c r="J24" i="7"/>
  <c r="J23" i="7"/>
  <c r="J22" i="7"/>
  <c r="J21" i="7"/>
  <c r="J20" i="7"/>
  <c r="J19" i="7"/>
  <c r="J18" i="7"/>
  <c r="J17" i="7"/>
  <c r="J16" i="7"/>
  <c r="I13" i="7"/>
  <c r="H13" i="7"/>
  <c r="J12" i="7"/>
  <c r="L27" i="7"/>
  <c r="K27" i="7"/>
  <c r="M26" i="7"/>
  <c r="M25" i="7"/>
  <c r="M24" i="7"/>
  <c r="M23" i="7"/>
  <c r="M22" i="7"/>
  <c r="M21" i="7"/>
  <c r="M20" i="7"/>
  <c r="M19" i="7"/>
  <c r="M18" i="7"/>
  <c r="M17" i="7"/>
  <c r="M16" i="7"/>
  <c r="L13" i="7"/>
  <c r="K13" i="7"/>
  <c r="M12" i="7"/>
  <c r="M13" i="7" s="1"/>
  <c r="K30" i="6"/>
  <c r="J30" i="6"/>
  <c r="L29" i="6"/>
  <c r="L28" i="6"/>
  <c r="L27" i="6"/>
  <c r="L26" i="6"/>
  <c r="L25" i="6"/>
  <c r="L24" i="6"/>
  <c r="K21" i="6"/>
  <c r="J21" i="6"/>
  <c r="L20" i="6"/>
  <c r="L19" i="6"/>
  <c r="L18" i="6"/>
  <c r="L17" i="6"/>
  <c r="L16" i="6"/>
  <c r="L15" i="6"/>
  <c r="L14" i="6"/>
  <c r="L13" i="6"/>
  <c r="L12" i="6"/>
  <c r="N30" i="6"/>
  <c r="M30" i="6"/>
  <c r="O29" i="6"/>
  <c r="O28" i="6"/>
  <c r="O27" i="6"/>
  <c r="O26" i="6"/>
  <c r="O25" i="6"/>
  <c r="O24" i="6"/>
  <c r="N21" i="6"/>
  <c r="N31" i="6" s="1"/>
  <c r="M21" i="6"/>
  <c r="M31" i="6" s="1"/>
  <c r="O20" i="6"/>
  <c r="O19" i="6"/>
  <c r="O18" i="6"/>
  <c r="O17" i="6"/>
  <c r="O16" i="6"/>
  <c r="O15" i="6"/>
  <c r="O14" i="6"/>
  <c r="O13" i="6"/>
  <c r="O12" i="6"/>
  <c r="K90" i="5"/>
  <c r="J90" i="5"/>
  <c r="L89" i="5"/>
  <c r="L88" i="5"/>
  <c r="L87" i="5"/>
  <c r="L86" i="5"/>
  <c r="L85" i="5"/>
  <c r="L84" i="5"/>
  <c r="L83" i="5"/>
  <c r="L82" i="5"/>
  <c r="L81" i="5"/>
  <c r="L80" i="5"/>
  <c r="L79" i="5"/>
  <c r="L78" i="5"/>
  <c r="L77" i="5"/>
  <c r="L76" i="5"/>
  <c r="L75" i="5"/>
  <c r="L74" i="5"/>
  <c r="L73" i="5"/>
  <c r="K70" i="5"/>
  <c r="J70" i="5"/>
  <c r="L69" i="5"/>
  <c r="L68" i="5"/>
  <c r="L67" i="5"/>
  <c r="L66" i="5"/>
  <c r="L65" i="5"/>
  <c r="L64" i="5"/>
  <c r="L63" i="5"/>
  <c r="L62" i="5"/>
  <c r="L61" i="5"/>
  <c r="L60" i="5"/>
  <c r="L59" i="5"/>
  <c r="L58" i="5"/>
  <c r="L57" i="5"/>
  <c r="L56" i="5"/>
  <c r="L55" i="5"/>
  <c r="L54" i="5"/>
  <c r="L53" i="5"/>
  <c r="L52" i="5"/>
  <c r="L51" i="5"/>
  <c r="L50" i="5"/>
  <c r="L49" i="5"/>
  <c r="L48" i="5"/>
  <c r="L47" i="5"/>
  <c r="L46" i="5"/>
  <c r="L45" i="5"/>
  <c r="L44" i="5"/>
  <c r="L43" i="5"/>
  <c r="L42" i="5"/>
  <c r="L41" i="5"/>
  <c r="L40" i="5"/>
  <c r="L39" i="5"/>
  <c r="L38" i="5"/>
  <c r="L37" i="5"/>
  <c r="L34" i="5"/>
  <c r="L33" i="5"/>
  <c r="L32" i="5"/>
  <c r="L31" i="5"/>
  <c r="L30" i="5"/>
  <c r="L29" i="5"/>
  <c r="L28" i="5"/>
  <c r="L27" i="5"/>
  <c r="L26" i="5"/>
  <c r="L25" i="5"/>
  <c r="L24" i="5"/>
  <c r="L23" i="5"/>
  <c r="L22" i="5"/>
  <c r="L21" i="5"/>
  <c r="L20" i="5"/>
  <c r="L19" i="5"/>
  <c r="L18" i="5"/>
  <c r="L17" i="5"/>
  <c r="L16" i="5"/>
  <c r="L15" i="5"/>
  <c r="L14" i="5"/>
  <c r="L13" i="5"/>
  <c r="L12" i="5"/>
  <c r="N90" i="5"/>
  <c r="M90" i="5"/>
  <c r="O89" i="5"/>
  <c r="O88" i="5"/>
  <c r="O87" i="5"/>
  <c r="O86" i="5"/>
  <c r="O85" i="5"/>
  <c r="O84" i="5"/>
  <c r="O83" i="5"/>
  <c r="O82" i="5"/>
  <c r="O81" i="5"/>
  <c r="O80" i="5"/>
  <c r="O79" i="5"/>
  <c r="O78" i="5"/>
  <c r="O77" i="5"/>
  <c r="O76" i="5"/>
  <c r="O75" i="5"/>
  <c r="O74" i="5"/>
  <c r="O73" i="5"/>
  <c r="N70" i="5"/>
  <c r="M70" i="5"/>
  <c r="I21" i="4"/>
  <c r="H21" i="4"/>
  <c r="J20" i="4"/>
  <c r="J19" i="4"/>
  <c r="J18" i="4"/>
  <c r="J17" i="4"/>
  <c r="J16" i="4"/>
  <c r="I13" i="4"/>
  <c r="H13" i="4"/>
  <c r="J12" i="4"/>
  <c r="J13" i="4" s="1"/>
  <c r="L21" i="4"/>
  <c r="K21" i="4"/>
  <c r="M20" i="4"/>
  <c r="M19" i="4"/>
  <c r="M18" i="4"/>
  <c r="M17" i="4"/>
  <c r="M16" i="4"/>
  <c r="L13" i="4"/>
  <c r="K13" i="4"/>
  <c r="M12" i="4"/>
  <c r="M13" i="4" s="1"/>
  <c r="I26" i="3"/>
  <c r="H26" i="3"/>
  <c r="J25" i="3"/>
  <c r="J24" i="3"/>
  <c r="J23" i="3"/>
  <c r="J22" i="3"/>
  <c r="I19" i="3"/>
  <c r="H19" i="3"/>
  <c r="J18" i="3"/>
  <c r="J17" i="3"/>
  <c r="J16" i="3"/>
  <c r="J15" i="3"/>
  <c r="J14" i="3"/>
  <c r="J13" i="3"/>
  <c r="J12" i="3"/>
  <c r="L26" i="3"/>
  <c r="K26" i="3"/>
  <c r="M25" i="3"/>
  <c r="M24" i="3"/>
  <c r="M23" i="3"/>
  <c r="M22" i="3"/>
  <c r="L19" i="3"/>
  <c r="K19" i="3"/>
  <c r="M18" i="3"/>
  <c r="M17" i="3"/>
  <c r="M16" i="3"/>
  <c r="M15" i="3"/>
  <c r="M14" i="3"/>
  <c r="M13" i="3"/>
  <c r="M12" i="3"/>
  <c r="M21" i="11" l="1"/>
  <c r="G39" i="11"/>
  <c r="H27" i="3"/>
  <c r="H22" i="4"/>
  <c r="K22" i="4"/>
  <c r="J31" i="6"/>
  <c r="K28" i="7"/>
  <c r="M13" i="9"/>
  <c r="J43" i="10"/>
  <c r="L19" i="10"/>
  <c r="M38" i="11"/>
  <c r="K39" i="11"/>
  <c r="L39" i="11"/>
  <c r="J21" i="11"/>
  <c r="M43" i="10"/>
  <c r="J13" i="7"/>
  <c r="K31" i="6"/>
  <c r="L30" i="6"/>
  <c r="M91" i="5"/>
  <c r="O70" i="5"/>
  <c r="I22" i="4"/>
  <c r="M19" i="3"/>
  <c r="J38" i="11"/>
  <c r="I39" i="11"/>
  <c r="M39" i="11"/>
  <c r="O19" i="10"/>
  <c r="N43" i="10"/>
  <c r="O30" i="6"/>
  <c r="O21" i="6"/>
  <c r="L21" i="6"/>
  <c r="N91" i="5"/>
  <c r="O90" i="5"/>
  <c r="L22" i="4"/>
  <c r="L27" i="3"/>
  <c r="M21" i="4"/>
  <c r="M22" i="4" s="1"/>
  <c r="J21" i="4"/>
  <c r="J22" i="4" s="1"/>
  <c r="K27" i="3"/>
  <c r="K91" i="5"/>
  <c r="J91" i="5"/>
  <c r="L90" i="5"/>
  <c r="L70" i="5"/>
  <c r="L42" i="10"/>
  <c r="L43" i="10" s="1"/>
  <c r="I27" i="3"/>
  <c r="J26" i="3"/>
  <c r="J19" i="3"/>
  <c r="J27" i="3" s="1"/>
  <c r="I43" i="10"/>
  <c r="H31" i="6"/>
  <c r="I31" i="6"/>
  <c r="F39" i="11"/>
  <c r="H91" i="5"/>
  <c r="L28" i="7"/>
  <c r="H28" i="7"/>
  <c r="J27" i="7"/>
  <c r="M27" i="7"/>
  <c r="M28" i="7" s="1"/>
  <c r="I28" i="7"/>
  <c r="J21" i="8"/>
  <c r="M21" i="8"/>
  <c r="O42" i="10"/>
  <c r="M26" i="3"/>
  <c r="M27" i="3" s="1"/>
  <c r="J39" i="11" l="1"/>
  <c r="J28" i="7"/>
  <c r="O31" i="6"/>
  <c r="O43" i="10"/>
  <c r="L31" i="6"/>
  <c r="O91" i="5"/>
  <c r="L91" i="5"/>
  <c r="P14" i="11" l="1"/>
  <c r="P13" i="11"/>
  <c r="P12" i="11"/>
  <c r="P16" i="11"/>
  <c r="P15" i="11"/>
  <c r="O38" i="11"/>
  <c r="N38" i="11"/>
  <c r="P37" i="11"/>
  <c r="P36" i="11"/>
  <c r="P35" i="11"/>
  <c r="P34" i="11"/>
  <c r="P33" i="11"/>
  <c r="P32" i="11"/>
  <c r="P31" i="11"/>
  <c r="P30" i="11"/>
  <c r="P29" i="11"/>
  <c r="P28" i="11"/>
  <c r="P27" i="11"/>
  <c r="P26" i="11"/>
  <c r="P25" i="11"/>
  <c r="P24" i="11"/>
  <c r="O21" i="11"/>
  <c r="N21" i="11"/>
  <c r="N39" i="11" s="1"/>
  <c r="P20" i="11"/>
  <c r="P19" i="11"/>
  <c r="P18" i="11"/>
  <c r="P17" i="11"/>
  <c r="R24" i="10"/>
  <c r="R23" i="10"/>
  <c r="R32" i="10"/>
  <c r="R31" i="10"/>
  <c r="R30" i="10"/>
  <c r="R29" i="10"/>
  <c r="R28" i="10"/>
  <c r="R27" i="10"/>
  <c r="R26" i="10"/>
  <c r="R25" i="10"/>
  <c r="R36" i="10"/>
  <c r="R35" i="10"/>
  <c r="R34" i="10"/>
  <c r="R33" i="10"/>
  <c r="Q42" i="10"/>
  <c r="P42" i="10"/>
  <c r="R41" i="10"/>
  <c r="R40" i="10"/>
  <c r="R39" i="10"/>
  <c r="R38" i="10"/>
  <c r="R37" i="10"/>
  <c r="R22" i="10"/>
  <c r="Q19" i="10"/>
  <c r="P19" i="10"/>
  <c r="R18" i="10"/>
  <c r="R17" i="10"/>
  <c r="R16" i="10"/>
  <c r="R15" i="10"/>
  <c r="R14" i="10"/>
  <c r="R13" i="10"/>
  <c r="R12" i="10"/>
  <c r="O13" i="9"/>
  <c r="N13" i="9"/>
  <c r="P12" i="9"/>
  <c r="O21" i="8"/>
  <c r="N21" i="8"/>
  <c r="P20" i="8"/>
  <c r="P19" i="8"/>
  <c r="P18" i="8"/>
  <c r="P17" i="8"/>
  <c r="P16" i="8"/>
  <c r="P15" i="8"/>
  <c r="P14" i="8"/>
  <c r="P13" i="8"/>
  <c r="P12" i="8"/>
  <c r="P19" i="7"/>
  <c r="P18" i="7"/>
  <c r="P17" i="7"/>
  <c r="P22" i="7"/>
  <c r="P21" i="7"/>
  <c r="P20" i="7"/>
  <c r="O27" i="7"/>
  <c r="N27" i="7"/>
  <c r="P26" i="7"/>
  <c r="P25" i="7"/>
  <c r="P24" i="7"/>
  <c r="P23" i="7"/>
  <c r="P16" i="7"/>
  <c r="O13" i="7"/>
  <c r="N13" i="7"/>
  <c r="P12" i="7"/>
  <c r="R26" i="6"/>
  <c r="R25" i="6"/>
  <c r="R16" i="6"/>
  <c r="R15" i="6"/>
  <c r="Q30" i="6"/>
  <c r="P30" i="6"/>
  <c r="R29" i="6"/>
  <c r="R28" i="6"/>
  <c r="R27" i="6"/>
  <c r="R24" i="6"/>
  <c r="Q21" i="6"/>
  <c r="P21" i="6"/>
  <c r="R20" i="6"/>
  <c r="R19" i="6"/>
  <c r="R18" i="6"/>
  <c r="R17" i="6"/>
  <c r="R14" i="6"/>
  <c r="R13" i="6"/>
  <c r="R12" i="6"/>
  <c r="R80" i="5"/>
  <c r="R79" i="5"/>
  <c r="R78" i="5"/>
  <c r="R77" i="5"/>
  <c r="R76" i="5"/>
  <c r="R75" i="5"/>
  <c r="R74" i="5"/>
  <c r="R84" i="5"/>
  <c r="R83" i="5"/>
  <c r="R82" i="5"/>
  <c r="R81" i="5"/>
  <c r="R86" i="5"/>
  <c r="R85" i="5"/>
  <c r="Q90" i="5"/>
  <c r="P90" i="5"/>
  <c r="R89" i="5"/>
  <c r="R88" i="5"/>
  <c r="R87" i="5"/>
  <c r="R73" i="5"/>
  <c r="P18" i="4"/>
  <c r="O21" i="4"/>
  <c r="N21" i="4"/>
  <c r="P20" i="4"/>
  <c r="P19" i="4"/>
  <c r="P17" i="4"/>
  <c r="P16" i="4"/>
  <c r="O13" i="4"/>
  <c r="N13" i="4"/>
  <c r="P12" i="4"/>
  <c r="N19" i="3"/>
  <c r="P13" i="3"/>
  <c r="U73" i="5" l="1"/>
  <c r="S73" i="5"/>
  <c r="U87" i="5"/>
  <c r="S87" i="5"/>
  <c r="U88" i="5"/>
  <c r="S88" i="5"/>
  <c r="U89" i="5"/>
  <c r="S89" i="5"/>
  <c r="U85" i="5"/>
  <c r="S85" i="5"/>
  <c r="U86" i="5"/>
  <c r="S86" i="5"/>
  <c r="U81" i="5"/>
  <c r="S81" i="5"/>
  <c r="U82" i="5"/>
  <c r="S82" i="5"/>
  <c r="U83" i="5"/>
  <c r="S83" i="5"/>
  <c r="U84" i="5"/>
  <c r="S84" i="5"/>
  <c r="U74" i="5"/>
  <c r="S74" i="5"/>
  <c r="U75" i="5"/>
  <c r="S75" i="5"/>
  <c r="U76" i="5"/>
  <c r="S76" i="5"/>
  <c r="U77" i="5"/>
  <c r="S77" i="5"/>
  <c r="U78" i="5"/>
  <c r="S78" i="5"/>
  <c r="U79" i="5"/>
  <c r="S79" i="5"/>
  <c r="U80" i="5"/>
  <c r="S80" i="5"/>
  <c r="U17" i="6"/>
  <c r="S17" i="6"/>
  <c r="U18" i="6"/>
  <c r="S18" i="6"/>
  <c r="U19" i="6"/>
  <c r="S19" i="6"/>
  <c r="U20" i="6"/>
  <c r="S20" i="6"/>
  <c r="U24" i="6"/>
  <c r="S24" i="6"/>
  <c r="U27" i="6"/>
  <c r="S27" i="6"/>
  <c r="U28" i="6"/>
  <c r="S28" i="6"/>
  <c r="U29" i="6"/>
  <c r="S29" i="6"/>
  <c r="U16" i="6"/>
  <c r="S16" i="6"/>
  <c r="U25" i="6"/>
  <c r="S25" i="6"/>
  <c r="U26" i="6"/>
  <c r="S26" i="6"/>
  <c r="U22" i="10"/>
  <c r="S22" i="10"/>
  <c r="U37" i="10"/>
  <c r="S37" i="10"/>
  <c r="U38" i="10"/>
  <c r="S38" i="10"/>
  <c r="U39" i="10"/>
  <c r="S39" i="10"/>
  <c r="U40" i="10"/>
  <c r="S40" i="10"/>
  <c r="U41" i="10"/>
  <c r="S41" i="10"/>
  <c r="U33" i="10"/>
  <c r="S33" i="10"/>
  <c r="U34" i="10"/>
  <c r="S34" i="10"/>
  <c r="U35" i="10"/>
  <c r="S35" i="10"/>
  <c r="U36" i="10"/>
  <c r="S36" i="10"/>
  <c r="U25" i="10"/>
  <c r="S25" i="10"/>
  <c r="U26" i="10"/>
  <c r="S26" i="10"/>
  <c r="U27" i="10"/>
  <c r="S27" i="10"/>
  <c r="U28" i="10"/>
  <c r="S28" i="10"/>
  <c r="U29" i="10"/>
  <c r="S29" i="10"/>
  <c r="U30" i="10"/>
  <c r="S30" i="10"/>
  <c r="U31" i="10"/>
  <c r="S31" i="10"/>
  <c r="U32" i="10"/>
  <c r="S32" i="10"/>
  <c r="U23" i="10"/>
  <c r="S23" i="10"/>
  <c r="U24" i="10"/>
  <c r="S24" i="10"/>
  <c r="S24" i="11"/>
  <c r="Q24" i="11"/>
  <c r="S25" i="11"/>
  <c r="Q25" i="11"/>
  <c r="S26" i="11"/>
  <c r="Q26" i="11"/>
  <c r="S27" i="11"/>
  <c r="Q27" i="11"/>
  <c r="S28" i="11"/>
  <c r="Q28" i="11"/>
  <c r="S29" i="11"/>
  <c r="Q29" i="11"/>
  <c r="S30" i="11"/>
  <c r="Q30" i="11"/>
  <c r="S31" i="11"/>
  <c r="Q31" i="11"/>
  <c r="S32" i="11"/>
  <c r="Q32" i="11"/>
  <c r="S33" i="11"/>
  <c r="Q33" i="11"/>
  <c r="S34" i="11"/>
  <c r="Q34" i="11"/>
  <c r="S35" i="11"/>
  <c r="Q35" i="11"/>
  <c r="S36" i="11"/>
  <c r="Q36" i="11"/>
  <c r="S37" i="11"/>
  <c r="Q37" i="11"/>
  <c r="T77" i="5"/>
  <c r="T84" i="5"/>
  <c r="T89" i="5"/>
  <c r="T82" i="5"/>
  <c r="S32" i="5"/>
  <c r="U32" i="5"/>
  <c r="S43" i="5"/>
  <c r="U43" i="5"/>
  <c r="U25" i="5"/>
  <c r="S25" i="5"/>
  <c r="U44" i="5"/>
  <c r="S44" i="5"/>
  <c r="U28" i="5"/>
  <c r="S28" i="5"/>
  <c r="U65" i="5"/>
  <c r="S65" i="5"/>
  <c r="S22" i="5"/>
  <c r="U22" i="5"/>
  <c r="S53" i="5"/>
  <c r="U53" i="5"/>
  <c r="U31" i="5"/>
  <c r="S31" i="5"/>
  <c r="T31" i="5" s="1"/>
  <c r="U13" i="5"/>
  <c r="S13" i="5"/>
  <c r="T13" i="5" s="1"/>
  <c r="S26" i="5"/>
  <c r="U26" i="5"/>
  <c r="S12" i="5"/>
  <c r="U12" i="5"/>
  <c r="S56" i="5"/>
  <c r="U56" i="5"/>
  <c r="U67" i="5"/>
  <c r="S67" i="5"/>
  <c r="U41" i="5"/>
  <c r="S41" i="5"/>
  <c r="T41" i="5" s="1"/>
  <c r="S55" i="5"/>
  <c r="U55" i="5"/>
  <c r="S59" i="5"/>
  <c r="U59" i="5"/>
  <c r="U66" i="5"/>
  <c r="S66" i="5"/>
  <c r="T66" i="5" s="1"/>
  <c r="S16" i="5"/>
  <c r="U16" i="5"/>
  <c r="U48" i="5"/>
  <c r="S48" i="5"/>
  <c r="U38" i="5"/>
  <c r="S38" i="5"/>
  <c r="T38" i="5" s="1"/>
  <c r="S49" i="5"/>
  <c r="U49" i="5"/>
  <c r="S39" i="5"/>
  <c r="U39" i="5"/>
  <c r="S18" i="5"/>
  <c r="U18" i="5"/>
  <c r="T18" i="5" s="1"/>
  <c r="S42" i="5"/>
  <c r="U42" i="5"/>
  <c r="U34" i="5"/>
  <c r="S34" i="5"/>
  <c r="T34" i="5" s="1"/>
  <c r="U54" i="5"/>
  <c r="S54" i="5"/>
  <c r="T54" i="5" s="1"/>
  <c r="S45" i="5"/>
  <c r="U45" i="5"/>
  <c r="S15" i="5"/>
  <c r="U15" i="5"/>
  <c r="S57" i="5"/>
  <c r="U57" i="5"/>
  <c r="S23" i="5"/>
  <c r="U23" i="5"/>
  <c r="U58" i="5"/>
  <c r="S58" i="5"/>
  <c r="T58" i="5" s="1"/>
  <c r="U63" i="5"/>
  <c r="S63" i="5"/>
  <c r="T63" i="5" s="1"/>
  <c r="S50" i="5"/>
  <c r="U50" i="5"/>
  <c r="U40" i="5"/>
  <c r="S40" i="5"/>
  <c r="T40" i="5" s="1"/>
  <c r="S19" i="5"/>
  <c r="U19" i="5"/>
  <c r="S33" i="5"/>
  <c r="U33" i="5"/>
  <c r="S64" i="5"/>
  <c r="U64" i="5"/>
  <c r="U14" i="5"/>
  <c r="S14" i="5"/>
  <c r="T14" i="5" s="1"/>
  <c r="S47" i="5"/>
  <c r="U47" i="5"/>
  <c r="S62" i="5"/>
  <c r="U62" i="5"/>
  <c r="U69" i="5"/>
  <c r="S69" i="5"/>
  <c r="S51" i="5"/>
  <c r="U51" i="5"/>
  <c r="S20" i="5"/>
  <c r="U20" i="5"/>
  <c r="U29" i="5"/>
  <c r="S29" i="5"/>
  <c r="U27" i="5"/>
  <c r="S27" i="5"/>
  <c r="U21" i="5"/>
  <c r="S21" i="5"/>
  <c r="T21" i="5" s="1"/>
  <c r="U46" i="5"/>
  <c r="S46" i="5"/>
  <c r="U60" i="5"/>
  <c r="S60" i="5"/>
  <c r="S37" i="5"/>
  <c r="U37" i="5"/>
  <c r="S61" i="5"/>
  <c r="U61" i="5"/>
  <c r="U17" i="5"/>
  <c r="S17" i="5"/>
  <c r="S68" i="5"/>
  <c r="U68" i="5"/>
  <c r="U52" i="5"/>
  <c r="S52" i="5"/>
  <c r="S24" i="5"/>
  <c r="U24" i="5"/>
  <c r="U30" i="5"/>
  <c r="S30" i="5"/>
  <c r="Q13" i="3"/>
  <c r="S13" i="3"/>
  <c r="S18" i="4"/>
  <c r="Q18" i="4"/>
  <c r="R18" i="4" s="1"/>
  <c r="S19" i="4"/>
  <c r="Q19" i="4"/>
  <c r="R19" i="4" s="1"/>
  <c r="S20" i="4"/>
  <c r="Q20" i="4"/>
  <c r="R20" i="4" s="1"/>
  <c r="Q17" i="4"/>
  <c r="S17" i="4"/>
  <c r="S16" i="4"/>
  <c r="Q16" i="4"/>
  <c r="R16" i="4" s="1"/>
  <c r="P13" i="4"/>
  <c r="Q12" i="4"/>
  <c r="S12" i="4"/>
  <c r="S13" i="4" s="1"/>
  <c r="T27" i="6"/>
  <c r="T16" i="6"/>
  <c r="S13" i="6"/>
  <c r="U13" i="6"/>
  <c r="S14" i="6"/>
  <c r="U14" i="6"/>
  <c r="S12" i="6"/>
  <c r="U12" i="6"/>
  <c r="T17" i="6"/>
  <c r="S15" i="6"/>
  <c r="U15" i="6"/>
  <c r="S20" i="7"/>
  <c r="Q20" i="7"/>
  <c r="S21" i="7"/>
  <c r="Q21" i="7"/>
  <c r="R21" i="7" s="1"/>
  <c r="S22" i="7"/>
  <c r="Q22" i="7"/>
  <c r="Q18" i="7"/>
  <c r="S18" i="7"/>
  <c r="S16" i="7"/>
  <c r="Q16" i="7"/>
  <c r="R16" i="7" s="1"/>
  <c r="Q19" i="7"/>
  <c r="S19" i="7"/>
  <c r="S23" i="7"/>
  <c r="Q23" i="7"/>
  <c r="S24" i="7"/>
  <c r="Q24" i="7"/>
  <c r="R24" i="7" s="1"/>
  <c r="S25" i="7"/>
  <c r="Q25" i="7"/>
  <c r="S17" i="7"/>
  <c r="Q17" i="7"/>
  <c r="S26" i="7"/>
  <c r="Q26" i="7"/>
  <c r="R26" i="7" s="1"/>
  <c r="P13" i="7"/>
  <c r="Q12" i="7"/>
  <c r="S12" i="7"/>
  <c r="S13" i="7" s="1"/>
  <c r="Q17" i="8"/>
  <c r="S17" i="8"/>
  <c r="S12" i="8"/>
  <c r="Q12" i="8"/>
  <c r="S18" i="8"/>
  <c r="Q18" i="8"/>
  <c r="R18" i="8" s="1"/>
  <c r="Q20" i="8"/>
  <c r="S20" i="8"/>
  <c r="R20" i="8" s="1"/>
  <c r="Q19" i="8"/>
  <c r="S19" i="8"/>
  <c r="S13" i="8"/>
  <c r="Q13" i="8"/>
  <c r="Q14" i="8"/>
  <c r="S14" i="8"/>
  <c r="Q15" i="8"/>
  <c r="S15" i="8"/>
  <c r="S16" i="8"/>
  <c r="Q16" i="8"/>
  <c r="P13" i="9"/>
  <c r="S12" i="9"/>
  <c r="S13" i="9" s="1"/>
  <c r="Q12" i="9"/>
  <c r="T34" i="10"/>
  <c r="T23" i="10"/>
  <c r="T25" i="10"/>
  <c r="T24" i="10"/>
  <c r="T35" i="10"/>
  <c r="T36" i="10"/>
  <c r="T22" i="10"/>
  <c r="T27" i="10"/>
  <c r="U15" i="10"/>
  <c r="S15" i="10"/>
  <c r="T15" i="10" s="1"/>
  <c r="U14" i="10"/>
  <c r="S14" i="10"/>
  <c r="T14" i="10" s="1"/>
  <c r="U17" i="10"/>
  <c r="S17" i="10"/>
  <c r="T17" i="10" s="1"/>
  <c r="U16" i="10"/>
  <c r="S16" i="10"/>
  <c r="S18" i="10"/>
  <c r="U18" i="10"/>
  <c r="U12" i="10"/>
  <c r="S12" i="10"/>
  <c r="T12" i="10" s="1"/>
  <c r="S13" i="10"/>
  <c r="U13" i="10"/>
  <c r="R31" i="11"/>
  <c r="S12" i="11"/>
  <c r="Q12" i="11"/>
  <c r="S13" i="11"/>
  <c r="Q13" i="11"/>
  <c r="Q14" i="11"/>
  <c r="S14" i="11"/>
  <c r="S17" i="11"/>
  <c r="Q17" i="11"/>
  <c r="S18" i="11"/>
  <c r="Q18" i="11"/>
  <c r="Q16" i="11"/>
  <c r="S16" i="11"/>
  <c r="Q20" i="11"/>
  <c r="S20" i="11"/>
  <c r="Q15" i="11"/>
  <c r="S15" i="11"/>
  <c r="S19" i="11"/>
  <c r="Q19" i="11"/>
  <c r="R19" i="11" s="1"/>
  <c r="Q43" i="10"/>
  <c r="Q31" i="6"/>
  <c r="O28" i="7"/>
  <c r="R42" i="10"/>
  <c r="R19" i="10"/>
  <c r="P27" i="7"/>
  <c r="R30" i="6"/>
  <c r="R21" i="6"/>
  <c r="P38" i="11"/>
  <c r="O39" i="11"/>
  <c r="P21" i="11"/>
  <c r="P43" i="10"/>
  <c r="P21" i="8"/>
  <c r="N28" i="7"/>
  <c r="P31" i="6"/>
  <c r="P91" i="5"/>
  <c r="R90" i="5"/>
  <c r="Q91" i="5"/>
  <c r="O22" i="4"/>
  <c r="P21" i="4"/>
  <c r="N22" i="4"/>
  <c r="P23" i="3"/>
  <c r="P24" i="3"/>
  <c r="P25" i="3"/>
  <c r="P22" i="3"/>
  <c r="P12" i="3"/>
  <c r="P14" i="3"/>
  <c r="P15" i="3"/>
  <c r="P16" i="3"/>
  <c r="P17" i="3"/>
  <c r="P18" i="3"/>
  <c r="T48" i="5" l="1"/>
  <c r="T23" i="5"/>
  <c r="T42" i="5"/>
  <c r="T28" i="5"/>
  <c r="T46" i="5"/>
  <c r="R17" i="11"/>
  <c r="R13" i="11"/>
  <c r="R28" i="11"/>
  <c r="R27" i="11"/>
  <c r="R30" i="11"/>
  <c r="R24" i="11"/>
  <c r="T87" i="5"/>
  <c r="T85" i="5"/>
  <c r="T76" i="5"/>
  <c r="T86" i="5"/>
  <c r="T79" i="5"/>
  <c r="T78" i="5"/>
  <c r="T81" i="5"/>
  <c r="T75" i="5"/>
  <c r="U90" i="5"/>
  <c r="T88" i="5"/>
  <c r="T73" i="5"/>
  <c r="T80" i="5"/>
  <c r="T74" i="5"/>
  <c r="T83" i="5"/>
  <c r="T51" i="5"/>
  <c r="T19" i="5"/>
  <c r="U70" i="5"/>
  <c r="T15" i="5"/>
  <c r="T39" i="5"/>
  <c r="T16" i="5"/>
  <c r="T12" i="5"/>
  <c r="T43" i="5"/>
  <c r="T64" i="5"/>
  <c r="T33" i="5"/>
  <c r="T45" i="5"/>
  <c r="T59" i="5"/>
  <c r="T26" i="5"/>
  <c r="T32" i="5"/>
  <c r="T62" i="5"/>
  <c r="T20" i="5"/>
  <c r="T57" i="5"/>
  <c r="T55" i="5"/>
  <c r="T56" i="5"/>
  <c r="T53" i="5"/>
  <c r="T52" i="5"/>
  <c r="T44" i="5"/>
  <c r="T24" i="5"/>
  <c r="T68" i="5"/>
  <c r="T37" i="5"/>
  <c r="T50" i="5"/>
  <c r="T49" i="5"/>
  <c r="T22" i="5"/>
  <c r="T17" i="5"/>
  <c r="T60" i="5"/>
  <c r="T69" i="5"/>
  <c r="T67" i="5"/>
  <c r="T61" i="5"/>
  <c r="T30" i="5"/>
  <c r="T27" i="5"/>
  <c r="T29" i="5"/>
  <c r="T65" i="5"/>
  <c r="T25" i="5"/>
  <c r="T47" i="5"/>
  <c r="Q25" i="3"/>
  <c r="S25" i="3"/>
  <c r="Q23" i="3"/>
  <c r="S23" i="3"/>
  <c r="S24" i="3"/>
  <c r="Q24" i="3"/>
  <c r="R24" i="3" s="1"/>
  <c r="Q22" i="3"/>
  <c r="S22" i="3"/>
  <c r="Q18" i="3"/>
  <c r="S18" i="3"/>
  <c r="S17" i="3"/>
  <c r="Q17" i="3"/>
  <c r="Q16" i="3"/>
  <c r="S16" i="3"/>
  <c r="S15" i="3"/>
  <c r="Q15" i="3"/>
  <c r="R15" i="3" s="1"/>
  <c r="S14" i="3"/>
  <c r="Q14" i="3"/>
  <c r="R14" i="3" s="1"/>
  <c r="R13" i="3"/>
  <c r="S12" i="3"/>
  <c r="Q12" i="3"/>
  <c r="R12" i="3" s="1"/>
  <c r="P22" i="4"/>
  <c r="S21" i="4"/>
  <c r="S22" i="4" s="1"/>
  <c r="R17" i="4"/>
  <c r="R12" i="4"/>
  <c r="T28" i="6"/>
  <c r="T25" i="6"/>
  <c r="T18" i="6"/>
  <c r="T29" i="6"/>
  <c r="U30" i="6"/>
  <c r="T24" i="6"/>
  <c r="T26" i="6"/>
  <c r="T19" i="6"/>
  <c r="T12" i="6"/>
  <c r="T13" i="6"/>
  <c r="T14" i="6"/>
  <c r="T20" i="6"/>
  <c r="T15" i="6"/>
  <c r="U21" i="6"/>
  <c r="R25" i="7"/>
  <c r="R22" i="7"/>
  <c r="P28" i="7"/>
  <c r="R23" i="7"/>
  <c r="R20" i="7"/>
  <c r="R17" i="7"/>
  <c r="R19" i="7"/>
  <c r="R18" i="7"/>
  <c r="S27" i="7"/>
  <c r="S28" i="7" s="1"/>
  <c r="R12" i="7"/>
  <c r="R16" i="8"/>
  <c r="R12" i="8"/>
  <c r="S21" i="8"/>
  <c r="R19" i="8"/>
  <c r="R13" i="8"/>
  <c r="R15" i="8"/>
  <c r="R14" i="8"/>
  <c r="R17" i="8"/>
  <c r="R12" i="9"/>
  <c r="T37" i="10"/>
  <c r="T32" i="10"/>
  <c r="T40" i="10"/>
  <c r="T38" i="10"/>
  <c r="T28" i="10"/>
  <c r="T41" i="10"/>
  <c r="T33" i="10"/>
  <c r="T31" i="10"/>
  <c r="T30" i="10"/>
  <c r="U42" i="10"/>
  <c r="T39" i="10"/>
  <c r="T26" i="10"/>
  <c r="T29" i="10"/>
  <c r="U19" i="10"/>
  <c r="T16" i="10"/>
  <c r="T13" i="10"/>
  <c r="T18" i="10"/>
  <c r="R35" i="11"/>
  <c r="R33" i="11"/>
  <c r="R34" i="11"/>
  <c r="R37" i="11"/>
  <c r="R36" i="11"/>
  <c r="S38" i="11"/>
  <c r="R29" i="11"/>
  <c r="R26" i="11"/>
  <c r="R25" i="11"/>
  <c r="R32" i="11"/>
  <c r="R12" i="11"/>
  <c r="R14" i="11"/>
  <c r="S21" i="11"/>
  <c r="R16" i="11"/>
  <c r="R18" i="11"/>
  <c r="R15" i="11"/>
  <c r="R20" i="11"/>
  <c r="R43" i="10"/>
  <c r="R31" i="6"/>
  <c r="P39" i="11"/>
  <c r="R91" i="5"/>
  <c r="N26" i="3"/>
  <c r="N27" i="3" s="1"/>
  <c r="P26" i="3"/>
  <c r="P19" i="3"/>
  <c r="U91" i="5" l="1"/>
  <c r="S26" i="3"/>
  <c r="R25" i="3"/>
  <c r="R23" i="3"/>
  <c r="R22" i="3"/>
  <c r="S19" i="3"/>
  <c r="R16" i="3"/>
  <c r="R17" i="3"/>
  <c r="R18" i="3"/>
  <c r="U31" i="6"/>
  <c r="U43" i="10"/>
  <c r="S39" i="11"/>
  <c r="P27" i="3"/>
  <c r="O26" i="3"/>
  <c r="O19" i="3"/>
  <c r="S27" i="3" l="1"/>
  <c r="O27" i="3"/>
  <c r="G16" i="12"/>
  <c r="M16" i="12" s="1"/>
  <c r="M15" i="12"/>
</calcChain>
</file>

<file path=xl/sharedStrings.xml><?xml version="1.0" encoding="utf-8"?>
<sst xmlns="http://schemas.openxmlformats.org/spreadsheetml/2006/main" count="1168" uniqueCount="356">
  <si>
    <t>OBJETO: “SERVICIO DE MANTENIMIENTO PREVENTIVO Y/O CORRECTIVO INCLUIDA BOLSA DE REPUESTOS DE EQUIPOS DE LABORATORIO DE LAS DEPENDENCIAS DEL ICA”</t>
  </si>
  <si>
    <t>INSITITUTO COLOMBIANO AGROPECUARIO - ICA</t>
  </si>
  <si>
    <t xml:space="preserve"> ANEXO ESTUDIO DE MERCADO</t>
  </si>
  <si>
    <t>NO HAY HISTORICO DE REFERENCIA</t>
  </si>
  <si>
    <t>LOTE 1. SERVICIO DE MANTENIMIENTO CON BOLSA DE REPUESTOS DE LOS ESPECTROFOTÓMETROS DENOVIX</t>
  </si>
  <si>
    <t>SERVICIOS DE MANTENIMIENTO</t>
  </si>
  <si>
    <t>AM Asesoría y Mantenimiento Ltda</t>
  </si>
  <si>
    <t xml:space="preserve">INSTRUMENTACION &amp; METROLOGIA </t>
  </si>
  <si>
    <t>KASSEL GROUP S.A.S</t>
  </si>
  <si>
    <t>DESVIACION ESTANDAR</t>
  </si>
  <si>
    <t>% DISPERSIÓN</t>
  </si>
  <si>
    <t>PROMEDIO</t>
  </si>
  <si>
    <t xml:space="preserve">Ítem </t>
  </si>
  <si>
    <t>Laboratorio</t>
  </si>
  <si>
    <t>Equipo</t>
  </si>
  <si>
    <t xml:space="preserve">Marca </t>
  </si>
  <si>
    <t>Modelo</t>
  </si>
  <si>
    <t>Tipo de mantenimiento</t>
  </si>
  <si>
    <t>Cantidad</t>
  </si>
  <si>
    <t>VALOR UNITARIO SIN IVA</t>
  </si>
  <si>
    <t>IVA</t>
  </si>
  <si>
    <t>VALOR UNITARIO IVA INCLUIDO</t>
  </si>
  <si>
    <t>LDF ATLÁNTICO</t>
  </si>
  <si>
    <t>ESPECTROFOTOMETRO</t>
  </si>
  <si>
    <t>DENOVIX</t>
  </si>
  <si>
    <t>QFX</t>
  </si>
  <si>
    <t xml:space="preserve">Mantenimiento Preventivo </t>
  </si>
  <si>
    <t>LDF-SOGAMOSO</t>
  </si>
  <si>
    <t>DS-11</t>
  </si>
  <si>
    <t>LDF-Manizales</t>
  </si>
  <si>
    <t>DS11</t>
  </si>
  <si>
    <t xml:space="preserve">LNDV - Bogotá </t>
  </si>
  <si>
    <t>DS-100</t>
  </si>
  <si>
    <t>LDF PALMIRA</t>
  </si>
  <si>
    <t>LDF DE ZONA BANANERA</t>
  </si>
  <si>
    <t xml:space="preserve">LDF BUCARAMANGA </t>
  </si>
  <si>
    <t>SUBTOTAL MANTENIMIENTOS (Sumatoria valores unitarios y totales)</t>
  </si>
  <si>
    <t>BOLSA DE REPUESTOS</t>
  </si>
  <si>
    <t>Elemento</t>
  </si>
  <si>
    <t>Marca</t>
  </si>
  <si>
    <t>Continuity Button</t>
  </si>
  <si>
    <t xml:space="preserve">Continuity Button Sleeve </t>
  </si>
  <si>
    <t xml:space="preserve">SanDisk de 32 GB con programación serializada de fábrica </t>
  </si>
  <si>
    <t xml:space="preserve">Nicotinic acid verification fluid </t>
  </si>
  <si>
    <t xml:space="preserve">SUBTOTAL BOLSA DE REPUESTOS (Sumatoria valores unitarios y totales) </t>
  </si>
  <si>
    <t>TOTAL</t>
  </si>
  <si>
    <t>LOTE 2. SERVICIO DE MANTENIMIENTO CON BOLSA DE REPUESTOS DEL LECTOR BIOLOG</t>
  </si>
  <si>
    <t>ADVANCED INSTRUMENTS S.A.S</t>
  </si>
  <si>
    <t>INSTRUMENTACION &amp; METROLOGIA S.A.S</t>
  </si>
  <si>
    <t>LNDF</t>
  </si>
  <si>
    <t xml:space="preserve"> LECTOR BIOLOG 808</t>
  </si>
  <si>
    <t>BIOLOG</t>
  </si>
  <si>
    <t xml:space="preserve">ELX 808 </t>
  </si>
  <si>
    <t>"Replacement Lamp for MicroStation Reader (BioTek)
(Sold individually)"</t>
  </si>
  <si>
    <t>Replacement Filter for MicroStation Reader (BioTek), 405 nm</t>
  </si>
  <si>
    <t>Replacement Filter for MicroStation Reader (BioTek), 490 nm</t>
  </si>
  <si>
    <t>Replacement Filter for MicroStation Reader (BioTek), 590 nm</t>
  </si>
  <si>
    <t>Replacement Filter for MicroStation Reader (BioTek), 750 nm</t>
  </si>
  <si>
    <t>LOTE 3. SERVICIO DE MANTENIMIENTO CON BOLSA DE REPUESTOS DE LOS EQUIPOS OPTICOS</t>
  </si>
  <si>
    <t>HISTORICO 2025 + IPC (5,1%)</t>
  </si>
  <si>
    <t>INSTRUMENTACIÓN Y METROLOGÍA S.A.S</t>
  </si>
  <si>
    <t>Ubicación interna</t>
  </si>
  <si>
    <t>VALOR UNITARIO CON IVA 2025</t>
  </si>
  <si>
    <t>VALOR ACTUALIZADO CON IPC</t>
  </si>
  <si>
    <t>LANIP</t>
  </si>
  <si>
    <t>MATERIAL SEMINAL</t>
  </si>
  <si>
    <t>MICROSCOPIO</t>
  </si>
  <si>
    <t>NIKON</t>
  </si>
  <si>
    <t>Eclipse E200LED</t>
  </si>
  <si>
    <t xml:space="preserve">MEDICAMENTOS MICROBIOLOGÍA </t>
  </si>
  <si>
    <t>ZEISS</t>
  </si>
  <si>
    <t>AXIOSTAR PLUS</t>
  </si>
  <si>
    <t>CULTIVOS CELULARES</t>
  </si>
  <si>
    <t>AMERICAN OPTICAL</t>
  </si>
  <si>
    <t>AXIOSTAR</t>
  </si>
  <si>
    <t>ECLIPSE</t>
  </si>
  <si>
    <t>ESTERILIDAD</t>
  </si>
  <si>
    <t>LEICA</t>
  </si>
  <si>
    <t>GALEN III 317502-02</t>
  </si>
  <si>
    <t>BACTERIANOS Y VIRALES DE CAMPAÑA</t>
  </si>
  <si>
    <t>LEITZ</t>
  </si>
  <si>
    <t>LABORLUX D</t>
  </si>
  <si>
    <t xml:space="preserve">ECLIPSE E200 MV </t>
  </si>
  <si>
    <t>LCIPIE</t>
  </si>
  <si>
    <t>ÁREA CRIA</t>
  </si>
  <si>
    <t>ECLIPSE CL</t>
  </si>
  <si>
    <t>LCV</t>
  </si>
  <si>
    <t>MICROSCOPIA Y LECTURA DE ENSAYOS</t>
  </si>
  <si>
    <t>ALPHAPHOTS/YS</t>
  </si>
  <si>
    <t>ECLIPSE E 400</t>
  </si>
  <si>
    <t>LDF BELLO</t>
  </si>
  <si>
    <t>ÁREA DE ENTOMOLOGÍA</t>
  </si>
  <si>
    <t>Eclipse Ci</t>
  </si>
  <si>
    <t>LDF BUCARAMANGA</t>
  </si>
  <si>
    <t>ENTOMOLOGÍA</t>
  </si>
  <si>
    <t>ECLIPSE CI</t>
  </si>
  <si>
    <t>ELISA - FITOPALOGÍA</t>
  </si>
  <si>
    <t>OLYMPUS</t>
  </si>
  <si>
    <t>CX21F51</t>
  </si>
  <si>
    <t>CARL ZEISS</t>
  </si>
  <si>
    <t>STANDARD 20</t>
  </si>
  <si>
    <t>KYOMAMICRO</t>
  </si>
  <si>
    <t>MICROLUX 11</t>
  </si>
  <si>
    <t>LDF CÚCUTA</t>
  </si>
  <si>
    <t>FITOPATOLOGÍA</t>
  </si>
  <si>
    <t>CHT</t>
  </si>
  <si>
    <t xml:space="preserve">CI - S, </t>
  </si>
  <si>
    <t>LDF IBAGUÉ</t>
  </si>
  <si>
    <t>FITOPATOLOGÍA II</t>
  </si>
  <si>
    <t>LEITZ LABORLUX S</t>
  </si>
  <si>
    <t>ECLIPSE Ci-L</t>
  </si>
  <si>
    <t>E400</t>
  </si>
  <si>
    <t>LDF PASTO</t>
  </si>
  <si>
    <t>ÁREA DE ANÁLISIS</t>
  </si>
  <si>
    <t>ECLIPSE CI-S</t>
  </si>
  <si>
    <t>LDF SOGAMOSO</t>
  </si>
  <si>
    <t xml:space="preserve">NIKON </t>
  </si>
  <si>
    <t>LDF SOLEDAD</t>
  </si>
  <si>
    <t>CH-BI45-2</t>
  </si>
  <si>
    <t xml:space="preserve">LDF ZONA BANANERA </t>
  </si>
  <si>
    <t>ESTEREO-MICROSCOPIO</t>
  </si>
  <si>
    <t>SMZ1270</t>
  </si>
  <si>
    <t>SZ2-ILST</t>
  </si>
  <si>
    <t>CX43RF</t>
  </si>
  <si>
    <t>FITOPATOLOGIA - SIEMBRA</t>
  </si>
  <si>
    <t>NOVEX</t>
  </si>
  <si>
    <t>B-SERIES</t>
  </si>
  <si>
    <t>FITOPATOLOGIA - EQUIPOS OPTICOS</t>
  </si>
  <si>
    <t>CME 1349521X</t>
  </si>
  <si>
    <t xml:space="preserve">ENTOMOLOGÍA </t>
  </si>
  <si>
    <t>ECLIPSE 80I</t>
  </si>
  <si>
    <t xml:space="preserve">FITOPATOLOGIA </t>
  </si>
  <si>
    <t>CI-S</t>
  </si>
  <si>
    <t>AREA DE CONTENCION</t>
  </si>
  <si>
    <t>CHS 6M0002</t>
  </si>
  <si>
    <t>BX 40F-3</t>
  </si>
  <si>
    <t>FITOPATOLOGIA (MICROBIOLOGIA)</t>
  </si>
  <si>
    <t>CX22</t>
  </si>
  <si>
    <t>DS-RI2</t>
  </si>
  <si>
    <t>AREA IIAD</t>
  </si>
  <si>
    <t>AXIOLAB 5</t>
  </si>
  <si>
    <t xml:space="preserve">AREA IIAD </t>
  </si>
  <si>
    <t>ESTEREOMICROSCOPIO</t>
  </si>
  <si>
    <t>Discovery.V20​</t>
  </si>
  <si>
    <t>LTC IBAGUÉ</t>
  </si>
  <si>
    <t>ÁREA DE CRÍA MF</t>
  </si>
  <si>
    <t>BAUCH &amp; LOMB</t>
  </si>
  <si>
    <t>GALEN 2</t>
  </si>
  <si>
    <t>Oficina ICA Aeropuerto Alfonso Bonilla Aragon de Palmira</t>
  </si>
  <si>
    <t>N.I</t>
  </si>
  <si>
    <t>ESTEREOSCOPIO</t>
  </si>
  <si>
    <t>SMZ-2B</t>
  </si>
  <si>
    <t xml:space="preserve">Oficina ICA Paso Fronterizo de Rumichaca NARIÑO </t>
  </si>
  <si>
    <t>SMZ1000</t>
  </si>
  <si>
    <t xml:space="preserve">Oficina ICA Puerto de Buenaventura VALLE DEL CAUCA </t>
  </si>
  <si>
    <t>SMZ-800</t>
  </si>
  <si>
    <t>Oficina ICA Sociedad Portuaria Regional de Barranquilla</t>
  </si>
  <si>
    <t>Oficina ICA Sociedad Portuaria Regional de Cartagena</t>
  </si>
  <si>
    <t>STEMI 2000</t>
  </si>
  <si>
    <t>Oficina ICA terminal de carga Aeropuerto Jose Maria Cordoba - Rionegro Antioquia</t>
  </si>
  <si>
    <t xml:space="preserve">Paso fronterizo de Paraguachon LA GUAJIRA </t>
  </si>
  <si>
    <t>Puerto de Santa Marta</t>
  </si>
  <si>
    <t>Puerto de Turbo- ANTIOQUIA</t>
  </si>
  <si>
    <t>Descripción</t>
  </si>
  <si>
    <t xml:space="preserve">Elemento </t>
  </si>
  <si>
    <t>Bombillo halógeno 150W-21 V, para fuente de luz OSRAM</t>
  </si>
  <si>
    <t>Bombillo halógeno 6V/30w</t>
  </si>
  <si>
    <t>Bombillo halógeno 6V/20w</t>
  </si>
  <si>
    <t>Objetivo de 100X</t>
  </si>
  <si>
    <t>Objetivo de 40X</t>
  </si>
  <si>
    <t>Objetivo de 20X</t>
  </si>
  <si>
    <t>Fuente de luz cuello de cisne (fuente y cuello)</t>
  </si>
  <si>
    <t>Pintura ( totalidad del equipo)</t>
  </si>
  <si>
    <t>Filtro azul 33 o 40 mm</t>
  </si>
  <si>
    <t>Platina B&amp;N</t>
  </si>
  <si>
    <t>Fuente de luz LED para microscopio</t>
  </si>
  <si>
    <t>Cable de poder a 110 V Ac</t>
  </si>
  <si>
    <t>Piñon</t>
  </si>
  <si>
    <t>Ocular 10 *20</t>
  </si>
  <si>
    <t>Ocular 10 *22</t>
  </si>
  <si>
    <t>Cremallera para microscopi</t>
  </si>
  <si>
    <t>Anillo de luz led</t>
  </si>
  <si>
    <t>se ajusta lote 3</t>
  </si>
  <si>
    <t>LOTE 4. SERVICIO DE MANTENIMIENTO CON BOLSA DE REPUESTOS DE LOS HOMOGEINIZADORES</t>
  </si>
  <si>
    <t>INSTRUMENTACION  &amp; METROLOGIA S.A.S</t>
  </si>
  <si>
    <t>LNDV</t>
  </si>
  <si>
    <t>HOMOGENIZADOR</t>
  </si>
  <si>
    <t>MP Biomedicals</t>
  </si>
  <si>
    <t xml:space="preserve">FASTPREP-24™ 5G </t>
  </si>
  <si>
    <t>LAMA</t>
  </si>
  <si>
    <t xml:space="preserve">HOMOGENIZADOR </t>
  </si>
  <si>
    <t>LDF Sogamoso</t>
  </si>
  <si>
    <t xml:space="preserve">HOMOGEINIZADOR </t>
  </si>
  <si>
    <t>SPLEX SAMPLEPREP</t>
  </si>
  <si>
    <t>SPEX</t>
  </si>
  <si>
    <t xml:space="preserve">LDF-Palmira </t>
  </si>
  <si>
    <t>SPLEX SAMPLE PIEP</t>
  </si>
  <si>
    <t xml:space="preserve">LCV </t>
  </si>
  <si>
    <t>GENO GRINDER 2010</t>
  </si>
  <si>
    <t>LDF Manizales - Caldas</t>
  </si>
  <si>
    <t>2010-115-13403</t>
  </si>
  <si>
    <t>Referencia</t>
  </si>
  <si>
    <t>Repuesto o consumible requerido</t>
  </si>
  <si>
    <t>Presentación</t>
  </si>
  <si>
    <t>Abrazadera ajustable para Geno/Grinder 2010 (Referencia 2011)</t>
  </si>
  <si>
    <t>UNIDAD</t>
  </si>
  <si>
    <t>2196-16-PE</t>
  </si>
  <si>
    <t>Soporte de espuma para tubos de centrífuga de 50 ml. (Referencia 2196-16-PE)</t>
  </si>
  <si>
    <t>Soporte de espuma para tubos de centrífuga de 15 ml: (Referencia 2197)</t>
  </si>
  <si>
    <t>Soporte de espuma para tubos de 2 ml:(Referencia 2300)</t>
  </si>
  <si>
    <t xml:space="preserve">MP BIOMEDICALS </t>
  </si>
  <si>
    <t>Dome For Fastprep-24™ 5G</t>
  </si>
  <si>
    <t xml:space="preserve">TallPrep™ Adapter </t>
  </si>
  <si>
    <t>se ajusta lote 4</t>
  </si>
  <si>
    <t>NO HAY HISTORICO</t>
  </si>
  <si>
    <t>LOTE 5. SERVICIO DE MANTENIMIENTO CON BOLSA DE REPUESTOS DEL EQUIPO DE HEMATOLOGIA MINDRAY</t>
  </si>
  <si>
    <t>LDV YOPAL</t>
  </si>
  <si>
    <t xml:space="preserve">HEMATOLOGIA </t>
  </si>
  <si>
    <t>MINDRAY</t>
  </si>
  <si>
    <t>BC-2800 VET</t>
  </si>
  <si>
    <t>Repuesto o consumible</t>
  </si>
  <si>
    <t>Mangueras Internas Mindray BC2800</t>
  </si>
  <si>
    <t xml:space="preserve">Ultimate diluyente UM-30 X 20L </t>
  </si>
  <si>
    <t xml:space="preserve">Ultimate lisante  UM-30 X 500L </t>
  </si>
  <si>
    <t xml:space="preserve">Ultimate rinse UM-30 X 20L </t>
  </si>
  <si>
    <t xml:space="preserve">Probe cleanser x 50 ml myndray </t>
  </si>
  <si>
    <t>M30E EZ Cleanser 100ml</t>
  </si>
  <si>
    <t>AMP Hemotrol 16 ( Kit de controles para hematologia 3 diff x 3 niveles , 4 frascos 1 bajo, 2 normales, 1 alto)</t>
  </si>
  <si>
    <t>Junta tonica de sellado para jeringa Mindray BC</t>
  </si>
  <si>
    <t>RBC bath, camara</t>
  </si>
  <si>
    <t>Way solenoid valve, valvula de dos vias 12 VDC</t>
  </si>
  <si>
    <t>Bomba 12V mindray BC BS</t>
  </si>
  <si>
    <t>LOTE 6. SERVICIO DE MANTENIMIENTO DE LOS ESPECTROFOTÓMETROS NANODROP</t>
  </si>
  <si>
    <t>EQUIPOS Y LABORATORIO DE COLOMBIA SAS</t>
  </si>
  <si>
    <t>ADVANCED INSTRUMENTS SAS</t>
  </si>
  <si>
    <t xml:space="preserve">KASSEL GROUP SAS </t>
  </si>
  <si>
    <t xml:space="preserve">LDF CAREPA </t>
  </si>
  <si>
    <t>ÁREA DE EXTRACCIÓN DE ÁCIDOS NUCLEICOS</t>
  </si>
  <si>
    <t>NANODROP</t>
  </si>
  <si>
    <t>THERMO SCIENTIFIC</t>
  </si>
  <si>
    <t xml:space="preserve">NANODROP ONE </t>
  </si>
  <si>
    <t>VESICULARES</t>
  </si>
  <si>
    <t>BIOLOGÍA MOLECULAR</t>
  </si>
  <si>
    <t>NANODROP 1000</t>
  </si>
  <si>
    <t>UNIDAD REFERENCIA</t>
  </si>
  <si>
    <t>Nanodrop eight</t>
  </si>
  <si>
    <t>EXTRACCION DE ACIDOS NUCLEICOS</t>
  </si>
  <si>
    <t>NANODROP ONE</t>
  </si>
  <si>
    <t>EXTRACCIÓN ADN</t>
  </si>
  <si>
    <t>ND-ONE</t>
  </si>
  <si>
    <t>ÁREA DE TÉCNICAS ESPECIALES</t>
  </si>
  <si>
    <t xml:space="preserve">EXTRACCIÓN ÁCIDOS NUCLEICOS </t>
  </si>
  <si>
    <t>NANODROP 8000</t>
  </si>
  <si>
    <t xml:space="preserve">MOLECULAR </t>
  </si>
  <si>
    <t>TOTAL MANTENIMIENTOS (Sumatoria valores unitarios y totales)</t>
  </si>
  <si>
    <t>LOTE 7. SERVICIO DE MANTENIMIENTO INTEGRAL DEL SECUENCIADOR DEL LNDV APPLIED BIOSYSTEM</t>
  </si>
  <si>
    <t xml:space="preserve">LNDV </t>
  </si>
  <si>
    <t xml:space="preserve">SECUENCIADOR </t>
  </si>
  <si>
    <t>Applied
Biosystems</t>
  </si>
  <si>
    <t>3500 Genetic Analyzer</t>
  </si>
  <si>
    <t>Mantenimiento Preventivo/ integral</t>
  </si>
  <si>
    <t>VALOR TOTAL MANTENIMIENTOS (Sumatoria valores unitarios y totales)</t>
  </si>
  <si>
    <t>LOTE 8. SERVICIO DE MANTENIMIENTO CON BOLSA DE REPUESTOS DE LOS EQUIPOS ISOTERMOS</t>
  </si>
  <si>
    <t>KASSEL GROUP</t>
  </si>
  <si>
    <t>LDV BARRANQUILLA</t>
  </si>
  <si>
    <t>CONGELADOR</t>
  </si>
  <si>
    <t>SANYO</t>
  </si>
  <si>
    <t>MDF-U731M</t>
  </si>
  <si>
    <t>Requiere cambio de compresor, con filtro secador, limpieza de tuberia  y carga de gas refrigerante. (mantenimiento correctivo general sistema de refrigeracion)</t>
  </si>
  <si>
    <t>REVCO</t>
  </si>
  <si>
    <t>LANASE</t>
  </si>
  <si>
    <t xml:space="preserve">CUARTO DE GERMINACIÓN </t>
  </si>
  <si>
    <t>RISS Technology</t>
  </si>
  <si>
    <t>N.A</t>
  </si>
  <si>
    <t>Rediseño del sistema de humidificacion, perforacion al muro del cuarto de 6" del ducto de generacion de nieblina,asilamiento en poliuretano, resanes, extraccion del sistema de prefiltrado de agua, mantenimiento correctivo del humidificador (pintura, cambio de componentes electronicos y fabricadores de niebla con el fin de proyectar vida util</t>
  </si>
  <si>
    <t>CUARTO DE GERMINACIÓN</t>
  </si>
  <si>
    <t>LASE IBAGUÉ</t>
  </si>
  <si>
    <t>RISS</t>
  </si>
  <si>
    <t>LASE PALMIRA</t>
  </si>
  <si>
    <t>RISS TECHNOLOGY</t>
  </si>
  <si>
    <t>INCUBADORA</t>
  </si>
  <si>
    <t>HERATHERM IGS 100</t>
  </si>
  <si>
    <t>Requiere cambio de tarjeta principal y de display.</t>
  </si>
  <si>
    <t>Unidad de medida</t>
  </si>
  <si>
    <t xml:space="preserve">UNIDAD COMPRESORA REFRIGERACION DE 1/4 HP  A 110 V Ac </t>
  </si>
  <si>
    <t xml:space="preserve">UNIDAD COMPRESORA REFRIGERACION DE 1/3 HP  A 110 V Ac </t>
  </si>
  <si>
    <t xml:space="preserve">UNIDAD COMPRESORA REFRIGERACION DE 1/2 HP  A 110 V Ac </t>
  </si>
  <si>
    <t xml:space="preserve">VALVULA DE EXPANSION </t>
  </si>
  <si>
    <t>CAPACITOR DE ARRANQUE DE 330 V</t>
  </si>
  <si>
    <t xml:space="preserve">CONTACTOR 120 Vac a 30 Amp PARA REFRIGERACION </t>
  </si>
  <si>
    <t>FILTRO DANFOSS DE SOLDAR PARA TUBERIA DE 1/4"</t>
  </si>
  <si>
    <t>CONTROLADOR DE TEMPERATURA FULL GAUGE MT-514E</t>
  </si>
  <si>
    <t>CONTROLADOR DE TEMPERATURA FULL GAUGE MT-512 E LOG</t>
  </si>
  <si>
    <t>RESISTENCIA DE CALENTAMIENTO PARA DESCONGELACION DE 500w</t>
  </si>
  <si>
    <t>CINTA  Rubatex 1/8 *2</t>
  </si>
  <si>
    <t>Resistencia Nevera 35,6 Cm Con Bimetalico</t>
  </si>
  <si>
    <t>Kit Relay 4 Terminales + Termico Ptc. Universal Para Neveras</t>
  </si>
  <si>
    <t>Control De Frío Termostato Para Nevera</t>
  </si>
  <si>
    <t>Termostato Bimetálico L60 Para Neveras No Frost Multimarca</t>
  </si>
  <si>
    <t>Timer  8hr X 30min Para Neveras Nofrost</t>
  </si>
  <si>
    <t>Protector De Voltaje Breakermatic Para Neveras A 110vac</t>
  </si>
  <si>
    <t>Filtro Secador Ferro EML-052S 105x1/4 Soldar</t>
  </si>
  <si>
    <t>Filtro Deshidratador 1/2 doble flujo Soldar</t>
  </si>
  <si>
    <t>Filtro Deshidratador 3/8 Un Flujo SO DANFOSS Soldar</t>
  </si>
  <si>
    <t>INSTRUMENTACION AJUSTA COTIZACION DEL EVENTO</t>
  </si>
  <si>
    <t>se ajusta lote 8</t>
  </si>
  <si>
    <t>LOTE 9. SERVICIO DE MANTENIMIENTO CON BOLSA DE REPUESTOS DE LOS LECTORES DE FPA</t>
  </si>
  <si>
    <t xml:space="preserve">INSTRUMENTACION &amp; METROLOGIA S.A.S. </t>
  </si>
  <si>
    <t>LDV ARMENIA</t>
  </si>
  <si>
    <t xml:space="preserve">LECTOR FPA </t>
  </si>
  <si>
    <t xml:space="preserve">Synergy 2 </t>
  </si>
  <si>
    <t>H1</t>
  </si>
  <si>
    <t xml:space="preserve">LDV BELLO </t>
  </si>
  <si>
    <t xml:space="preserve">LDV FLORENCIA </t>
  </si>
  <si>
    <t xml:space="preserve">LDV POPAYAN </t>
  </si>
  <si>
    <t xml:space="preserve">LDV SINCELEJO </t>
  </si>
  <si>
    <t xml:space="preserve">LDV VILLAVICENCIO </t>
  </si>
  <si>
    <t xml:space="preserve">LNDV - BOGOTA </t>
  </si>
  <si>
    <t>No parte</t>
  </si>
  <si>
    <t>Rodamiento para Synergy 2, HT, HTX</t>
  </si>
  <si>
    <t>Tubería de entrada</t>
  </si>
  <si>
    <t>Tubería de salida</t>
  </si>
  <si>
    <t>Tubería interna larga Synergy</t>
  </si>
  <si>
    <t>Tubería externa inyector</t>
  </si>
  <si>
    <t>Filtro de Fluorescencia Excitación 485/20nm</t>
  </si>
  <si>
    <t>Filtro de Fluorescencia Emisión 528/20nm</t>
  </si>
  <si>
    <t>Sistema de válvula 3 vías</t>
  </si>
  <si>
    <t>Sistema de jeringa 250uL</t>
  </si>
  <si>
    <t>Solución verde 125mL para calificación de módulo de inyectores</t>
  </si>
  <si>
    <t>Ventilador electrónico 24V – 0.09A</t>
  </si>
  <si>
    <t>Gen5 Secure – cumple con la normative internacional CRF21 Parte 11</t>
  </si>
  <si>
    <t>GEN5SECURE</t>
  </si>
  <si>
    <t>Filtro para equipo Synergy2</t>
  </si>
  <si>
    <t>Placa de dispensado para Synergy2</t>
  </si>
  <si>
    <t>se ajusta lote 9</t>
  </si>
  <si>
    <t xml:space="preserve">LABORATORIO </t>
  </si>
  <si>
    <t xml:space="preserve">PRESUPUESTO </t>
  </si>
  <si>
    <t xml:space="preserve">LOTE 1 </t>
  </si>
  <si>
    <t xml:space="preserve">LOTE 2 </t>
  </si>
  <si>
    <t>LOTE 3</t>
  </si>
  <si>
    <t>LOTE 4</t>
  </si>
  <si>
    <t>LOTE 5</t>
  </si>
  <si>
    <t>LOTE 6</t>
  </si>
  <si>
    <t>LOTE 7</t>
  </si>
  <si>
    <t>LOTE 8</t>
  </si>
  <si>
    <t>LOTE 9</t>
  </si>
  <si>
    <t xml:space="preserve">RED LDV </t>
  </si>
  <si>
    <t xml:space="preserve">LANIP </t>
  </si>
  <si>
    <t xml:space="preserve">RED LDF </t>
  </si>
  <si>
    <t xml:space="preserve">RED LASE </t>
  </si>
  <si>
    <t xml:space="preserve">LANIA </t>
  </si>
  <si>
    <t xml:space="preserve">LDF &amp; MR </t>
  </si>
  <si>
    <t xml:space="preserve">SPF </t>
  </si>
  <si>
    <t xml:space="preserve">TOTAL </t>
  </si>
  <si>
    <t xml:space="preserve">BOLSA DE REPUESTOS </t>
  </si>
  <si>
    <t xml:space="preserve">VALOR TOTAL DEL PROCESO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</si>
</sst>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2" formatCode="_-&quot;$&quot;* #,##0_-;\-&quot;$&quot;* #,##0_-;_-&quot;$&quot;* &quot;-&quot;_-;_-@_-"/>
    <numFmt numFmtId="44" formatCode="_-&quot;$&quot;* #,##0.00_-;\-&quot;$&quot;* #,##0.00_-;_-&quot;$&quot;* &quot;-&quot;??_-;_-@_-"/>
    <numFmt numFmtId="164" formatCode="_-&quot;$&quot;* #,##0_-;\-&quot;$&quot;* #,##0_-;_-&quot;$&quot;* &quot;-&quot;??_-;_-@_-"/>
    <numFmt numFmtId="165" formatCode="_-&quot;$&quot;\ * #,##0_-;\-&quot;$&quot;\ * #,##0_-;_-&quot;$&quot;\ * &quot;-&quot;??_-;_-@_-"/>
    <numFmt numFmtId="166" formatCode="_-[$$-409]* #,##0.00_ ;_-[$$-409]* \-#,##0.00\ ;_-[$$-409]* &quot;-&quot;??_ ;_-@_ "/>
    <numFmt numFmtId="167" formatCode="_-[$$-409]* #,##0_ ;_-[$$-409]* \-#,##0\ ;_-[$$-409]* &quot;-&quot;??_ ;_-@_ "/>
  </numFmts>
  <fonts count="14" x14ac:knownFonts="1">
    <font>
      <sz val="11"/>
      <color theme="1"/>
      <name val="Calibri"/>
      <family val="2"/>
      <scheme val="minor"/>
    </font>
    <font>
      <sz val="11"/>
      <color theme="1"/>
      <name val="Calibri"/>
      <family val="2"/>
      <scheme val="minor"/>
    </font>
    <font>
      <sz val="10"/>
      <color rgb="FF000000"/>
      <name val="Times New Roman"/>
      <family val="1"/>
    </font>
    <font>
      <b/>
      <sz val="9"/>
      <color rgb="FF000000"/>
      <name val="Arial"/>
      <family val="2"/>
    </font>
    <font>
      <sz val="9"/>
      <color theme="1"/>
      <name val="Arial"/>
      <family val="2"/>
    </font>
    <font>
      <sz val="9"/>
      <name val="Arial"/>
      <family val="2"/>
    </font>
    <font>
      <b/>
      <sz val="9"/>
      <name val="Arial"/>
      <family val="2"/>
    </font>
    <font>
      <sz val="9"/>
      <color rgb="FF000000"/>
      <name val="Arial"/>
      <family val="2"/>
    </font>
    <font>
      <sz val="9"/>
      <color theme="0" tint="-0.249977111117893"/>
      <name val="Arial"/>
      <family val="2"/>
    </font>
    <font>
      <b/>
      <sz val="9"/>
      <color theme="1"/>
      <name val="Arial"/>
      <family val="2"/>
    </font>
    <font>
      <sz val="10"/>
      <color rgb="FF000000"/>
      <name val="Arial"/>
      <family val="2"/>
    </font>
    <font>
      <sz val="10"/>
      <color theme="0" tint="-0.249977111117893"/>
      <name val="Arial"/>
      <family val="2"/>
    </font>
    <font>
      <b/>
      <sz val="10"/>
      <color theme="1"/>
      <name val="Arial"/>
      <family val="2"/>
    </font>
    <font>
      <b/>
      <sz val="11"/>
      <color theme="1"/>
      <name val="Calibri"/>
      <family val="2"/>
      <scheme val="minor"/>
    </font>
  </fonts>
  <fills count="21">
    <fill>
      <patternFill patternType="none"/>
    </fill>
    <fill>
      <patternFill patternType="gray125"/>
    </fill>
    <fill>
      <patternFill patternType="solid">
        <fgColor theme="0" tint="-0.14999847407452621"/>
        <bgColor theme="0" tint="-0.14999847407452621"/>
      </patternFill>
    </fill>
    <fill>
      <patternFill patternType="solid">
        <fgColor theme="0"/>
        <bgColor indexed="64"/>
      </patternFill>
    </fill>
    <fill>
      <patternFill patternType="solid">
        <fgColor theme="0" tint="-0.14999847407452621"/>
        <bgColor indexed="64"/>
      </patternFill>
    </fill>
    <fill>
      <patternFill patternType="solid">
        <fgColor theme="4" tint="0.59999389629810485"/>
        <bgColor indexed="64"/>
      </patternFill>
    </fill>
    <fill>
      <patternFill patternType="solid">
        <fgColor theme="9" tint="0.59999389629810485"/>
        <bgColor indexed="64"/>
      </patternFill>
    </fill>
    <fill>
      <patternFill patternType="solid">
        <fgColor theme="5" tint="0.79998168889431442"/>
        <bgColor indexed="64"/>
      </patternFill>
    </fill>
    <fill>
      <patternFill patternType="solid">
        <fgColor theme="5" tint="0.79998168889431442"/>
        <bgColor theme="0" tint="-0.14999847407452621"/>
      </patternFill>
    </fill>
    <fill>
      <patternFill patternType="solid">
        <fgColor theme="7" tint="0.79998168889431442"/>
        <bgColor indexed="64"/>
      </patternFill>
    </fill>
    <fill>
      <patternFill patternType="solid">
        <fgColor theme="4" tint="0.59999389629810485"/>
        <bgColor theme="0" tint="-0.14999847407452621"/>
      </patternFill>
    </fill>
    <fill>
      <patternFill patternType="solid">
        <fgColor theme="9" tint="0.79998168889431442"/>
        <bgColor indexed="64"/>
      </patternFill>
    </fill>
    <fill>
      <patternFill patternType="solid">
        <fgColor theme="9" tint="0.79998168889431442"/>
        <bgColor theme="0" tint="-0.14999847407452621"/>
      </patternFill>
    </fill>
    <fill>
      <patternFill patternType="solid">
        <fgColor theme="5" tint="0.39997558519241921"/>
        <bgColor indexed="64"/>
      </patternFill>
    </fill>
    <fill>
      <patternFill patternType="solid">
        <fgColor theme="5" tint="0.39997558519241921"/>
        <bgColor theme="0" tint="-0.14999847407452621"/>
      </patternFill>
    </fill>
    <fill>
      <patternFill patternType="solid">
        <fgColor rgb="FF92D050"/>
        <bgColor indexed="64"/>
      </patternFill>
    </fill>
    <fill>
      <patternFill patternType="solid">
        <fgColor rgb="FF92D050"/>
        <bgColor theme="0" tint="-0.14999847407452621"/>
      </patternFill>
    </fill>
    <fill>
      <patternFill patternType="solid">
        <fgColor theme="2" tint="-9.9978637043366805E-2"/>
        <bgColor indexed="64"/>
      </patternFill>
    </fill>
    <fill>
      <patternFill patternType="solid">
        <fgColor rgb="FFFFDA65"/>
        <bgColor indexed="64"/>
      </patternFill>
    </fill>
    <fill>
      <patternFill patternType="solid">
        <fgColor rgb="FFFFFF00"/>
        <bgColor indexed="64"/>
      </patternFill>
    </fill>
    <fill>
      <patternFill patternType="solid">
        <fgColor theme="2"/>
        <bgColor indexed="64"/>
      </patternFill>
    </fill>
  </fills>
  <borders count="16">
    <border>
      <left/>
      <right/>
      <top/>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right/>
      <top style="thin">
        <color rgb="FF000000"/>
      </top>
      <bottom/>
      <diagonal/>
    </border>
    <border>
      <left/>
      <right/>
      <top style="thin">
        <color rgb="FF000000"/>
      </top>
      <bottom style="thin">
        <color rgb="FF000000"/>
      </bottom>
      <diagonal/>
    </border>
  </borders>
  <cellStyleXfs count="5">
    <xf numFmtId="0" fontId="0" fillId="0" borderId="0"/>
    <xf numFmtId="0" fontId="2" fillId="0" borderId="0"/>
    <xf numFmtId="42" fontId="1" fillId="0" borderId="0" applyFont="0" applyFill="0" applyBorder="0" applyAlignment="0" applyProtection="0"/>
    <xf numFmtId="44" fontId="1" fillId="0" borderId="0" applyFont="0" applyFill="0" applyBorder="0" applyAlignment="0" applyProtection="0"/>
    <xf numFmtId="9" fontId="1" fillId="0" borderId="0" applyFont="0" applyFill="0" applyBorder="0" applyAlignment="0" applyProtection="0"/>
  </cellStyleXfs>
  <cellXfs count="113">
    <xf numFmtId="0" fontId="0" fillId="0" borderId="0" xfId="0"/>
    <xf numFmtId="0" fontId="4" fillId="0" borderId="0" xfId="0" applyFont="1"/>
    <xf numFmtId="0" fontId="7" fillId="0" borderId="0" xfId="0" applyFont="1" applyAlignment="1" applyProtection="1">
      <alignment horizontal="left" vertical="top"/>
      <protection locked="0"/>
    </xf>
    <xf numFmtId="0" fontId="8" fillId="0" borderId="0" xfId="0" applyFont="1" applyAlignment="1" applyProtection="1">
      <alignment horizontal="left" vertical="top"/>
      <protection locked="0"/>
    </xf>
    <xf numFmtId="0" fontId="7" fillId="0" borderId="0" xfId="0" applyFont="1" applyAlignment="1" applyProtection="1">
      <alignment horizontal="left" vertical="center" wrapText="1"/>
      <protection locked="0"/>
    </xf>
    <xf numFmtId="0" fontId="10" fillId="0" borderId="0" xfId="0" applyFont="1" applyAlignment="1" applyProtection="1">
      <alignment horizontal="left" vertical="top"/>
      <protection locked="0"/>
    </xf>
    <xf numFmtId="0" fontId="11" fillId="0" borderId="0" xfId="0" applyFont="1" applyAlignment="1" applyProtection="1">
      <alignment horizontal="left" vertical="top"/>
      <protection locked="0"/>
    </xf>
    <xf numFmtId="0" fontId="7" fillId="0" borderId="0" xfId="0" applyFont="1" applyAlignment="1">
      <alignment vertical="top"/>
    </xf>
    <xf numFmtId="0" fontId="12" fillId="0" borderId="0" xfId="0" applyFont="1" applyAlignment="1">
      <alignment horizontal="center" vertical="center" wrapText="1"/>
    </xf>
    <xf numFmtId="42" fontId="9" fillId="0" borderId="0" xfId="2" applyFont="1" applyFill="1" applyBorder="1" applyAlignment="1">
      <alignment vertical="center" wrapText="1"/>
    </xf>
    <xf numFmtId="0" fontId="4" fillId="0" borderId="0" xfId="0" applyFont="1" applyAlignment="1">
      <alignment wrapText="1"/>
    </xf>
    <xf numFmtId="0" fontId="9" fillId="0" borderId="0" xfId="0" applyFont="1" applyAlignment="1">
      <alignment horizontal="center" vertical="center" wrapText="1"/>
    </xf>
    <xf numFmtId="0" fontId="6" fillId="4" borderId="2" xfId="0" applyFont="1" applyFill="1" applyBorder="1" applyAlignment="1">
      <alignment horizontal="center" vertical="center" wrapText="1"/>
    </xf>
    <xf numFmtId="0" fontId="4" fillId="3" borderId="2" xfId="0" applyFont="1" applyFill="1" applyBorder="1" applyAlignment="1">
      <alignment horizontal="center" vertical="center"/>
    </xf>
    <xf numFmtId="0" fontId="5" fillId="3" borderId="2" xfId="0" applyFont="1" applyFill="1" applyBorder="1" applyAlignment="1">
      <alignment horizontal="center" vertical="center" wrapText="1"/>
    </xf>
    <xf numFmtId="42" fontId="5" fillId="0" borderId="2" xfId="2" applyFont="1" applyBorder="1" applyAlignment="1">
      <alignment horizontal="center" vertical="center" wrapText="1"/>
    </xf>
    <xf numFmtId="0" fontId="6" fillId="7" borderId="2" xfId="0" applyFont="1" applyFill="1" applyBorder="1" applyAlignment="1">
      <alignment horizontal="center" vertical="center" wrapText="1"/>
    </xf>
    <xf numFmtId="42" fontId="9" fillId="8" borderId="2" xfId="2" applyFont="1" applyFill="1" applyBorder="1" applyAlignment="1">
      <alignment vertical="center" wrapText="1"/>
    </xf>
    <xf numFmtId="164" fontId="3" fillId="7" borderId="2" xfId="3" applyNumberFormat="1" applyFont="1" applyFill="1" applyBorder="1" applyAlignment="1" applyProtection="1">
      <alignment horizontal="left" vertical="center" wrapText="1"/>
    </xf>
    <xf numFmtId="0" fontId="6" fillId="5" borderId="2" xfId="0" applyFont="1" applyFill="1" applyBorder="1" applyAlignment="1">
      <alignment horizontal="center" vertical="center" wrapText="1"/>
    </xf>
    <xf numFmtId="42" fontId="9" fillId="10" borderId="2" xfId="2" applyFont="1" applyFill="1" applyBorder="1" applyAlignment="1">
      <alignment vertical="center" wrapText="1"/>
    </xf>
    <xf numFmtId="164" fontId="3" fillId="5" borderId="2" xfId="3" applyNumberFormat="1" applyFont="1" applyFill="1" applyBorder="1" applyAlignment="1" applyProtection="1">
      <alignment horizontal="left" vertical="center" wrapText="1"/>
    </xf>
    <xf numFmtId="0" fontId="6" fillId="11" borderId="2" xfId="0" applyFont="1" applyFill="1" applyBorder="1" applyAlignment="1">
      <alignment horizontal="center" vertical="center" wrapText="1"/>
    </xf>
    <xf numFmtId="42" fontId="9" fillId="12" borderId="2" xfId="2" applyFont="1" applyFill="1" applyBorder="1" applyAlignment="1">
      <alignment vertical="center" wrapText="1"/>
    </xf>
    <xf numFmtId="164" fontId="3" fillId="11" borderId="2" xfId="3" applyNumberFormat="1" applyFont="1" applyFill="1" applyBorder="1" applyAlignment="1" applyProtection="1">
      <alignment horizontal="left" vertical="center" wrapText="1"/>
    </xf>
    <xf numFmtId="0" fontId="4" fillId="3" borderId="2" xfId="0" applyFont="1" applyFill="1" applyBorder="1" applyAlignment="1">
      <alignment horizontal="center" vertical="center" wrapText="1"/>
    </xf>
    <xf numFmtId="42" fontId="9" fillId="14" borderId="2" xfId="2" applyFont="1" applyFill="1" applyBorder="1" applyAlignment="1">
      <alignment vertical="center" wrapText="1"/>
    </xf>
    <xf numFmtId="164" fontId="3" fillId="13" borderId="2" xfId="3" applyNumberFormat="1" applyFont="1" applyFill="1" applyBorder="1" applyAlignment="1" applyProtection="1">
      <alignment horizontal="left" vertical="center" wrapText="1"/>
    </xf>
    <xf numFmtId="0" fontId="6" fillId="15" borderId="2" xfId="0" applyFont="1" applyFill="1" applyBorder="1" applyAlignment="1">
      <alignment horizontal="center" vertical="center" wrapText="1"/>
    </xf>
    <xf numFmtId="42" fontId="9" fillId="16" borderId="2" xfId="2" applyFont="1" applyFill="1" applyBorder="1" applyAlignment="1">
      <alignment vertical="center" wrapText="1"/>
    </xf>
    <xf numFmtId="164" fontId="3" fillId="15" borderId="2" xfId="3" applyNumberFormat="1" applyFont="1" applyFill="1" applyBorder="1" applyAlignment="1" applyProtection="1">
      <alignment horizontal="left" vertical="center" wrapText="1"/>
    </xf>
    <xf numFmtId="42" fontId="5" fillId="3" borderId="2" xfId="0" applyNumberFormat="1" applyFont="1" applyFill="1" applyBorder="1" applyAlignment="1">
      <alignment horizontal="center" vertical="center" wrapText="1"/>
    </xf>
    <xf numFmtId="44" fontId="6" fillId="9" borderId="2" xfId="3" applyFont="1" applyFill="1" applyBorder="1" applyAlignment="1">
      <alignment horizontal="center" vertical="center" wrapText="1"/>
    </xf>
    <xf numFmtId="9" fontId="6" fillId="17" borderId="2" xfId="4" applyFont="1" applyFill="1" applyBorder="1" applyAlignment="1">
      <alignment horizontal="center" vertical="center" wrapText="1"/>
    </xf>
    <xf numFmtId="44" fontId="6" fillId="18" borderId="2" xfId="3" applyFont="1" applyFill="1" applyBorder="1" applyAlignment="1">
      <alignment horizontal="center" vertical="center" wrapText="1"/>
    </xf>
    <xf numFmtId="9" fontId="5" fillId="0" borderId="2" xfId="4" applyFont="1" applyBorder="1" applyAlignment="1">
      <alignment horizontal="center" vertical="center" wrapText="1"/>
    </xf>
    <xf numFmtId="44" fontId="6" fillId="9" borderId="3" xfId="3" applyFont="1" applyFill="1" applyBorder="1" applyAlignment="1">
      <alignment horizontal="center" vertical="center" wrapText="1"/>
    </xf>
    <xf numFmtId="9" fontId="6" fillId="17" borderId="3" xfId="4" applyFont="1" applyFill="1" applyBorder="1" applyAlignment="1">
      <alignment horizontal="center" vertical="center" wrapText="1"/>
    </xf>
    <xf numFmtId="164" fontId="4" fillId="0" borderId="2" xfId="3" applyNumberFormat="1" applyFont="1" applyBorder="1" applyAlignment="1">
      <alignment horizontal="right" vertical="center"/>
    </xf>
    <xf numFmtId="0" fontId="6" fillId="4" borderId="5" xfId="0" applyFont="1" applyFill="1" applyBorder="1" applyAlignment="1">
      <alignment horizontal="center" vertical="center" wrapText="1"/>
    </xf>
    <xf numFmtId="0" fontId="6" fillId="11" borderId="5" xfId="0" applyFont="1" applyFill="1" applyBorder="1" applyAlignment="1">
      <alignment horizontal="center" vertical="center" wrapText="1"/>
    </xf>
    <xf numFmtId="0" fontId="6" fillId="5" borderId="5" xfId="0" applyFont="1" applyFill="1" applyBorder="1" applyAlignment="1">
      <alignment horizontal="center" vertical="center" wrapText="1"/>
    </xf>
    <xf numFmtId="0" fontId="6" fillId="7" borderId="5" xfId="0" applyFont="1" applyFill="1" applyBorder="1" applyAlignment="1">
      <alignment horizontal="center" vertical="center" wrapText="1"/>
    </xf>
    <xf numFmtId="42" fontId="9" fillId="12" borderId="6" xfId="2" applyFont="1" applyFill="1" applyBorder="1" applyAlignment="1">
      <alignment vertical="center" wrapText="1"/>
    </xf>
    <xf numFmtId="42" fontId="9" fillId="10" borderId="6" xfId="2" applyFont="1" applyFill="1" applyBorder="1" applyAlignment="1">
      <alignment vertical="center" wrapText="1"/>
    </xf>
    <xf numFmtId="42" fontId="9" fillId="8" borderId="6" xfId="2" applyFont="1" applyFill="1" applyBorder="1" applyAlignment="1">
      <alignment vertical="center" wrapText="1"/>
    </xf>
    <xf numFmtId="164" fontId="4" fillId="0" borderId="2" xfId="3" applyNumberFormat="1" applyFont="1" applyBorder="1"/>
    <xf numFmtId="42" fontId="5" fillId="0" borderId="2" xfId="2" applyFont="1" applyBorder="1" applyAlignment="1">
      <alignment horizontal="right" vertical="center" wrapText="1"/>
    </xf>
    <xf numFmtId="164" fontId="4" fillId="0" borderId="2" xfId="0" applyNumberFormat="1" applyFont="1" applyBorder="1" applyAlignment="1">
      <alignment horizontal="right" vertical="center"/>
    </xf>
    <xf numFmtId="44" fontId="4" fillId="0" borderId="2" xfId="3" applyFont="1" applyBorder="1"/>
    <xf numFmtId="42" fontId="5" fillId="0" borderId="3" xfId="2" applyFont="1" applyBorder="1" applyAlignment="1">
      <alignment horizontal="center" vertical="center" wrapText="1"/>
    </xf>
    <xf numFmtId="42" fontId="4" fillId="0" borderId="2" xfId="0" applyNumberFormat="1" applyFont="1" applyBorder="1" applyAlignment="1">
      <alignment horizontal="right" vertical="center"/>
    </xf>
    <xf numFmtId="0" fontId="4" fillId="19" borderId="0" xfId="0" applyFont="1" applyFill="1"/>
    <xf numFmtId="165" fontId="4" fillId="0" borderId="2" xfId="3" applyNumberFormat="1" applyFont="1" applyBorder="1"/>
    <xf numFmtId="166" fontId="0" fillId="0" borderId="0" xfId="0" applyNumberFormat="1"/>
    <xf numFmtId="167" fontId="0" fillId="0" borderId="0" xfId="0" applyNumberFormat="1"/>
    <xf numFmtId="0" fontId="13" fillId="0" borderId="7" xfId="0" applyFont="1" applyBorder="1" applyAlignment="1">
      <alignment horizontal="center" vertical="center"/>
    </xf>
    <xf numFmtId="0" fontId="13" fillId="0" borderId="7" xfId="0" applyFont="1" applyBorder="1"/>
    <xf numFmtId="167" fontId="0" fillId="0" borderId="7" xfId="0" applyNumberFormat="1" applyBorder="1"/>
    <xf numFmtId="166" fontId="0" fillId="0" borderId="7" xfId="0" applyNumberFormat="1" applyBorder="1"/>
    <xf numFmtId="167" fontId="0" fillId="0" borderId="7" xfId="0" applyNumberFormat="1" applyBorder="1" applyAlignment="1">
      <alignment horizontal="right"/>
    </xf>
    <xf numFmtId="166" fontId="13" fillId="0" borderId="0" xfId="0" applyNumberFormat="1" applyFont="1"/>
    <xf numFmtId="166" fontId="13" fillId="0" borderId="7" xfId="0" applyNumberFormat="1" applyFont="1" applyBorder="1"/>
    <xf numFmtId="167" fontId="13" fillId="20" borderId="8" xfId="0" applyNumberFormat="1" applyFont="1" applyFill="1" applyBorder="1"/>
    <xf numFmtId="0" fontId="7" fillId="0" borderId="0" xfId="0" applyFont="1" applyAlignment="1">
      <alignment horizontal="center" vertical="top"/>
    </xf>
    <xf numFmtId="0" fontId="4" fillId="0" borderId="0" xfId="0" applyFont="1" applyAlignment="1">
      <alignment horizontal="center"/>
    </xf>
    <xf numFmtId="42" fontId="9" fillId="0" borderId="0" xfId="2" applyFont="1" applyFill="1" applyBorder="1" applyAlignment="1">
      <alignment vertical="center"/>
    </xf>
    <xf numFmtId="42" fontId="5" fillId="3" borderId="3" xfId="0" applyNumberFormat="1" applyFont="1" applyFill="1" applyBorder="1" applyAlignment="1">
      <alignment horizontal="center" vertical="center" wrapText="1"/>
    </xf>
    <xf numFmtId="42" fontId="9" fillId="16" borderId="3" xfId="2" applyFont="1" applyFill="1" applyBorder="1" applyAlignment="1">
      <alignment vertical="center" wrapText="1"/>
    </xf>
    <xf numFmtId="42" fontId="5" fillId="0" borderId="2" xfId="2" applyFont="1" applyFill="1" applyBorder="1" applyAlignment="1">
      <alignment horizontal="center" vertical="center" wrapText="1"/>
    </xf>
    <xf numFmtId="167" fontId="13" fillId="11" borderId="8" xfId="0" applyNumberFormat="1" applyFont="1" applyFill="1" applyBorder="1"/>
    <xf numFmtId="167" fontId="0" fillId="0" borderId="7" xfId="0" applyNumberFormat="1" applyFill="1" applyBorder="1"/>
    <xf numFmtId="166" fontId="13" fillId="11" borderId="9" xfId="0" applyNumberFormat="1" applyFont="1" applyFill="1" applyBorder="1"/>
    <xf numFmtId="166" fontId="13" fillId="0" borderId="10" xfId="0" applyNumberFormat="1" applyFont="1" applyBorder="1"/>
    <xf numFmtId="167" fontId="13" fillId="11" borderId="11" xfId="0" applyNumberFormat="1" applyFont="1" applyFill="1" applyBorder="1"/>
    <xf numFmtId="166" fontId="13" fillId="0" borderId="12" xfId="0" applyNumberFormat="1" applyFont="1" applyBorder="1"/>
    <xf numFmtId="167" fontId="0" fillId="0" borderId="8" xfId="0" applyNumberFormat="1" applyFill="1" applyBorder="1"/>
    <xf numFmtId="166" fontId="13" fillId="0" borderId="13" xfId="0" applyNumberFormat="1" applyFont="1" applyBorder="1"/>
    <xf numFmtId="166" fontId="13" fillId="11" borderId="7" xfId="0" applyNumberFormat="1" applyFont="1" applyFill="1" applyBorder="1"/>
    <xf numFmtId="166" fontId="13" fillId="11" borderId="14" xfId="0" applyNumberFormat="1" applyFont="1" applyFill="1" applyBorder="1"/>
    <xf numFmtId="166" fontId="13" fillId="0" borderId="15" xfId="0" applyNumberFormat="1" applyFont="1" applyBorder="1"/>
    <xf numFmtId="166" fontId="0" fillId="0" borderId="8" xfId="0" applyNumberFormat="1" applyBorder="1"/>
    <xf numFmtId="42" fontId="9" fillId="11" borderId="2" xfId="2" applyFont="1" applyFill="1" applyBorder="1" applyAlignment="1">
      <alignment vertical="center" wrapText="1"/>
    </xf>
    <xf numFmtId="0" fontId="9" fillId="6" borderId="2" xfId="0" applyFont="1" applyFill="1" applyBorder="1" applyAlignment="1">
      <alignment horizontal="left" vertical="center"/>
    </xf>
    <xf numFmtId="0" fontId="3" fillId="5" borderId="2" xfId="1" applyFont="1" applyFill="1" applyBorder="1" applyAlignment="1">
      <alignment horizontal="left" vertical="center" wrapText="1"/>
    </xf>
    <xf numFmtId="0" fontId="4" fillId="0" borderId="2" xfId="0" applyFont="1" applyBorder="1" applyAlignment="1">
      <alignment horizontal="left"/>
    </xf>
    <xf numFmtId="0" fontId="9" fillId="0" borderId="2" xfId="0" applyFont="1" applyBorder="1" applyAlignment="1">
      <alignment horizontal="left" vertical="center" wrapText="1"/>
    </xf>
    <xf numFmtId="0" fontId="4" fillId="3" borderId="2" xfId="0" applyFont="1" applyFill="1" applyBorder="1" applyAlignment="1">
      <alignment horizontal="left" vertical="center"/>
    </xf>
    <xf numFmtId="0" fontId="6" fillId="4" borderId="3" xfId="0" applyFont="1" applyFill="1" applyBorder="1" applyAlignment="1" applyProtection="1">
      <alignment horizontal="center" vertical="center" wrapText="1"/>
      <protection locked="0"/>
    </xf>
    <xf numFmtId="0" fontId="6" fillId="4" borderId="1" xfId="0" applyFont="1" applyFill="1" applyBorder="1" applyAlignment="1" applyProtection="1">
      <alignment horizontal="center" vertical="center" wrapText="1"/>
      <protection locked="0"/>
    </xf>
    <xf numFmtId="0" fontId="6" fillId="4" borderId="4" xfId="0" applyFont="1" applyFill="1" applyBorder="1" applyAlignment="1" applyProtection="1">
      <alignment horizontal="center" vertical="center" wrapText="1"/>
      <protection locked="0"/>
    </xf>
    <xf numFmtId="0" fontId="6" fillId="7" borderId="3" xfId="0" applyFont="1" applyFill="1" applyBorder="1" applyAlignment="1" applyProtection="1">
      <alignment horizontal="center" vertical="center" wrapText="1"/>
      <protection locked="0"/>
    </xf>
    <xf numFmtId="0" fontId="6" fillId="7" borderId="1" xfId="0" applyFont="1" applyFill="1" applyBorder="1" applyAlignment="1" applyProtection="1">
      <alignment horizontal="center" vertical="center" wrapText="1"/>
      <protection locked="0"/>
    </xf>
    <xf numFmtId="0" fontId="6" fillId="7" borderId="4" xfId="0" applyFont="1" applyFill="1" applyBorder="1" applyAlignment="1" applyProtection="1">
      <alignment horizontal="center" vertical="center" wrapText="1"/>
      <protection locked="0"/>
    </xf>
    <xf numFmtId="0" fontId="6" fillId="5" borderId="3" xfId="0" applyFont="1" applyFill="1" applyBorder="1" applyAlignment="1" applyProtection="1">
      <alignment horizontal="center" vertical="center" wrapText="1"/>
      <protection locked="0"/>
    </xf>
    <xf numFmtId="0" fontId="6" fillId="5" borderId="1" xfId="0" applyFont="1" applyFill="1" applyBorder="1" applyAlignment="1" applyProtection="1">
      <alignment horizontal="center" vertical="center" wrapText="1"/>
      <protection locked="0"/>
    </xf>
    <xf numFmtId="0" fontId="6" fillId="5" borderId="4" xfId="0" applyFont="1" applyFill="1" applyBorder="1" applyAlignment="1" applyProtection="1">
      <alignment horizontal="center" vertical="center" wrapText="1"/>
      <protection locked="0"/>
    </xf>
    <xf numFmtId="0" fontId="6" fillId="11" borderId="3" xfId="0" applyFont="1" applyFill="1" applyBorder="1" applyAlignment="1" applyProtection="1">
      <alignment horizontal="center" vertical="center" wrapText="1"/>
      <protection locked="0"/>
    </xf>
    <xf numFmtId="0" fontId="6" fillId="11" borderId="1" xfId="0" applyFont="1" applyFill="1" applyBorder="1" applyAlignment="1" applyProtection="1">
      <alignment horizontal="center" vertical="center" wrapText="1"/>
      <protection locked="0"/>
    </xf>
    <xf numFmtId="0" fontId="6" fillId="11" borderId="4" xfId="0" applyFont="1" applyFill="1" applyBorder="1" applyAlignment="1" applyProtection="1">
      <alignment horizontal="center" vertical="center" wrapText="1"/>
      <protection locked="0"/>
    </xf>
    <xf numFmtId="0" fontId="6" fillId="4" borderId="2" xfId="0" applyFont="1" applyFill="1" applyBorder="1" applyAlignment="1" applyProtection="1">
      <alignment horizontal="center" vertical="center" wrapText="1"/>
      <protection locked="0"/>
    </xf>
    <xf numFmtId="0" fontId="5" fillId="4" borderId="2" xfId="0" applyFont="1" applyFill="1" applyBorder="1" applyAlignment="1" applyProtection="1">
      <alignment horizontal="center" vertical="center" wrapText="1"/>
      <protection locked="0"/>
    </xf>
    <xf numFmtId="0" fontId="6" fillId="4" borderId="2" xfId="0" applyFont="1" applyFill="1" applyBorder="1" applyAlignment="1">
      <alignment horizontal="center" vertical="center" wrapText="1"/>
    </xf>
    <xf numFmtId="0" fontId="3" fillId="4" borderId="2" xfId="0" applyFont="1" applyFill="1" applyBorder="1" applyAlignment="1" applyProtection="1">
      <alignment horizontal="center" vertical="center"/>
      <protection locked="0"/>
    </xf>
    <xf numFmtId="0" fontId="9" fillId="2" borderId="2" xfId="0" applyFont="1" applyFill="1" applyBorder="1" applyAlignment="1">
      <alignment horizontal="center" vertical="center" wrapText="1"/>
    </xf>
    <xf numFmtId="0" fontId="6" fillId="7" borderId="2" xfId="0" applyFont="1" applyFill="1" applyBorder="1" applyAlignment="1" applyProtection="1">
      <alignment horizontal="center" vertical="center" wrapText="1"/>
      <protection locked="0"/>
    </xf>
    <xf numFmtId="0" fontId="6" fillId="5" borderId="2" xfId="0" applyFont="1" applyFill="1" applyBorder="1" applyAlignment="1" applyProtection="1">
      <alignment horizontal="center" vertical="center" wrapText="1"/>
      <protection locked="0"/>
    </xf>
    <xf numFmtId="0" fontId="6" fillId="11" borderId="2" xfId="0" applyFont="1" applyFill="1" applyBorder="1" applyAlignment="1" applyProtection="1">
      <alignment horizontal="center" vertical="center" wrapText="1"/>
      <protection locked="0"/>
    </xf>
    <xf numFmtId="0" fontId="6" fillId="15" borderId="3" xfId="0" applyFont="1" applyFill="1" applyBorder="1" applyAlignment="1" applyProtection="1">
      <alignment horizontal="center" vertical="center"/>
      <protection locked="0"/>
    </xf>
    <xf numFmtId="0" fontId="6" fillId="15" borderId="4" xfId="0" applyFont="1" applyFill="1" applyBorder="1" applyAlignment="1" applyProtection="1">
      <alignment horizontal="center" vertical="center"/>
      <protection locked="0"/>
    </xf>
    <xf numFmtId="0" fontId="4" fillId="3" borderId="2" xfId="0" applyFont="1" applyFill="1" applyBorder="1" applyAlignment="1">
      <alignment horizontal="left" vertical="center" wrapText="1"/>
    </xf>
    <xf numFmtId="0" fontId="4" fillId="0" borderId="0" xfId="0" applyFont="1" applyAlignment="1">
      <alignment horizontal="left" wrapText="1"/>
    </xf>
    <xf numFmtId="0" fontId="9" fillId="2" borderId="6" xfId="0" applyFont="1" applyFill="1" applyBorder="1" applyAlignment="1">
      <alignment horizontal="center" vertical="center" wrapText="1"/>
    </xf>
  </cellXfs>
  <cellStyles count="5">
    <cellStyle name="Moneda" xfId="3" builtinId="4"/>
    <cellStyle name="Moneda [0]" xfId="2" builtinId="7"/>
    <cellStyle name="Normal" xfId="0" builtinId="0"/>
    <cellStyle name="Normal 2" xfId="1"/>
    <cellStyle name="Porcentaje" xfId="4"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17" Type="http://schemas.openxmlformats.org/officeDocument/2006/relationships/customXml" Target="../customXml/item3.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1.png"/></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_rels/drawing7.xml.rels><?xml version="1.0" encoding="UTF-8" standalone="yes"?>
<Relationships xmlns="http://schemas.openxmlformats.org/package/2006/relationships"><Relationship Id="rId1" Type="http://schemas.openxmlformats.org/officeDocument/2006/relationships/image" Target="../media/image1.png"/></Relationships>
</file>

<file path=xl/drawings/_rels/drawing8.xml.rels><?xml version="1.0" encoding="UTF-8" standalone="yes"?>
<Relationships xmlns="http://schemas.openxmlformats.org/package/2006/relationships"><Relationship Id="rId1" Type="http://schemas.openxmlformats.org/officeDocument/2006/relationships/image" Target="../media/image1.png"/></Relationships>
</file>

<file path=xl/drawings/_rels/drawing9.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369095</xdr:colOff>
      <xdr:row>0</xdr:row>
      <xdr:rowOff>83344</xdr:rowOff>
    </xdr:from>
    <xdr:to>
      <xdr:col>1</xdr:col>
      <xdr:colOff>1166811</xdr:colOff>
      <xdr:row>3</xdr:row>
      <xdr:rowOff>83345</xdr:rowOff>
    </xdr:to>
    <xdr:pic>
      <xdr:nvPicPr>
        <xdr:cNvPr id="4" name="Imagen 3">
          <a:extLst>
            <a:ext uri="{FF2B5EF4-FFF2-40B4-BE49-F238E27FC236}">
              <a16:creationId xmlns:a16="http://schemas.microsoft.com/office/drawing/2014/main" id="{59144439-BF70-41F4-AAEB-A60CABD5F14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369095" y="83344"/>
          <a:ext cx="1214435" cy="7620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119064</xdr:colOff>
      <xdr:row>0</xdr:row>
      <xdr:rowOff>119063</xdr:rowOff>
    </xdr:from>
    <xdr:to>
      <xdr:col>1</xdr:col>
      <xdr:colOff>916780</xdr:colOff>
      <xdr:row>3</xdr:row>
      <xdr:rowOff>119064</xdr:rowOff>
    </xdr:to>
    <xdr:pic>
      <xdr:nvPicPr>
        <xdr:cNvPr id="2" name="Imagen 1">
          <a:extLst>
            <a:ext uri="{FF2B5EF4-FFF2-40B4-BE49-F238E27FC236}">
              <a16:creationId xmlns:a16="http://schemas.microsoft.com/office/drawing/2014/main" id="{5FCC03D7-5436-43B2-8A5E-CB82B676C35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119064" y="119063"/>
          <a:ext cx="1214435" cy="762001"/>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250032</xdr:colOff>
      <xdr:row>0</xdr:row>
      <xdr:rowOff>142875</xdr:rowOff>
    </xdr:from>
    <xdr:to>
      <xdr:col>1</xdr:col>
      <xdr:colOff>1047748</xdr:colOff>
      <xdr:row>3</xdr:row>
      <xdr:rowOff>142876</xdr:rowOff>
    </xdr:to>
    <xdr:pic>
      <xdr:nvPicPr>
        <xdr:cNvPr id="2" name="Imagen 1">
          <a:extLst>
            <a:ext uri="{FF2B5EF4-FFF2-40B4-BE49-F238E27FC236}">
              <a16:creationId xmlns:a16="http://schemas.microsoft.com/office/drawing/2014/main" id="{E3D34C60-DC45-493D-ADA8-3CC57511D287}"/>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250032" y="142875"/>
          <a:ext cx="1214435" cy="76200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119063</xdr:colOff>
      <xdr:row>0</xdr:row>
      <xdr:rowOff>71438</xdr:rowOff>
    </xdr:from>
    <xdr:to>
      <xdr:col>1</xdr:col>
      <xdr:colOff>916779</xdr:colOff>
      <xdr:row>3</xdr:row>
      <xdr:rowOff>71439</xdr:rowOff>
    </xdr:to>
    <xdr:pic>
      <xdr:nvPicPr>
        <xdr:cNvPr id="2" name="Imagen 1">
          <a:extLst>
            <a:ext uri="{FF2B5EF4-FFF2-40B4-BE49-F238E27FC236}">
              <a16:creationId xmlns:a16="http://schemas.microsoft.com/office/drawing/2014/main" id="{A6C27756-DE69-4ACA-8246-2F9FCB8C63F6}"/>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119063" y="71438"/>
          <a:ext cx="1214435" cy="762001"/>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369095</xdr:colOff>
      <xdr:row>0</xdr:row>
      <xdr:rowOff>83344</xdr:rowOff>
    </xdr:from>
    <xdr:to>
      <xdr:col>1</xdr:col>
      <xdr:colOff>1166811</xdr:colOff>
      <xdr:row>3</xdr:row>
      <xdr:rowOff>83345</xdr:rowOff>
    </xdr:to>
    <xdr:pic>
      <xdr:nvPicPr>
        <xdr:cNvPr id="2" name="Imagen 1">
          <a:extLst>
            <a:ext uri="{FF2B5EF4-FFF2-40B4-BE49-F238E27FC236}">
              <a16:creationId xmlns:a16="http://schemas.microsoft.com/office/drawing/2014/main" id="{2D94FD66-FD7F-4028-8F2C-DA6D39F18D4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369095" y="83344"/>
          <a:ext cx="1216816" cy="752476"/>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0</xdr:col>
      <xdr:colOff>59532</xdr:colOff>
      <xdr:row>0</xdr:row>
      <xdr:rowOff>119063</xdr:rowOff>
    </xdr:from>
    <xdr:to>
      <xdr:col>1</xdr:col>
      <xdr:colOff>857248</xdr:colOff>
      <xdr:row>3</xdr:row>
      <xdr:rowOff>119064</xdr:rowOff>
    </xdr:to>
    <xdr:pic>
      <xdr:nvPicPr>
        <xdr:cNvPr id="2" name="Imagen 1">
          <a:extLst>
            <a:ext uri="{FF2B5EF4-FFF2-40B4-BE49-F238E27FC236}">
              <a16:creationId xmlns:a16="http://schemas.microsoft.com/office/drawing/2014/main" id="{E2EBBAAA-22CD-4ADB-8CEF-1E68C30A278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59532" y="119063"/>
          <a:ext cx="1214435" cy="762001"/>
        </a:xfrm>
        <a:prstGeom prst="rect">
          <a:avLst/>
        </a:prstGeom>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0</xdr:col>
      <xdr:colOff>23813</xdr:colOff>
      <xdr:row>1</xdr:row>
      <xdr:rowOff>0</xdr:rowOff>
    </xdr:from>
    <xdr:to>
      <xdr:col>1</xdr:col>
      <xdr:colOff>821529</xdr:colOff>
      <xdr:row>4</xdr:row>
      <xdr:rowOff>1</xdr:rowOff>
    </xdr:to>
    <xdr:pic>
      <xdr:nvPicPr>
        <xdr:cNvPr id="2" name="Imagen 1">
          <a:extLst>
            <a:ext uri="{FF2B5EF4-FFF2-40B4-BE49-F238E27FC236}">
              <a16:creationId xmlns:a16="http://schemas.microsoft.com/office/drawing/2014/main" id="{DF705F37-7DC7-4073-B169-C2759AAC3B7B}"/>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23813" y="154781"/>
          <a:ext cx="1214435" cy="762001"/>
        </a:xfrm>
        <a:prstGeom prst="rect">
          <a:avLst/>
        </a:prstGeom>
      </xdr:spPr>
    </xdr:pic>
    <xdr:clientData/>
  </xdr:twoCellAnchor>
</xdr:wsDr>
</file>

<file path=xl/drawings/drawing8.xml><?xml version="1.0" encoding="utf-8"?>
<xdr:wsDr xmlns:xdr="http://schemas.openxmlformats.org/drawingml/2006/spreadsheetDrawing" xmlns:a="http://schemas.openxmlformats.org/drawingml/2006/main">
  <xdr:twoCellAnchor editAs="oneCell">
    <xdr:from>
      <xdr:col>0</xdr:col>
      <xdr:colOff>250032</xdr:colOff>
      <xdr:row>0</xdr:row>
      <xdr:rowOff>95251</xdr:rowOff>
    </xdr:from>
    <xdr:to>
      <xdr:col>1</xdr:col>
      <xdr:colOff>1047748</xdr:colOff>
      <xdr:row>3</xdr:row>
      <xdr:rowOff>95252</xdr:rowOff>
    </xdr:to>
    <xdr:pic>
      <xdr:nvPicPr>
        <xdr:cNvPr id="2" name="Imagen 1">
          <a:extLst>
            <a:ext uri="{FF2B5EF4-FFF2-40B4-BE49-F238E27FC236}">
              <a16:creationId xmlns:a16="http://schemas.microsoft.com/office/drawing/2014/main" id="{2F45B8FC-CBF3-4EF3-B9CC-6060ED5D8D5F}"/>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250032" y="95251"/>
          <a:ext cx="1214435" cy="762001"/>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editAs="oneCell">
    <xdr:from>
      <xdr:col>0</xdr:col>
      <xdr:colOff>369095</xdr:colOff>
      <xdr:row>0</xdr:row>
      <xdr:rowOff>83344</xdr:rowOff>
    </xdr:from>
    <xdr:to>
      <xdr:col>1</xdr:col>
      <xdr:colOff>1166811</xdr:colOff>
      <xdr:row>3</xdr:row>
      <xdr:rowOff>83345</xdr:rowOff>
    </xdr:to>
    <xdr:pic>
      <xdr:nvPicPr>
        <xdr:cNvPr id="2" name="Imagen 1">
          <a:extLst>
            <a:ext uri="{FF2B5EF4-FFF2-40B4-BE49-F238E27FC236}">
              <a16:creationId xmlns:a16="http://schemas.microsoft.com/office/drawing/2014/main" id="{C49B5D53-8E81-4ACC-B114-708109B70FD5}"/>
            </a:ext>
          </a:extLst>
        </xdr:cNvPr>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66010" r="12772"/>
        <a:stretch/>
      </xdr:blipFill>
      <xdr:spPr>
        <a:xfrm>
          <a:off x="369095" y="83344"/>
          <a:ext cx="1216816" cy="752476"/>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28"/>
  <sheetViews>
    <sheetView topLeftCell="H10" zoomScale="80" zoomScaleNormal="80" workbookViewId="0">
      <selection activeCell="S26" sqref="S26"/>
    </sheetView>
  </sheetViews>
  <sheetFormatPr baseColWidth="10" defaultColWidth="11.42578125" defaultRowHeight="12" x14ac:dyDescent="0.2"/>
  <cols>
    <col min="1" max="1" width="6.28515625" style="1" customWidth="1"/>
    <col min="2" max="3" width="22.85546875" style="1" customWidth="1"/>
    <col min="4" max="4" width="15.28515625" style="1" customWidth="1"/>
    <col min="5" max="5" width="12" style="1" customWidth="1"/>
    <col min="6" max="6" width="22.5703125" style="1" customWidth="1"/>
    <col min="7" max="7" width="12.5703125" style="1" customWidth="1"/>
    <col min="8" max="16" width="20" style="1" customWidth="1"/>
    <col min="17" max="18" width="17.140625" style="1" customWidth="1"/>
    <col min="19" max="19" width="15.140625" style="1" customWidth="1"/>
    <col min="20" max="16384" width="11.42578125" style="1"/>
  </cols>
  <sheetData>
    <row r="1" spans="1:19" ht="12" customHeight="1" x14ac:dyDescent="0.2">
      <c r="A1" s="85"/>
      <c r="B1" s="85"/>
      <c r="C1" s="86" t="s">
        <v>0</v>
      </c>
      <c r="D1" s="86"/>
      <c r="E1" s="86"/>
      <c r="F1" s="86"/>
      <c r="G1" s="86"/>
      <c r="H1" s="86"/>
      <c r="I1" s="86"/>
      <c r="J1" s="86"/>
      <c r="K1" s="86"/>
      <c r="L1" s="86"/>
      <c r="M1" s="86"/>
      <c r="N1" s="86"/>
      <c r="O1" s="86"/>
      <c r="P1" s="86"/>
    </row>
    <row r="2" spans="1:19" ht="35.25" customHeight="1" x14ac:dyDescent="0.2">
      <c r="A2" s="85"/>
      <c r="B2" s="85"/>
      <c r="C2" s="86"/>
      <c r="D2" s="86"/>
      <c r="E2" s="86"/>
      <c r="F2" s="86"/>
      <c r="G2" s="86"/>
      <c r="H2" s="86"/>
      <c r="I2" s="86"/>
      <c r="J2" s="86"/>
      <c r="K2" s="86"/>
      <c r="L2" s="86"/>
      <c r="M2" s="86"/>
      <c r="N2" s="86"/>
      <c r="O2" s="86"/>
      <c r="P2" s="86"/>
    </row>
    <row r="3" spans="1:19" ht="12" customHeight="1" x14ac:dyDescent="0.2">
      <c r="A3" s="85"/>
      <c r="B3" s="85"/>
      <c r="C3" s="86"/>
      <c r="D3" s="86"/>
      <c r="E3" s="86"/>
      <c r="F3" s="86"/>
      <c r="G3" s="86"/>
      <c r="H3" s="86"/>
      <c r="I3" s="86"/>
      <c r="J3" s="86"/>
      <c r="K3" s="86"/>
      <c r="L3" s="86"/>
      <c r="M3" s="86"/>
      <c r="N3" s="86"/>
      <c r="O3" s="86"/>
      <c r="P3" s="86"/>
    </row>
    <row r="4" spans="1:19" ht="12" customHeight="1" x14ac:dyDescent="0.2">
      <c r="A4" s="85"/>
      <c r="B4" s="85"/>
      <c r="C4" s="86"/>
      <c r="D4" s="86"/>
      <c r="E4" s="86"/>
      <c r="F4" s="86"/>
      <c r="G4" s="86"/>
      <c r="H4" s="86"/>
      <c r="I4" s="86"/>
      <c r="J4" s="86"/>
      <c r="K4" s="86"/>
      <c r="L4" s="86"/>
      <c r="M4" s="86"/>
      <c r="N4" s="86"/>
      <c r="O4" s="86"/>
      <c r="P4" s="86"/>
    </row>
    <row r="5" spans="1:19" s="2" customFormat="1" ht="12.75" customHeight="1" x14ac:dyDescent="0.25">
      <c r="A5" s="85"/>
      <c r="B5" s="85"/>
      <c r="C5" s="86"/>
      <c r="D5" s="86"/>
      <c r="E5" s="86"/>
      <c r="F5" s="86"/>
      <c r="G5" s="86"/>
      <c r="H5" s="86"/>
      <c r="I5" s="86"/>
      <c r="J5" s="86"/>
      <c r="K5" s="86"/>
      <c r="L5" s="86"/>
      <c r="M5" s="86"/>
      <c r="N5" s="86"/>
      <c r="O5" s="86"/>
      <c r="P5" s="86"/>
    </row>
    <row r="6" spans="1:19" s="2" customFormat="1" ht="18.75" customHeight="1" x14ac:dyDescent="0.25">
      <c r="A6" s="83" t="s">
        <v>1</v>
      </c>
      <c r="B6" s="83"/>
      <c r="C6" s="83"/>
      <c r="D6" s="83"/>
      <c r="E6" s="83"/>
      <c r="F6" s="83"/>
      <c r="G6" s="83"/>
      <c r="H6" s="83"/>
      <c r="I6" s="83"/>
      <c r="J6" s="83"/>
      <c r="K6" s="83"/>
      <c r="L6" s="83"/>
      <c r="M6" s="83"/>
      <c r="N6" s="83"/>
      <c r="O6" s="83"/>
      <c r="P6" s="83"/>
    </row>
    <row r="7" spans="1:19" s="2" customFormat="1" ht="27.75" customHeight="1" x14ac:dyDescent="0.25">
      <c r="A7" s="84" t="s">
        <v>2</v>
      </c>
      <c r="B7" s="84"/>
      <c r="C7" s="84"/>
      <c r="D7" s="84"/>
      <c r="E7" s="84"/>
      <c r="F7" s="84"/>
      <c r="G7" s="84"/>
      <c r="H7" s="84"/>
      <c r="I7" s="84"/>
      <c r="J7" s="84"/>
      <c r="K7" s="84"/>
      <c r="L7" s="84"/>
      <c r="M7" s="84"/>
      <c r="N7" s="84"/>
      <c r="O7" s="84"/>
      <c r="P7" s="84"/>
      <c r="Q7" s="2" t="s">
        <v>3</v>
      </c>
    </row>
    <row r="8" spans="1:19" s="2" customFormat="1" x14ac:dyDescent="0.25">
      <c r="A8" s="7"/>
      <c r="B8" s="7"/>
      <c r="C8" s="7"/>
      <c r="D8" s="7"/>
      <c r="E8" s="3"/>
      <c r="F8" s="3"/>
      <c r="G8" s="3"/>
      <c r="H8" s="3"/>
      <c r="I8" s="3"/>
      <c r="J8" s="3"/>
      <c r="K8" s="3"/>
      <c r="L8" s="3"/>
      <c r="M8" s="3"/>
      <c r="N8" s="3"/>
      <c r="O8" s="3"/>
      <c r="P8" s="3"/>
    </row>
    <row r="9" spans="1:19" s="2" customFormat="1" ht="17.25" customHeight="1" x14ac:dyDescent="0.25">
      <c r="A9" s="100" t="s">
        <v>4</v>
      </c>
      <c r="B9" s="100"/>
      <c r="C9" s="100"/>
      <c r="D9" s="100"/>
      <c r="E9" s="101"/>
      <c r="F9" s="101"/>
      <c r="G9" s="101"/>
      <c r="H9" s="101"/>
      <c r="I9" s="101"/>
      <c r="J9" s="101"/>
      <c r="K9" s="101"/>
      <c r="L9" s="101"/>
      <c r="M9" s="101"/>
      <c r="N9" s="101"/>
      <c r="O9" s="101"/>
      <c r="P9" s="101"/>
    </row>
    <row r="10" spans="1:19" s="2" customFormat="1" ht="28.5" customHeight="1" x14ac:dyDescent="0.25">
      <c r="A10" s="88" t="s">
        <v>5</v>
      </c>
      <c r="B10" s="89"/>
      <c r="C10" s="89"/>
      <c r="D10" s="89"/>
      <c r="E10" s="89"/>
      <c r="F10" s="89"/>
      <c r="G10" s="90"/>
      <c r="H10" s="97" t="s">
        <v>6</v>
      </c>
      <c r="I10" s="98"/>
      <c r="J10" s="99"/>
      <c r="K10" s="94" t="s">
        <v>7</v>
      </c>
      <c r="L10" s="95"/>
      <c r="M10" s="96"/>
      <c r="N10" s="91" t="s">
        <v>8</v>
      </c>
      <c r="O10" s="92"/>
      <c r="P10" s="93"/>
      <c r="Q10" s="36" t="s">
        <v>9</v>
      </c>
      <c r="R10" s="37" t="s">
        <v>10</v>
      </c>
      <c r="S10" s="34" t="s">
        <v>11</v>
      </c>
    </row>
    <row r="11" spans="1:19" s="2" customFormat="1" ht="40.5" customHeight="1" x14ac:dyDescent="0.25">
      <c r="A11" s="12" t="s">
        <v>12</v>
      </c>
      <c r="B11" s="12" t="s">
        <v>13</v>
      </c>
      <c r="C11" s="12" t="s">
        <v>14</v>
      </c>
      <c r="D11" s="12" t="s">
        <v>15</v>
      </c>
      <c r="E11" s="12" t="s">
        <v>16</v>
      </c>
      <c r="F11" s="12" t="s">
        <v>17</v>
      </c>
      <c r="G11" s="12" t="s">
        <v>18</v>
      </c>
      <c r="H11" s="22" t="s">
        <v>19</v>
      </c>
      <c r="I11" s="22" t="s">
        <v>20</v>
      </c>
      <c r="J11" s="22" t="s">
        <v>21</v>
      </c>
      <c r="K11" s="19" t="s">
        <v>19</v>
      </c>
      <c r="L11" s="19" t="s">
        <v>20</v>
      </c>
      <c r="M11" s="19" t="s">
        <v>21</v>
      </c>
      <c r="N11" s="16" t="s">
        <v>19</v>
      </c>
      <c r="O11" s="16" t="s">
        <v>20</v>
      </c>
      <c r="P11" s="16" t="s">
        <v>21</v>
      </c>
      <c r="Q11" s="32" t="s">
        <v>21</v>
      </c>
      <c r="R11" s="33" t="s">
        <v>21</v>
      </c>
      <c r="S11" s="34" t="s">
        <v>21</v>
      </c>
    </row>
    <row r="12" spans="1:19" x14ac:dyDescent="0.2">
      <c r="A12" s="13">
        <v>1</v>
      </c>
      <c r="B12" s="13" t="s">
        <v>22</v>
      </c>
      <c r="C12" s="13" t="s">
        <v>23</v>
      </c>
      <c r="D12" s="13" t="s">
        <v>24</v>
      </c>
      <c r="E12" s="14" t="s">
        <v>25</v>
      </c>
      <c r="F12" s="14" t="s">
        <v>26</v>
      </c>
      <c r="G12" s="14">
        <v>1</v>
      </c>
      <c r="H12" s="15">
        <v>2061000</v>
      </c>
      <c r="I12" s="15">
        <f>H12*19%</f>
        <v>391590</v>
      </c>
      <c r="J12" s="15">
        <f t="shared" ref="J12:J18" si="0">+H12+I12</f>
        <v>2452590</v>
      </c>
      <c r="K12" s="15">
        <v>2308320</v>
      </c>
      <c r="L12" s="15">
        <f>K12*19%</f>
        <v>438580.8</v>
      </c>
      <c r="M12" s="15">
        <f t="shared" ref="M12:M18" si="1">+K12+L12</f>
        <v>2746900.8</v>
      </c>
      <c r="N12" s="15">
        <v>2450000</v>
      </c>
      <c r="O12" s="15">
        <f>N12*19%</f>
        <v>465500</v>
      </c>
      <c r="P12" s="15">
        <f t="shared" ref="P12:P18" si="2">+N12+O12</f>
        <v>2915500</v>
      </c>
      <c r="Q12" s="15">
        <f>IFERROR(STDEVA(J12,M12,P12)," ")</f>
        <v>234282.66593201755</v>
      </c>
      <c r="R12" s="35">
        <f>IFERROR(Q12/S12," ")</f>
        <v>8.6611063129466523E-2</v>
      </c>
      <c r="S12" s="15">
        <f>ROUND(IFERROR(AVERAGE(J12,M12,P12)," "),0)</f>
        <v>2704997</v>
      </c>
    </row>
    <row r="13" spans="1:19" x14ac:dyDescent="0.2">
      <c r="A13" s="13">
        <v>2</v>
      </c>
      <c r="B13" s="13" t="s">
        <v>27</v>
      </c>
      <c r="C13" s="13" t="s">
        <v>23</v>
      </c>
      <c r="D13" s="13" t="s">
        <v>24</v>
      </c>
      <c r="E13" s="14" t="s">
        <v>28</v>
      </c>
      <c r="F13" s="14" t="s">
        <v>26</v>
      </c>
      <c r="G13" s="14">
        <v>1</v>
      </c>
      <c r="H13" s="15">
        <v>2026000</v>
      </c>
      <c r="I13" s="15">
        <f t="shared" ref="I13:I18" si="3">H13*19%</f>
        <v>384940</v>
      </c>
      <c r="J13" s="15">
        <f t="shared" si="0"/>
        <v>2410940</v>
      </c>
      <c r="K13" s="15">
        <v>2269120</v>
      </c>
      <c r="L13" s="15">
        <f t="shared" ref="L13:L18" si="4">K13*19%</f>
        <v>431132.8</v>
      </c>
      <c r="M13" s="15">
        <f t="shared" si="1"/>
        <v>2700252.8</v>
      </c>
      <c r="N13" s="15">
        <v>2450000</v>
      </c>
      <c r="O13" s="15">
        <f t="shared" ref="O13:O18" si="5">N13*19%</f>
        <v>465500</v>
      </c>
      <c r="P13" s="15">
        <f>+N13+O13</f>
        <v>2915500</v>
      </c>
      <c r="Q13" s="15">
        <f t="shared" ref="Q13:Q18" si="6">IFERROR(STDEVA(J13,M13,P13)," ")</f>
        <v>253184.40149150841</v>
      </c>
      <c r="R13" s="35">
        <f t="shared" ref="R13:R18" si="7">IFERROR(Q13/S13," ")</f>
        <v>9.4628422826554856E-2</v>
      </c>
      <c r="S13" s="15">
        <f t="shared" ref="S13:S18" si="8">ROUND(IFERROR(AVERAGE(J13,M13,P13)," "),0)</f>
        <v>2675564</v>
      </c>
    </row>
    <row r="14" spans="1:19" x14ac:dyDescent="0.2">
      <c r="A14" s="13">
        <v>3</v>
      </c>
      <c r="B14" s="13" t="s">
        <v>29</v>
      </c>
      <c r="C14" s="13" t="s">
        <v>23</v>
      </c>
      <c r="D14" s="13" t="s">
        <v>24</v>
      </c>
      <c r="E14" s="14" t="s">
        <v>30</v>
      </c>
      <c r="F14" s="14" t="s">
        <v>26</v>
      </c>
      <c r="G14" s="14">
        <v>1</v>
      </c>
      <c r="H14" s="15">
        <v>2537000</v>
      </c>
      <c r="I14" s="15">
        <f t="shared" si="3"/>
        <v>482030</v>
      </c>
      <c r="J14" s="15">
        <f t="shared" si="0"/>
        <v>3019030</v>
      </c>
      <c r="K14" s="15">
        <v>2841440</v>
      </c>
      <c r="L14" s="15">
        <f t="shared" si="4"/>
        <v>539873.6</v>
      </c>
      <c r="M14" s="15">
        <f t="shared" si="1"/>
        <v>3381313.6</v>
      </c>
      <c r="N14" s="15">
        <v>3000000</v>
      </c>
      <c r="O14" s="15">
        <f t="shared" si="5"/>
        <v>570000</v>
      </c>
      <c r="P14" s="15">
        <f t="shared" si="2"/>
        <v>3570000</v>
      </c>
      <c r="Q14" s="15">
        <f t="shared" si="6"/>
        <v>280005.92412599653</v>
      </c>
      <c r="R14" s="35">
        <f t="shared" si="7"/>
        <v>8.425163388324311E-2</v>
      </c>
      <c r="S14" s="15">
        <f t="shared" si="8"/>
        <v>3323448</v>
      </c>
    </row>
    <row r="15" spans="1:19" x14ac:dyDescent="0.2">
      <c r="A15" s="13">
        <v>4</v>
      </c>
      <c r="B15" s="13" t="s">
        <v>31</v>
      </c>
      <c r="C15" s="13" t="s">
        <v>23</v>
      </c>
      <c r="D15" s="13" t="s">
        <v>24</v>
      </c>
      <c r="E15" s="14" t="s">
        <v>32</v>
      </c>
      <c r="F15" s="14" t="s">
        <v>26</v>
      </c>
      <c r="G15" s="14">
        <v>1</v>
      </c>
      <c r="H15" s="15">
        <v>1456000</v>
      </c>
      <c r="I15" s="15">
        <f t="shared" si="3"/>
        <v>276640</v>
      </c>
      <c r="J15" s="15">
        <f t="shared" si="0"/>
        <v>1732640</v>
      </c>
      <c r="K15" s="15">
        <v>1630720</v>
      </c>
      <c r="L15" s="15">
        <f t="shared" si="4"/>
        <v>309836.79999999999</v>
      </c>
      <c r="M15" s="15">
        <f t="shared" si="1"/>
        <v>1940556.8</v>
      </c>
      <c r="N15" s="15">
        <v>1700000</v>
      </c>
      <c r="O15" s="15">
        <f t="shared" si="5"/>
        <v>323000</v>
      </c>
      <c r="P15" s="15">
        <f t="shared" si="2"/>
        <v>2023000</v>
      </c>
      <c r="Q15" s="15">
        <f t="shared" si="6"/>
        <v>149630.21450032524</v>
      </c>
      <c r="R15" s="35">
        <f t="shared" si="7"/>
        <v>7.880533666695734E-2</v>
      </c>
      <c r="S15" s="15">
        <f t="shared" si="8"/>
        <v>1898732</v>
      </c>
    </row>
    <row r="16" spans="1:19" x14ac:dyDescent="0.2">
      <c r="A16" s="13">
        <v>5</v>
      </c>
      <c r="B16" s="13" t="s">
        <v>33</v>
      </c>
      <c r="C16" s="13" t="s">
        <v>23</v>
      </c>
      <c r="D16" s="13" t="s">
        <v>24</v>
      </c>
      <c r="E16" s="14" t="s">
        <v>28</v>
      </c>
      <c r="F16" s="14" t="s">
        <v>26</v>
      </c>
      <c r="G16" s="14">
        <v>1</v>
      </c>
      <c r="H16" s="15">
        <v>2537000</v>
      </c>
      <c r="I16" s="15">
        <f t="shared" si="3"/>
        <v>482030</v>
      </c>
      <c r="J16" s="15">
        <f t="shared" si="0"/>
        <v>3019030</v>
      </c>
      <c r="K16" s="15">
        <v>2841440</v>
      </c>
      <c r="L16" s="15">
        <f t="shared" si="4"/>
        <v>539873.6</v>
      </c>
      <c r="M16" s="15">
        <f t="shared" si="1"/>
        <v>3381313.6</v>
      </c>
      <c r="N16" s="15">
        <v>3000000</v>
      </c>
      <c r="O16" s="15">
        <f t="shared" si="5"/>
        <v>570000</v>
      </c>
      <c r="P16" s="15">
        <f t="shared" si="2"/>
        <v>3570000</v>
      </c>
      <c r="Q16" s="15">
        <f t="shared" si="6"/>
        <v>280005.92412599653</v>
      </c>
      <c r="R16" s="35">
        <f t="shared" si="7"/>
        <v>8.425163388324311E-2</v>
      </c>
      <c r="S16" s="15">
        <f t="shared" si="8"/>
        <v>3323448</v>
      </c>
    </row>
    <row r="17" spans="1:19" x14ac:dyDescent="0.2">
      <c r="A17" s="13">
        <v>6</v>
      </c>
      <c r="B17" s="13" t="s">
        <v>34</v>
      </c>
      <c r="C17" s="13" t="s">
        <v>23</v>
      </c>
      <c r="D17" s="13" t="s">
        <v>24</v>
      </c>
      <c r="E17" s="14" t="s">
        <v>28</v>
      </c>
      <c r="F17" s="14" t="s">
        <v>26</v>
      </c>
      <c r="G17" s="14">
        <v>1</v>
      </c>
      <c r="H17" s="15">
        <v>2537000</v>
      </c>
      <c r="I17" s="15">
        <f t="shared" si="3"/>
        <v>482030</v>
      </c>
      <c r="J17" s="15">
        <f t="shared" si="0"/>
        <v>3019030</v>
      </c>
      <c r="K17" s="15">
        <v>2841440</v>
      </c>
      <c r="L17" s="15">
        <f t="shared" si="4"/>
        <v>539873.6</v>
      </c>
      <c r="M17" s="15">
        <f t="shared" si="1"/>
        <v>3381313.6</v>
      </c>
      <c r="N17" s="15">
        <v>3000000</v>
      </c>
      <c r="O17" s="15">
        <f t="shared" si="5"/>
        <v>570000</v>
      </c>
      <c r="P17" s="15">
        <f t="shared" si="2"/>
        <v>3570000</v>
      </c>
      <c r="Q17" s="15">
        <f t="shared" si="6"/>
        <v>280005.92412599653</v>
      </c>
      <c r="R17" s="35">
        <f t="shared" si="7"/>
        <v>8.425163388324311E-2</v>
      </c>
      <c r="S17" s="15">
        <f t="shared" si="8"/>
        <v>3323448</v>
      </c>
    </row>
    <row r="18" spans="1:19" x14ac:dyDescent="0.2">
      <c r="A18" s="13">
        <v>7</v>
      </c>
      <c r="B18" s="13" t="s">
        <v>35</v>
      </c>
      <c r="C18" s="13" t="s">
        <v>23</v>
      </c>
      <c r="D18" s="13" t="s">
        <v>24</v>
      </c>
      <c r="E18" s="14" t="s">
        <v>28</v>
      </c>
      <c r="F18" s="14" t="s">
        <v>26</v>
      </c>
      <c r="G18" s="14">
        <v>1</v>
      </c>
      <c r="H18" s="15">
        <v>2537000</v>
      </c>
      <c r="I18" s="15">
        <f t="shared" si="3"/>
        <v>482030</v>
      </c>
      <c r="J18" s="15">
        <f t="shared" si="0"/>
        <v>3019030</v>
      </c>
      <c r="K18" s="15">
        <v>2841440</v>
      </c>
      <c r="L18" s="15">
        <f t="shared" si="4"/>
        <v>539873.6</v>
      </c>
      <c r="M18" s="15">
        <f t="shared" si="1"/>
        <v>3381313.6</v>
      </c>
      <c r="N18" s="15">
        <v>3000000</v>
      </c>
      <c r="O18" s="15">
        <f t="shared" si="5"/>
        <v>570000</v>
      </c>
      <c r="P18" s="15">
        <f t="shared" si="2"/>
        <v>3570000</v>
      </c>
      <c r="Q18" s="15">
        <f t="shared" si="6"/>
        <v>280005.92412599653</v>
      </c>
      <c r="R18" s="35">
        <f t="shared" si="7"/>
        <v>8.425163388324311E-2</v>
      </c>
      <c r="S18" s="15">
        <f t="shared" si="8"/>
        <v>3323448</v>
      </c>
    </row>
    <row r="19" spans="1:19" s="4" customFormat="1" ht="18.75" customHeight="1" x14ac:dyDescent="0.25">
      <c r="A19" s="104" t="s">
        <v>36</v>
      </c>
      <c r="B19" s="104"/>
      <c r="C19" s="104"/>
      <c r="D19" s="104"/>
      <c r="E19" s="104"/>
      <c r="F19" s="104"/>
      <c r="G19" s="104"/>
      <c r="H19" s="23">
        <f t="shared" ref="H19:P19" si="9">SUM(H12:H18)</f>
        <v>15691000</v>
      </c>
      <c r="I19" s="23">
        <f t="shared" si="9"/>
        <v>2981290</v>
      </c>
      <c r="J19" s="23">
        <f t="shared" si="9"/>
        <v>18672290</v>
      </c>
      <c r="K19" s="20">
        <f t="shared" si="9"/>
        <v>17573920</v>
      </c>
      <c r="L19" s="20">
        <f t="shared" si="9"/>
        <v>3339044.8000000003</v>
      </c>
      <c r="M19" s="20">
        <f t="shared" si="9"/>
        <v>20912964.800000001</v>
      </c>
      <c r="N19" s="17">
        <f t="shared" si="9"/>
        <v>18600000</v>
      </c>
      <c r="O19" s="17">
        <f t="shared" si="9"/>
        <v>3534000</v>
      </c>
      <c r="P19" s="17">
        <f t="shared" si="9"/>
        <v>22134000</v>
      </c>
      <c r="Q19" s="26"/>
      <c r="R19" s="26"/>
      <c r="S19" s="26">
        <f>SUM(S12:S18)</f>
        <v>20573085</v>
      </c>
    </row>
    <row r="20" spans="1:19" s="2" customFormat="1" ht="23.25" customHeight="1" x14ac:dyDescent="0.25">
      <c r="A20" s="88" t="s">
        <v>37</v>
      </c>
      <c r="B20" s="89"/>
      <c r="C20" s="89"/>
      <c r="D20" s="89"/>
      <c r="E20" s="89"/>
      <c r="F20" s="89"/>
      <c r="G20" s="90"/>
      <c r="H20" s="97" t="s">
        <v>6</v>
      </c>
      <c r="I20" s="98"/>
      <c r="J20" s="99"/>
      <c r="K20" s="94" t="s">
        <v>7</v>
      </c>
      <c r="L20" s="95"/>
      <c r="M20" s="96"/>
      <c r="N20" s="91" t="s">
        <v>8</v>
      </c>
      <c r="O20" s="92"/>
      <c r="P20" s="93"/>
      <c r="Q20" s="36" t="s">
        <v>9</v>
      </c>
      <c r="R20" s="37" t="s">
        <v>10</v>
      </c>
      <c r="S20" s="34" t="s">
        <v>11</v>
      </c>
    </row>
    <row r="21" spans="1:19" s="2" customFormat="1" ht="40.5" customHeight="1" x14ac:dyDescent="0.25">
      <c r="A21" s="12" t="s">
        <v>12</v>
      </c>
      <c r="B21" s="102" t="s">
        <v>38</v>
      </c>
      <c r="C21" s="102"/>
      <c r="D21" s="102"/>
      <c r="E21" s="102"/>
      <c r="F21" s="12" t="s">
        <v>39</v>
      </c>
      <c r="G21" s="12" t="s">
        <v>18</v>
      </c>
      <c r="H21" s="22" t="s">
        <v>19</v>
      </c>
      <c r="I21" s="22" t="s">
        <v>20</v>
      </c>
      <c r="J21" s="22" t="s">
        <v>21</v>
      </c>
      <c r="K21" s="19" t="s">
        <v>19</v>
      </c>
      <c r="L21" s="19" t="s">
        <v>20</v>
      </c>
      <c r="M21" s="19" t="s">
        <v>21</v>
      </c>
      <c r="N21" s="16" t="s">
        <v>19</v>
      </c>
      <c r="O21" s="16" t="s">
        <v>20</v>
      </c>
      <c r="P21" s="16" t="s">
        <v>21</v>
      </c>
      <c r="Q21" s="32" t="s">
        <v>21</v>
      </c>
      <c r="R21" s="33" t="s">
        <v>21</v>
      </c>
      <c r="S21" s="34" t="s">
        <v>21</v>
      </c>
    </row>
    <row r="22" spans="1:19" ht="15" customHeight="1" x14ac:dyDescent="0.2">
      <c r="A22" s="13">
        <v>1</v>
      </c>
      <c r="B22" s="87" t="s">
        <v>40</v>
      </c>
      <c r="C22" s="87"/>
      <c r="D22" s="87"/>
      <c r="E22" s="87"/>
      <c r="F22" s="14" t="s">
        <v>24</v>
      </c>
      <c r="G22" s="14">
        <v>1</v>
      </c>
      <c r="H22" s="15">
        <v>578000</v>
      </c>
      <c r="I22" s="15">
        <f>H22*19%</f>
        <v>109820</v>
      </c>
      <c r="J22" s="15">
        <f>+H22+I22</f>
        <v>687820</v>
      </c>
      <c r="K22" s="49">
        <v>647360</v>
      </c>
      <c r="L22" s="15">
        <f>K22*19%</f>
        <v>122998.39999999999</v>
      </c>
      <c r="M22" s="15">
        <f>+K22+L22</f>
        <v>770358.4</v>
      </c>
      <c r="N22" s="15">
        <v>702084</v>
      </c>
      <c r="O22" s="15">
        <f>N22*19%</f>
        <v>133395.96</v>
      </c>
      <c r="P22" s="15">
        <f>+N22+O22</f>
        <v>835479.96</v>
      </c>
      <c r="Q22" s="15">
        <f>IFERROR(STDEVA(J22,M22,P22)," ")</f>
        <v>74000.978415373203</v>
      </c>
      <c r="R22" s="35">
        <f>IFERROR(Q22/S22," ")</f>
        <v>9.6789860762266589E-2</v>
      </c>
      <c r="S22" s="15">
        <f>ROUND(IFERROR(AVERAGE(J22,M22,P22)," "),0)</f>
        <v>764553</v>
      </c>
    </row>
    <row r="23" spans="1:19" ht="12.75" customHeight="1" x14ac:dyDescent="0.2">
      <c r="A23" s="13">
        <v>2</v>
      </c>
      <c r="B23" s="87" t="s">
        <v>41</v>
      </c>
      <c r="C23" s="87"/>
      <c r="D23" s="87"/>
      <c r="E23" s="87"/>
      <c r="F23" s="14" t="s">
        <v>24</v>
      </c>
      <c r="G23" s="14">
        <v>1</v>
      </c>
      <c r="H23" s="15">
        <v>578000</v>
      </c>
      <c r="I23" s="15">
        <f>H23*19%</f>
        <v>109820</v>
      </c>
      <c r="J23" s="15">
        <f>+H23+I23</f>
        <v>687820</v>
      </c>
      <c r="K23" s="49">
        <v>647360</v>
      </c>
      <c r="L23" s="15">
        <f>K23*19%</f>
        <v>122998.39999999999</v>
      </c>
      <c r="M23" s="15">
        <f>+K23+L23</f>
        <v>770358.4</v>
      </c>
      <c r="N23" s="15">
        <v>702084</v>
      </c>
      <c r="O23" s="15">
        <f>N23*19%</f>
        <v>133395.96</v>
      </c>
      <c r="P23" s="15">
        <f>+N23+O23</f>
        <v>835479.96</v>
      </c>
      <c r="Q23" s="15">
        <f>IFERROR(STDEVA(J23,M23,P23)," ")</f>
        <v>74000.978415373203</v>
      </c>
      <c r="R23" s="35">
        <f>IFERROR(Q23/S23," ")</f>
        <v>9.6789860762266589E-2</v>
      </c>
      <c r="S23" s="15">
        <f>ROUND(IFERROR(AVERAGE(J23,M23,P23)," "),0)</f>
        <v>764553</v>
      </c>
    </row>
    <row r="24" spans="1:19" ht="12.75" customHeight="1" x14ac:dyDescent="0.2">
      <c r="A24" s="13">
        <v>3</v>
      </c>
      <c r="B24" s="87" t="s">
        <v>42</v>
      </c>
      <c r="C24" s="87"/>
      <c r="D24" s="87"/>
      <c r="E24" s="87"/>
      <c r="F24" s="14" t="s">
        <v>24</v>
      </c>
      <c r="G24" s="14">
        <v>1</v>
      </c>
      <c r="H24" s="15">
        <v>578000</v>
      </c>
      <c r="I24" s="15">
        <f>H24*19%</f>
        <v>109820</v>
      </c>
      <c r="J24" s="15">
        <f>+H24+I24</f>
        <v>687820</v>
      </c>
      <c r="K24" s="49">
        <v>647360</v>
      </c>
      <c r="L24" s="15">
        <f>K24*19%</f>
        <v>122998.39999999999</v>
      </c>
      <c r="M24" s="15">
        <f>+K24+L24</f>
        <v>770358.4</v>
      </c>
      <c r="N24" s="15">
        <v>702084</v>
      </c>
      <c r="O24" s="15">
        <f>N24*19%</f>
        <v>133395.96</v>
      </c>
      <c r="P24" s="15">
        <f>+N24+O24</f>
        <v>835479.96</v>
      </c>
      <c r="Q24" s="15">
        <f>IFERROR(STDEVA(J24,M24,P24)," ")</f>
        <v>74000.978415373203</v>
      </c>
      <c r="R24" s="35">
        <f>IFERROR(Q24/S24," ")</f>
        <v>9.6789860762266589E-2</v>
      </c>
      <c r="S24" s="15">
        <f>ROUND(IFERROR(AVERAGE(J24,M24,P24)," "),0)</f>
        <v>764553</v>
      </c>
    </row>
    <row r="25" spans="1:19" ht="12.75" customHeight="1" x14ac:dyDescent="0.2">
      <c r="A25" s="13">
        <v>4</v>
      </c>
      <c r="B25" s="87" t="s">
        <v>43</v>
      </c>
      <c r="C25" s="87"/>
      <c r="D25" s="87"/>
      <c r="E25" s="87"/>
      <c r="F25" s="14" t="s">
        <v>24</v>
      </c>
      <c r="G25" s="14">
        <v>1</v>
      </c>
      <c r="H25" s="15">
        <v>514000</v>
      </c>
      <c r="I25" s="15">
        <f>H25*19%</f>
        <v>97660</v>
      </c>
      <c r="J25" s="15">
        <f>+H25+I25</f>
        <v>611660</v>
      </c>
      <c r="K25" s="49">
        <v>575680</v>
      </c>
      <c r="L25" s="15">
        <f>K25*19%</f>
        <v>109379.2</v>
      </c>
      <c r="M25" s="15">
        <f>+K25+L25</f>
        <v>685059.2</v>
      </c>
      <c r="N25" s="15">
        <v>600000</v>
      </c>
      <c r="O25" s="15">
        <f>N25*19%</f>
        <v>114000</v>
      </c>
      <c r="P25" s="15">
        <f>+N25+O25</f>
        <v>714000</v>
      </c>
      <c r="Q25" s="15">
        <f>IFERROR(STDEVA(J25,M25,P25)," ")</f>
        <v>52754.917725396299</v>
      </c>
      <c r="R25" s="35">
        <f>IFERROR(Q25/S25," ")</f>
        <v>7.8710488370428947E-2</v>
      </c>
      <c r="S25" s="15">
        <f>ROUND(IFERROR(AVERAGE(J25,M25,P25)," "),0)</f>
        <v>670240</v>
      </c>
    </row>
    <row r="26" spans="1:19" s="4" customFormat="1" ht="18.75" customHeight="1" x14ac:dyDescent="0.25">
      <c r="A26" s="104" t="s">
        <v>44</v>
      </c>
      <c r="B26" s="104"/>
      <c r="C26" s="104"/>
      <c r="D26" s="104"/>
      <c r="E26" s="104"/>
      <c r="F26" s="104"/>
      <c r="G26" s="104"/>
      <c r="H26" s="23">
        <f t="shared" ref="H26:P26" si="10">SUM(H22:H25)</f>
        <v>2248000</v>
      </c>
      <c r="I26" s="23">
        <f t="shared" si="10"/>
        <v>427120</v>
      </c>
      <c r="J26" s="23">
        <f t="shared" si="10"/>
        <v>2675120</v>
      </c>
      <c r="K26" s="20">
        <f t="shared" si="10"/>
        <v>2517760</v>
      </c>
      <c r="L26" s="20">
        <f t="shared" si="10"/>
        <v>478374.39999999997</v>
      </c>
      <c r="M26" s="20">
        <f t="shared" si="10"/>
        <v>2996134.4000000004</v>
      </c>
      <c r="N26" s="17">
        <f t="shared" si="10"/>
        <v>2706252</v>
      </c>
      <c r="O26" s="17">
        <f t="shared" si="10"/>
        <v>514187.88</v>
      </c>
      <c r="P26" s="17">
        <f t="shared" si="10"/>
        <v>3220439.88</v>
      </c>
      <c r="Q26" s="26"/>
      <c r="R26" s="26"/>
      <c r="S26" s="26">
        <f>SUM(S22:S25)</f>
        <v>2963899</v>
      </c>
    </row>
    <row r="27" spans="1:19" s="2" customFormat="1" ht="19.5" customHeight="1" x14ac:dyDescent="0.25">
      <c r="A27" s="103" t="s">
        <v>45</v>
      </c>
      <c r="B27" s="103"/>
      <c r="C27" s="103"/>
      <c r="D27" s="103"/>
      <c r="E27" s="103"/>
      <c r="F27" s="103"/>
      <c r="G27" s="103"/>
      <c r="H27" s="24">
        <f t="shared" ref="H27:P27" si="11">+H19+H26</f>
        <v>17939000</v>
      </c>
      <c r="I27" s="24">
        <f t="shared" si="11"/>
        <v>3408410</v>
      </c>
      <c r="J27" s="24">
        <f t="shared" si="11"/>
        <v>21347410</v>
      </c>
      <c r="K27" s="21">
        <f t="shared" si="11"/>
        <v>20091680</v>
      </c>
      <c r="L27" s="21">
        <f t="shared" si="11"/>
        <v>3817419.2</v>
      </c>
      <c r="M27" s="21">
        <f t="shared" si="11"/>
        <v>23909099.200000003</v>
      </c>
      <c r="N27" s="18">
        <f t="shared" si="11"/>
        <v>21306252</v>
      </c>
      <c r="O27" s="18">
        <f t="shared" si="11"/>
        <v>4048187.88</v>
      </c>
      <c r="P27" s="18">
        <f t="shared" si="11"/>
        <v>25354439.879999999</v>
      </c>
      <c r="Q27" s="27"/>
      <c r="R27" s="27"/>
      <c r="S27" s="27">
        <f>+S19+S26</f>
        <v>23536984</v>
      </c>
    </row>
    <row r="28" spans="1:19" s="4" customFormat="1" ht="18.75" customHeight="1" x14ac:dyDescent="0.25">
      <c r="A28" s="11"/>
      <c r="B28" s="11"/>
      <c r="C28" s="11"/>
      <c r="D28" s="11"/>
      <c r="E28" s="11"/>
      <c r="F28" s="11"/>
      <c r="G28" s="11"/>
      <c r="H28" s="9"/>
      <c r="I28" s="9"/>
      <c r="J28" s="9"/>
      <c r="K28" s="9"/>
      <c r="L28" s="9"/>
      <c r="M28" s="9"/>
      <c r="N28" s="9"/>
      <c r="O28" s="9"/>
      <c r="P28" s="9"/>
    </row>
  </sheetData>
  <autoFilter ref="A11:G27"/>
  <mergeCells count="21">
    <mergeCell ref="A27:G27"/>
    <mergeCell ref="A26:G26"/>
    <mergeCell ref="A19:G19"/>
    <mergeCell ref="B23:E23"/>
    <mergeCell ref="B24:E24"/>
    <mergeCell ref="B25:E25"/>
    <mergeCell ref="A6:P6"/>
    <mergeCell ref="A7:P7"/>
    <mergeCell ref="A1:B5"/>
    <mergeCell ref="C1:P5"/>
    <mergeCell ref="B22:E22"/>
    <mergeCell ref="A10:G10"/>
    <mergeCell ref="A20:G20"/>
    <mergeCell ref="N10:P10"/>
    <mergeCell ref="N20:P20"/>
    <mergeCell ref="K10:M10"/>
    <mergeCell ref="K20:M20"/>
    <mergeCell ref="H10:J10"/>
    <mergeCell ref="H20:J20"/>
    <mergeCell ref="A9:P9"/>
    <mergeCell ref="B21:E21"/>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23"/>
  <sheetViews>
    <sheetView topLeftCell="H4" zoomScale="80" zoomScaleNormal="80" workbookViewId="0">
      <selection activeCell="A9" sqref="A9:P9"/>
    </sheetView>
  </sheetViews>
  <sheetFormatPr baseColWidth="10" defaultColWidth="11.42578125" defaultRowHeight="12" x14ac:dyDescent="0.2"/>
  <cols>
    <col min="1" max="1" width="6.28515625" style="1" customWidth="1"/>
    <col min="2" max="2" width="17" style="1" customWidth="1"/>
    <col min="3" max="3" width="22.85546875" style="1" customWidth="1"/>
    <col min="4" max="4" width="15.140625" style="1" customWidth="1"/>
    <col min="5" max="5" width="12.42578125" style="1" customWidth="1"/>
    <col min="6" max="6" width="26.140625" style="1" customWidth="1"/>
    <col min="7" max="7" width="11.140625" style="1" customWidth="1"/>
    <col min="8" max="16" width="20" style="1" customWidth="1"/>
    <col min="17" max="17" width="18.140625" style="1" customWidth="1"/>
    <col min="18" max="18" width="16.28515625" style="1" bestFit="1" customWidth="1"/>
    <col min="19" max="19" width="15.140625" style="1" bestFit="1" customWidth="1"/>
    <col min="20" max="16384" width="11.42578125" style="1"/>
  </cols>
  <sheetData>
    <row r="1" spans="1:19" ht="12" customHeight="1" x14ac:dyDescent="0.2">
      <c r="A1" s="85"/>
      <c r="B1" s="85"/>
      <c r="C1" s="86" t="s">
        <v>0</v>
      </c>
      <c r="D1" s="86"/>
      <c r="E1" s="86"/>
      <c r="F1" s="86"/>
      <c r="G1" s="86"/>
      <c r="H1" s="86"/>
      <c r="I1" s="86"/>
      <c r="J1" s="86"/>
      <c r="K1" s="86"/>
      <c r="L1" s="86"/>
      <c r="M1" s="86"/>
      <c r="N1" s="86"/>
      <c r="O1" s="86"/>
      <c r="P1" s="86"/>
    </row>
    <row r="2" spans="1:19" ht="35.25" customHeight="1" x14ac:dyDescent="0.2">
      <c r="A2" s="85"/>
      <c r="B2" s="85"/>
      <c r="C2" s="86"/>
      <c r="D2" s="86"/>
      <c r="E2" s="86"/>
      <c r="F2" s="86"/>
      <c r="G2" s="86"/>
      <c r="H2" s="86"/>
      <c r="I2" s="86"/>
      <c r="J2" s="86"/>
      <c r="K2" s="86"/>
      <c r="L2" s="86"/>
      <c r="M2" s="86"/>
      <c r="N2" s="86"/>
      <c r="O2" s="86"/>
      <c r="P2" s="86"/>
    </row>
    <row r="3" spans="1:19" ht="12" customHeight="1" x14ac:dyDescent="0.2">
      <c r="A3" s="85"/>
      <c r="B3" s="85"/>
      <c r="C3" s="86"/>
      <c r="D3" s="86"/>
      <c r="E3" s="86"/>
      <c r="F3" s="86"/>
      <c r="G3" s="86"/>
      <c r="H3" s="86"/>
      <c r="I3" s="86"/>
      <c r="J3" s="86"/>
      <c r="K3" s="86"/>
      <c r="L3" s="86"/>
      <c r="M3" s="86"/>
      <c r="N3" s="86"/>
      <c r="O3" s="86"/>
      <c r="P3" s="86"/>
    </row>
    <row r="4" spans="1:19" ht="12" customHeight="1" x14ac:dyDescent="0.2">
      <c r="A4" s="85"/>
      <c r="B4" s="85"/>
      <c r="C4" s="86"/>
      <c r="D4" s="86"/>
      <c r="E4" s="86"/>
      <c r="F4" s="86"/>
      <c r="G4" s="86"/>
      <c r="H4" s="86"/>
      <c r="I4" s="86"/>
      <c r="J4" s="86"/>
      <c r="K4" s="86"/>
      <c r="L4" s="86"/>
      <c r="M4" s="86"/>
      <c r="N4" s="86"/>
      <c r="O4" s="86"/>
      <c r="P4" s="86"/>
    </row>
    <row r="5" spans="1:19" s="2" customFormat="1" ht="12.75" customHeight="1" x14ac:dyDescent="0.25">
      <c r="A5" s="85"/>
      <c r="B5" s="85"/>
      <c r="C5" s="86"/>
      <c r="D5" s="86"/>
      <c r="E5" s="86"/>
      <c r="F5" s="86"/>
      <c r="G5" s="86"/>
      <c r="H5" s="86"/>
      <c r="I5" s="86"/>
      <c r="J5" s="86"/>
      <c r="K5" s="86"/>
      <c r="L5" s="86"/>
      <c r="M5" s="86"/>
      <c r="N5" s="86"/>
      <c r="O5" s="86"/>
      <c r="P5" s="86"/>
    </row>
    <row r="6" spans="1:19" s="2" customFormat="1" ht="18.75" customHeight="1" x14ac:dyDescent="0.25">
      <c r="A6" s="83" t="s">
        <v>1</v>
      </c>
      <c r="B6" s="83"/>
      <c r="C6" s="83"/>
      <c r="D6" s="83"/>
      <c r="E6" s="83"/>
      <c r="F6" s="83"/>
      <c r="G6" s="83"/>
      <c r="H6" s="83"/>
      <c r="I6" s="83"/>
      <c r="J6" s="83"/>
      <c r="K6" s="83"/>
      <c r="L6" s="83"/>
      <c r="M6" s="83"/>
      <c r="N6" s="83"/>
      <c r="O6" s="83"/>
      <c r="P6" s="83"/>
    </row>
    <row r="7" spans="1:19" s="2" customFormat="1" ht="27.75" customHeight="1" x14ac:dyDescent="0.25">
      <c r="A7" s="84" t="s">
        <v>2</v>
      </c>
      <c r="B7" s="84"/>
      <c r="C7" s="84"/>
      <c r="D7" s="84"/>
      <c r="E7" s="84"/>
      <c r="F7" s="84"/>
      <c r="G7" s="84"/>
      <c r="H7" s="84"/>
      <c r="I7" s="84"/>
      <c r="J7" s="84"/>
      <c r="K7" s="84"/>
      <c r="L7" s="84"/>
      <c r="M7" s="84"/>
      <c r="N7" s="84"/>
      <c r="O7" s="84"/>
      <c r="P7" s="84"/>
      <c r="Q7" s="2" t="s">
        <v>3</v>
      </c>
    </row>
    <row r="8" spans="1:19" s="2" customFormat="1" x14ac:dyDescent="0.25">
      <c r="A8" s="7"/>
      <c r="B8" s="7"/>
      <c r="C8" s="7"/>
      <c r="D8" s="7"/>
      <c r="E8" s="3"/>
      <c r="F8" s="3"/>
      <c r="G8" s="3"/>
      <c r="H8" s="3"/>
      <c r="I8" s="3"/>
      <c r="J8" s="3"/>
      <c r="K8" s="3"/>
      <c r="L8" s="3"/>
      <c r="M8" s="3"/>
      <c r="N8" s="3"/>
      <c r="O8" s="3"/>
      <c r="P8" s="3"/>
    </row>
    <row r="9" spans="1:19" s="2" customFormat="1" ht="17.25" customHeight="1" x14ac:dyDescent="0.25">
      <c r="A9" s="100" t="s">
        <v>46</v>
      </c>
      <c r="B9" s="100"/>
      <c r="C9" s="100"/>
      <c r="D9" s="100"/>
      <c r="E9" s="101"/>
      <c r="F9" s="101"/>
      <c r="G9" s="101"/>
      <c r="H9" s="101"/>
      <c r="I9" s="101"/>
      <c r="J9" s="101"/>
      <c r="K9" s="101"/>
      <c r="L9" s="101"/>
      <c r="M9" s="101"/>
      <c r="N9" s="101"/>
      <c r="O9" s="101"/>
      <c r="P9" s="101"/>
    </row>
    <row r="10" spans="1:19" s="2" customFormat="1" ht="32.25" customHeight="1" x14ac:dyDescent="0.25">
      <c r="A10" s="88" t="s">
        <v>5</v>
      </c>
      <c r="B10" s="89"/>
      <c r="C10" s="89"/>
      <c r="D10" s="89"/>
      <c r="E10" s="89"/>
      <c r="F10" s="89"/>
      <c r="G10" s="90"/>
      <c r="H10" s="97" t="s">
        <v>47</v>
      </c>
      <c r="I10" s="98"/>
      <c r="J10" s="99"/>
      <c r="K10" s="94" t="s">
        <v>48</v>
      </c>
      <c r="L10" s="95"/>
      <c r="M10" s="96"/>
      <c r="N10" s="91" t="s">
        <v>8</v>
      </c>
      <c r="O10" s="92"/>
      <c r="P10" s="93"/>
      <c r="Q10" s="36" t="s">
        <v>9</v>
      </c>
      <c r="R10" s="37" t="s">
        <v>10</v>
      </c>
      <c r="S10" s="34" t="s">
        <v>11</v>
      </c>
    </row>
    <row r="11" spans="1:19" s="2" customFormat="1" ht="40.5" customHeight="1" x14ac:dyDescent="0.25">
      <c r="A11" s="12" t="s">
        <v>12</v>
      </c>
      <c r="B11" s="12" t="s">
        <v>13</v>
      </c>
      <c r="C11" s="12" t="s">
        <v>14</v>
      </c>
      <c r="D11" s="12" t="s">
        <v>15</v>
      </c>
      <c r="E11" s="12" t="s">
        <v>16</v>
      </c>
      <c r="F11" s="12" t="s">
        <v>17</v>
      </c>
      <c r="G11" s="12" t="s">
        <v>18</v>
      </c>
      <c r="H11" s="22" t="s">
        <v>19</v>
      </c>
      <c r="I11" s="22" t="s">
        <v>20</v>
      </c>
      <c r="J11" s="22" t="s">
        <v>21</v>
      </c>
      <c r="K11" s="19" t="s">
        <v>19</v>
      </c>
      <c r="L11" s="19" t="s">
        <v>20</v>
      </c>
      <c r="M11" s="19" t="s">
        <v>21</v>
      </c>
      <c r="N11" s="16" t="s">
        <v>19</v>
      </c>
      <c r="O11" s="16" t="s">
        <v>20</v>
      </c>
      <c r="P11" s="16" t="s">
        <v>21</v>
      </c>
      <c r="Q11" s="32" t="s">
        <v>21</v>
      </c>
      <c r="R11" s="33" t="s">
        <v>21</v>
      </c>
      <c r="S11" s="34" t="s">
        <v>21</v>
      </c>
    </row>
    <row r="12" spans="1:19" x14ac:dyDescent="0.2">
      <c r="A12" s="13">
        <v>1</v>
      </c>
      <c r="B12" s="13" t="s">
        <v>49</v>
      </c>
      <c r="C12" s="13" t="s">
        <v>50</v>
      </c>
      <c r="D12" s="13" t="s">
        <v>51</v>
      </c>
      <c r="E12" s="14" t="s">
        <v>52</v>
      </c>
      <c r="F12" s="14" t="s">
        <v>26</v>
      </c>
      <c r="G12" s="14">
        <v>1</v>
      </c>
      <c r="H12" s="15">
        <v>2112706</v>
      </c>
      <c r="I12" s="15">
        <f>H12*19%</f>
        <v>401414.14</v>
      </c>
      <c r="J12" s="15">
        <f>+H12+I12</f>
        <v>2514120.14</v>
      </c>
      <c r="K12" s="15">
        <v>2143762.7782000001</v>
      </c>
      <c r="L12" s="15">
        <f>K12*19%</f>
        <v>407314.92785800004</v>
      </c>
      <c r="M12" s="15">
        <f>+K12+L12</f>
        <v>2551077.7060580002</v>
      </c>
      <c r="N12" s="15">
        <v>2200000</v>
      </c>
      <c r="O12" s="15">
        <f>N12*19%</f>
        <v>418000</v>
      </c>
      <c r="P12" s="15">
        <f>+N12+O12</f>
        <v>2618000</v>
      </c>
      <c r="Q12" s="15">
        <f>IFERROR(STDEVA(J12,M12,P12)," ")</f>
        <v>52655.294809750507</v>
      </c>
      <c r="R12" s="35">
        <f>IFERROR(Q12/S12," ")</f>
        <v>2.0559913258678422E-2</v>
      </c>
      <c r="S12" s="15">
        <f>ROUND(IFERROR(AVERAGE(J12,M12,P12)," "),0)</f>
        <v>2561066</v>
      </c>
    </row>
    <row r="13" spans="1:19" s="4" customFormat="1" ht="18.75" customHeight="1" x14ac:dyDescent="0.25">
      <c r="A13" s="104" t="s">
        <v>36</v>
      </c>
      <c r="B13" s="104"/>
      <c r="C13" s="104"/>
      <c r="D13" s="104"/>
      <c r="E13" s="104"/>
      <c r="F13" s="104"/>
      <c r="G13" s="104"/>
      <c r="H13" s="23">
        <f t="shared" ref="H13:P13" si="0">SUM(H12:H12)</f>
        <v>2112706</v>
      </c>
      <c r="I13" s="23">
        <f t="shared" si="0"/>
        <v>401414.14</v>
      </c>
      <c r="J13" s="23">
        <f t="shared" si="0"/>
        <v>2514120.14</v>
      </c>
      <c r="K13" s="20">
        <f t="shared" si="0"/>
        <v>2143762.7782000001</v>
      </c>
      <c r="L13" s="20">
        <f t="shared" si="0"/>
        <v>407314.92785800004</v>
      </c>
      <c r="M13" s="20">
        <f t="shared" si="0"/>
        <v>2551077.7060580002</v>
      </c>
      <c r="N13" s="17">
        <f t="shared" si="0"/>
        <v>2200000</v>
      </c>
      <c r="O13" s="17">
        <f t="shared" si="0"/>
        <v>418000</v>
      </c>
      <c r="P13" s="17">
        <f t="shared" si="0"/>
        <v>2618000</v>
      </c>
      <c r="Q13" s="26"/>
      <c r="R13" s="26"/>
      <c r="S13" s="26">
        <f>SUM(S12:S12)</f>
        <v>2561066</v>
      </c>
    </row>
    <row r="14" spans="1:19" s="2" customFormat="1" ht="27" customHeight="1" x14ac:dyDescent="0.25">
      <c r="A14" s="88" t="s">
        <v>37</v>
      </c>
      <c r="B14" s="89"/>
      <c r="C14" s="89"/>
      <c r="D14" s="89"/>
      <c r="E14" s="89"/>
      <c r="F14" s="89"/>
      <c r="G14" s="90"/>
      <c r="H14" s="97" t="s">
        <v>47</v>
      </c>
      <c r="I14" s="98"/>
      <c r="J14" s="99"/>
      <c r="K14" s="94" t="s">
        <v>48</v>
      </c>
      <c r="L14" s="95"/>
      <c r="M14" s="96"/>
      <c r="N14" s="91" t="s">
        <v>8</v>
      </c>
      <c r="O14" s="92"/>
      <c r="P14" s="93"/>
      <c r="Q14" s="36" t="s">
        <v>9</v>
      </c>
      <c r="R14" s="37" t="s">
        <v>10</v>
      </c>
      <c r="S14" s="34" t="s">
        <v>11</v>
      </c>
    </row>
    <row r="15" spans="1:19" s="2" customFormat="1" ht="40.5" customHeight="1" x14ac:dyDescent="0.25">
      <c r="A15" s="12" t="s">
        <v>12</v>
      </c>
      <c r="B15" s="102" t="s">
        <v>38</v>
      </c>
      <c r="C15" s="102"/>
      <c r="D15" s="102"/>
      <c r="E15" s="102"/>
      <c r="F15" s="12" t="s">
        <v>39</v>
      </c>
      <c r="G15" s="12" t="s">
        <v>18</v>
      </c>
      <c r="H15" s="22" t="s">
        <v>19</v>
      </c>
      <c r="I15" s="22" t="s">
        <v>20</v>
      </c>
      <c r="J15" s="22" t="s">
        <v>21</v>
      </c>
      <c r="K15" s="19" t="s">
        <v>19</v>
      </c>
      <c r="L15" s="19" t="s">
        <v>20</v>
      </c>
      <c r="M15" s="19" t="s">
        <v>21</v>
      </c>
      <c r="N15" s="16" t="s">
        <v>19</v>
      </c>
      <c r="O15" s="16" t="s">
        <v>20</v>
      </c>
      <c r="P15" s="16" t="s">
        <v>21</v>
      </c>
      <c r="Q15" s="32" t="s">
        <v>21</v>
      </c>
      <c r="R15" s="33" t="s">
        <v>21</v>
      </c>
      <c r="S15" s="34" t="s">
        <v>21</v>
      </c>
    </row>
    <row r="16" spans="1:19" ht="15" customHeight="1" x14ac:dyDescent="0.2">
      <c r="A16" s="13">
        <v>1</v>
      </c>
      <c r="B16" s="87" t="s">
        <v>53</v>
      </c>
      <c r="C16" s="87"/>
      <c r="D16" s="87"/>
      <c r="E16" s="87"/>
      <c r="F16" s="14" t="s">
        <v>51</v>
      </c>
      <c r="G16" s="14">
        <v>1</v>
      </c>
      <c r="H16" s="15">
        <v>4000000</v>
      </c>
      <c r="I16" s="15">
        <f>H16*19%</f>
        <v>760000</v>
      </c>
      <c r="J16" s="15">
        <f>+H16+I16</f>
        <v>4760000</v>
      </c>
      <c r="K16" s="15">
        <v>4058800</v>
      </c>
      <c r="L16" s="15">
        <f>K16*19%</f>
        <v>771172</v>
      </c>
      <c r="M16" s="15">
        <f>+K16+L16</f>
        <v>4829972</v>
      </c>
      <c r="N16" s="15">
        <v>4000000</v>
      </c>
      <c r="O16" s="15">
        <f>N16*19%</f>
        <v>760000</v>
      </c>
      <c r="P16" s="15">
        <f>+N16+O16</f>
        <v>4760000</v>
      </c>
      <c r="Q16" s="15">
        <f>IFERROR(STDEVA(J16,M16,P16)," ")</f>
        <v>40398.353035736494</v>
      </c>
      <c r="R16" s="35">
        <f>IFERROR(Q16/S16," ")</f>
        <v>8.4456651976191656E-3</v>
      </c>
      <c r="S16" s="15">
        <f>ROUND(IFERROR(AVERAGE(J16,M16,P16)," "),0)</f>
        <v>4783324</v>
      </c>
    </row>
    <row r="17" spans="1:19" ht="12.75" customHeight="1" x14ac:dyDescent="0.2">
      <c r="A17" s="13">
        <v>2</v>
      </c>
      <c r="B17" s="87" t="s">
        <v>54</v>
      </c>
      <c r="C17" s="87"/>
      <c r="D17" s="87"/>
      <c r="E17" s="87"/>
      <c r="F17" s="14" t="s">
        <v>51</v>
      </c>
      <c r="G17" s="14">
        <v>1</v>
      </c>
      <c r="H17" s="15">
        <v>5260890</v>
      </c>
      <c r="I17" s="15">
        <f>H17*19%</f>
        <v>999569.1</v>
      </c>
      <c r="J17" s="15">
        <f>+H17+I17</f>
        <v>6260459.0999999996</v>
      </c>
      <c r="K17" s="15">
        <v>5338225.0829999996</v>
      </c>
      <c r="L17" s="15">
        <f>K17*19%</f>
        <v>1014262.7657699999</v>
      </c>
      <c r="M17" s="15">
        <f>+K17+L17</f>
        <v>6352487.84877</v>
      </c>
      <c r="N17" s="15">
        <v>5450000</v>
      </c>
      <c r="O17" s="15">
        <f>N17*19%</f>
        <v>1035500</v>
      </c>
      <c r="P17" s="15">
        <f>+N17+O17</f>
        <v>6485500</v>
      </c>
      <c r="Q17" s="15">
        <f>IFERROR(STDEVA(J17,M17,P17)," ")</f>
        <v>113140.71596012227</v>
      </c>
      <c r="R17" s="35">
        <f>IFERROR(Q17/S17," ")</f>
        <v>1.7772238123883413E-2</v>
      </c>
      <c r="S17" s="15">
        <f>ROUND(IFERROR(AVERAGE(J17,M17,P17)," "),0)</f>
        <v>6366149</v>
      </c>
    </row>
    <row r="18" spans="1:19" ht="12.75" customHeight="1" x14ac:dyDescent="0.2">
      <c r="A18" s="13">
        <v>3</v>
      </c>
      <c r="B18" s="87" t="s">
        <v>55</v>
      </c>
      <c r="C18" s="87"/>
      <c r="D18" s="87"/>
      <c r="E18" s="87"/>
      <c r="F18" s="14" t="s">
        <v>51</v>
      </c>
      <c r="G18" s="14">
        <v>1</v>
      </c>
      <c r="H18" s="15">
        <v>5260890</v>
      </c>
      <c r="I18" s="15">
        <f>H18*19%</f>
        <v>999569.1</v>
      </c>
      <c r="J18" s="15">
        <f>+H18+I18</f>
        <v>6260459.0999999996</v>
      </c>
      <c r="K18" s="15">
        <v>5338225.0829999996</v>
      </c>
      <c r="L18" s="15">
        <f>K18*19%</f>
        <v>1014262.7657699999</v>
      </c>
      <c r="M18" s="15">
        <f>+K18+L18</f>
        <v>6352487.84877</v>
      </c>
      <c r="N18" s="15">
        <v>5450000</v>
      </c>
      <c r="O18" s="15">
        <f>N18*19%</f>
        <v>1035500</v>
      </c>
      <c r="P18" s="15">
        <f>+N18+O18</f>
        <v>6485500</v>
      </c>
      <c r="Q18" s="15">
        <f>IFERROR(STDEVA(J18,M18,P18)," ")</f>
        <v>113140.71596012227</v>
      </c>
      <c r="R18" s="35">
        <f>IFERROR(Q18/S18," ")</f>
        <v>1.7772238123883413E-2</v>
      </c>
      <c r="S18" s="15">
        <f>ROUND(IFERROR(AVERAGE(J18,M18,P18)," "),0)</f>
        <v>6366149</v>
      </c>
    </row>
    <row r="19" spans="1:19" ht="12" customHeight="1" x14ac:dyDescent="0.2">
      <c r="A19" s="13">
        <v>4</v>
      </c>
      <c r="B19" s="87" t="s">
        <v>56</v>
      </c>
      <c r="C19" s="87"/>
      <c r="D19" s="87"/>
      <c r="E19" s="87"/>
      <c r="F19" s="14" t="s">
        <v>51</v>
      </c>
      <c r="G19" s="14">
        <v>1</v>
      </c>
      <c r="H19" s="15">
        <v>5260890</v>
      </c>
      <c r="I19" s="15">
        <f>H19*19%</f>
        <v>999569.1</v>
      </c>
      <c r="J19" s="15">
        <f>+H19+I19</f>
        <v>6260459.0999999996</v>
      </c>
      <c r="K19" s="15">
        <v>5338225.0829999996</v>
      </c>
      <c r="L19" s="15">
        <f>K19*19%</f>
        <v>1014262.7657699999</v>
      </c>
      <c r="M19" s="15">
        <f>+K19+L19</f>
        <v>6352487.84877</v>
      </c>
      <c r="N19" s="15">
        <v>5450000</v>
      </c>
      <c r="O19" s="15">
        <f>N19*19%</f>
        <v>1035500</v>
      </c>
      <c r="P19" s="15">
        <f>+N19+O19</f>
        <v>6485500</v>
      </c>
      <c r="Q19" s="15">
        <f>IFERROR(STDEVA(J19,M19,P19)," ")</f>
        <v>113140.71596012227</v>
      </c>
      <c r="R19" s="35">
        <f>IFERROR(Q19/S19," ")</f>
        <v>1.7772238123883413E-2</v>
      </c>
      <c r="S19" s="15">
        <f>ROUND(IFERROR(AVERAGE(J19,M19,P19)," "),0)</f>
        <v>6366149</v>
      </c>
    </row>
    <row r="20" spans="1:19" ht="12.75" customHeight="1" x14ac:dyDescent="0.2">
      <c r="A20" s="13">
        <v>5</v>
      </c>
      <c r="B20" s="87" t="s">
        <v>57</v>
      </c>
      <c r="C20" s="87"/>
      <c r="D20" s="87"/>
      <c r="E20" s="87"/>
      <c r="F20" s="14" t="s">
        <v>51</v>
      </c>
      <c r="G20" s="14">
        <v>1</v>
      </c>
      <c r="H20" s="15">
        <v>5260890</v>
      </c>
      <c r="I20" s="15">
        <f>H20*19%</f>
        <v>999569.1</v>
      </c>
      <c r="J20" s="15">
        <f>+H20+I20</f>
        <v>6260459.0999999996</v>
      </c>
      <c r="K20" s="15">
        <v>5338225.0829999996</v>
      </c>
      <c r="L20" s="15">
        <f>K20*19%</f>
        <v>1014262.7657699999</v>
      </c>
      <c r="M20" s="15">
        <f>+K20+L20</f>
        <v>6352487.84877</v>
      </c>
      <c r="N20" s="15">
        <v>5450000</v>
      </c>
      <c r="O20" s="15">
        <f>N20*19%</f>
        <v>1035500</v>
      </c>
      <c r="P20" s="15">
        <f>+N20+O20</f>
        <v>6485500</v>
      </c>
      <c r="Q20" s="15">
        <f>IFERROR(STDEVA(J20,M20,P20)," ")</f>
        <v>113140.71596012227</v>
      </c>
      <c r="R20" s="35">
        <f>IFERROR(Q20/S20," ")</f>
        <v>1.7772238123883413E-2</v>
      </c>
      <c r="S20" s="15">
        <f>ROUND(IFERROR(AVERAGE(J20,M20,P20)," "),0)</f>
        <v>6366149</v>
      </c>
    </row>
    <row r="21" spans="1:19" s="4" customFormat="1" ht="18.75" customHeight="1" x14ac:dyDescent="0.25">
      <c r="A21" s="104" t="s">
        <v>44</v>
      </c>
      <c r="B21" s="104"/>
      <c r="C21" s="104"/>
      <c r="D21" s="104"/>
      <c r="E21" s="104"/>
      <c r="F21" s="104"/>
      <c r="G21" s="104"/>
      <c r="H21" s="23">
        <f t="shared" ref="H21:P21" si="1">SUM(H16:H20)</f>
        <v>25043560</v>
      </c>
      <c r="I21" s="23">
        <f t="shared" si="1"/>
        <v>4758276.4000000004</v>
      </c>
      <c r="J21" s="23">
        <f t="shared" si="1"/>
        <v>29801836.399999999</v>
      </c>
      <c r="K21" s="20">
        <f t="shared" si="1"/>
        <v>25411700.332000002</v>
      </c>
      <c r="L21" s="20">
        <f t="shared" si="1"/>
        <v>4828223.0630799998</v>
      </c>
      <c r="M21" s="20">
        <f t="shared" si="1"/>
        <v>30239923.39508</v>
      </c>
      <c r="N21" s="17">
        <f t="shared" si="1"/>
        <v>25800000</v>
      </c>
      <c r="O21" s="17">
        <f t="shared" si="1"/>
        <v>4902000</v>
      </c>
      <c r="P21" s="17">
        <f t="shared" si="1"/>
        <v>30702000</v>
      </c>
      <c r="Q21" s="26"/>
      <c r="R21" s="26"/>
      <c r="S21" s="26">
        <f>SUM(S16:S20)</f>
        <v>30247920</v>
      </c>
    </row>
    <row r="22" spans="1:19" s="2" customFormat="1" ht="19.5" customHeight="1" x14ac:dyDescent="0.25">
      <c r="A22" s="103" t="s">
        <v>45</v>
      </c>
      <c r="B22" s="103"/>
      <c r="C22" s="103"/>
      <c r="D22" s="103"/>
      <c r="E22" s="103"/>
      <c r="F22" s="103"/>
      <c r="G22" s="103"/>
      <c r="H22" s="24">
        <f t="shared" ref="H22:P22" si="2">+H13+H21</f>
        <v>27156266</v>
      </c>
      <c r="I22" s="24">
        <f t="shared" si="2"/>
        <v>5159690.54</v>
      </c>
      <c r="J22" s="24">
        <f t="shared" si="2"/>
        <v>32315956.539999999</v>
      </c>
      <c r="K22" s="21">
        <f t="shared" si="2"/>
        <v>27555463.110200003</v>
      </c>
      <c r="L22" s="21">
        <f t="shared" si="2"/>
        <v>5235537.9909379994</v>
      </c>
      <c r="M22" s="21">
        <f t="shared" si="2"/>
        <v>32791001.101137999</v>
      </c>
      <c r="N22" s="18">
        <f t="shared" si="2"/>
        <v>28000000</v>
      </c>
      <c r="O22" s="18">
        <f t="shared" si="2"/>
        <v>5320000</v>
      </c>
      <c r="P22" s="18">
        <f t="shared" si="2"/>
        <v>33320000</v>
      </c>
      <c r="Q22" s="26"/>
      <c r="R22" s="26"/>
      <c r="S22" s="26">
        <f>+S13+S21</f>
        <v>32808986</v>
      </c>
    </row>
    <row r="23" spans="1:19" s="4" customFormat="1" ht="18.75" customHeight="1" x14ac:dyDescent="0.25">
      <c r="A23" s="11"/>
      <c r="B23" s="11"/>
      <c r="C23" s="11"/>
      <c r="D23" s="11"/>
      <c r="E23" s="11"/>
      <c r="F23" s="11"/>
      <c r="G23" s="11"/>
      <c r="H23" s="9"/>
      <c r="I23" s="9"/>
      <c r="J23" s="9"/>
      <c r="K23" s="9"/>
      <c r="L23" s="9"/>
      <c r="M23" s="9"/>
      <c r="N23" s="9"/>
      <c r="O23" s="9"/>
      <c r="P23" s="9"/>
    </row>
  </sheetData>
  <mergeCells count="22">
    <mergeCell ref="A22:G22"/>
    <mergeCell ref="B18:E18"/>
    <mergeCell ref="B19:E19"/>
    <mergeCell ref="B15:E15"/>
    <mergeCell ref="B16:E16"/>
    <mergeCell ref="B17:E17"/>
    <mergeCell ref="B20:E20"/>
    <mergeCell ref="A21:G21"/>
    <mergeCell ref="A1:B5"/>
    <mergeCell ref="C1:P5"/>
    <mergeCell ref="A6:P6"/>
    <mergeCell ref="A7:P7"/>
    <mergeCell ref="A9:P9"/>
    <mergeCell ref="A10:G10"/>
    <mergeCell ref="A14:G14"/>
    <mergeCell ref="N10:P10"/>
    <mergeCell ref="N14:P14"/>
    <mergeCell ref="K10:M10"/>
    <mergeCell ref="K14:M14"/>
    <mergeCell ref="H10:J10"/>
    <mergeCell ref="H14:J14"/>
    <mergeCell ref="A13:G13"/>
  </mergeCells>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U93"/>
  <sheetViews>
    <sheetView zoomScale="80" zoomScaleNormal="80" workbookViewId="0">
      <selection activeCell="A9" sqref="A9:R9"/>
    </sheetView>
  </sheetViews>
  <sheetFormatPr baseColWidth="10" defaultColWidth="11.42578125" defaultRowHeight="12" x14ac:dyDescent="0.2"/>
  <cols>
    <col min="1" max="1" width="6.28515625" style="1" customWidth="1"/>
    <col min="2" max="2" width="20" style="1" customWidth="1"/>
    <col min="3" max="3" width="22.85546875" style="65" customWidth="1"/>
    <col min="4" max="4" width="22.42578125" style="1" customWidth="1"/>
    <col min="5" max="5" width="14.28515625" style="1" customWidth="1"/>
    <col min="6" max="6" width="24.140625" style="1" customWidth="1"/>
    <col min="7" max="7" width="14.42578125" style="1" customWidth="1"/>
    <col min="8" max="8" width="18.42578125" style="1" customWidth="1"/>
    <col min="9" max="9" width="17.28515625" style="1" customWidth="1"/>
    <col min="10" max="18" width="20" style="1" customWidth="1"/>
    <col min="19" max="19" width="18.28515625" style="1" customWidth="1"/>
    <col min="20" max="20" width="16.85546875" style="1" customWidth="1"/>
    <col min="21" max="21" width="15.7109375" style="1" customWidth="1"/>
    <col min="22" max="16384" width="11.42578125" style="1"/>
  </cols>
  <sheetData>
    <row r="1" spans="1:21" ht="12" customHeight="1" x14ac:dyDescent="0.2">
      <c r="A1" s="85"/>
      <c r="B1" s="85"/>
      <c r="C1" s="86" t="s">
        <v>0</v>
      </c>
      <c r="D1" s="86"/>
      <c r="E1" s="86"/>
      <c r="F1" s="86"/>
      <c r="G1" s="86"/>
      <c r="H1" s="86"/>
      <c r="I1" s="86"/>
      <c r="J1" s="86"/>
      <c r="K1" s="86"/>
      <c r="L1" s="86"/>
      <c r="M1" s="86"/>
      <c r="N1" s="86"/>
      <c r="O1" s="86"/>
      <c r="P1" s="86"/>
      <c r="Q1" s="86"/>
      <c r="R1" s="86"/>
    </row>
    <row r="2" spans="1:21" ht="35.25" customHeight="1" x14ac:dyDescent="0.2">
      <c r="A2" s="85"/>
      <c r="B2" s="85"/>
      <c r="C2" s="86"/>
      <c r="D2" s="86"/>
      <c r="E2" s="86"/>
      <c r="F2" s="86"/>
      <c r="G2" s="86"/>
      <c r="H2" s="86"/>
      <c r="I2" s="86"/>
      <c r="J2" s="86"/>
      <c r="K2" s="86"/>
      <c r="L2" s="86"/>
      <c r="M2" s="86"/>
      <c r="N2" s="86"/>
      <c r="O2" s="86"/>
      <c r="P2" s="86"/>
      <c r="Q2" s="86"/>
      <c r="R2" s="86"/>
    </row>
    <row r="3" spans="1:21" ht="12" customHeight="1" x14ac:dyDescent="0.2">
      <c r="A3" s="85"/>
      <c r="B3" s="85"/>
      <c r="C3" s="86"/>
      <c r="D3" s="86"/>
      <c r="E3" s="86"/>
      <c r="F3" s="86"/>
      <c r="G3" s="86"/>
      <c r="H3" s="86"/>
      <c r="I3" s="86"/>
      <c r="J3" s="86"/>
      <c r="K3" s="86"/>
      <c r="L3" s="86"/>
      <c r="M3" s="86"/>
      <c r="N3" s="86"/>
      <c r="O3" s="86"/>
      <c r="P3" s="86"/>
      <c r="Q3" s="86"/>
      <c r="R3" s="86"/>
    </row>
    <row r="4" spans="1:21" ht="12" customHeight="1" x14ac:dyDescent="0.2">
      <c r="A4" s="85"/>
      <c r="B4" s="85"/>
      <c r="C4" s="86"/>
      <c r="D4" s="86"/>
      <c r="E4" s="86"/>
      <c r="F4" s="86"/>
      <c r="G4" s="86"/>
      <c r="H4" s="86"/>
      <c r="I4" s="86"/>
      <c r="J4" s="86"/>
      <c r="K4" s="86"/>
      <c r="L4" s="86"/>
      <c r="M4" s="86"/>
      <c r="N4" s="86"/>
      <c r="O4" s="86"/>
      <c r="P4" s="86"/>
      <c r="Q4" s="86"/>
      <c r="R4" s="86"/>
    </row>
    <row r="5" spans="1:21" s="2" customFormat="1" ht="12.75" customHeight="1" x14ac:dyDescent="0.25">
      <c r="A5" s="85"/>
      <c r="B5" s="85"/>
      <c r="C5" s="86"/>
      <c r="D5" s="86"/>
      <c r="E5" s="86"/>
      <c r="F5" s="86"/>
      <c r="G5" s="86"/>
      <c r="H5" s="86"/>
      <c r="I5" s="86"/>
      <c r="J5" s="86"/>
      <c r="K5" s="86"/>
      <c r="L5" s="86"/>
      <c r="M5" s="86"/>
      <c r="N5" s="86"/>
      <c r="O5" s="86"/>
      <c r="P5" s="86"/>
      <c r="Q5" s="86"/>
      <c r="R5" s="86"/>
    </row>
    <row r="6" spans="1:21" s="2" customFormat="1" ht="18.75" customHeight="1" x14ac:dyDescent="0.25">
      <c r="A6" s="83" t="s">
        <v>1</v>
      </c>
      <c r="B6" s="83"/>
      <c r="C6" s="83"/>
      <c r="D6" s="83"/>
      <c r="E6" s="83"/>
      <c r="F6" s="83"/>
      <c r="G6" s="83"/>
      <c r="H6" s="83"/>
      <c r="I6" s="83"/>
      <c r="J6" s="83"/>
      <c r="K6" s="83"/>
      <c r="L6" s="83"/>
      <c r="M6" s="83"/>
      <c r="N6" s="83"/>
      <c r="O6" s="83"/>
      <c r="P6" s="83"/>
      <c r="Q6" s="83"/>
      <c r="R6" s="83"/>
    </row>
    <row r="7" spans="1:21" s="2" customFormat="1" ht="27.75" customHeight="1" x14ac:dyDescent="0.25">
      <c r="A7" s="84" t="s">
        <v>2</v>
      </c>
      <c r="B7" s="84"/>
      <c r="C7" s="84"/>
      <c r="D7" s="84"/>
      <c r="E7" s="84"/>
      <c r="F7" s="84"/>
      <c r="G7" s="84"/>
      <c r="H7" s="84"/>
      <c r="I7" s="84"/>
      <c r="J7" s="84"/>
      <c r="K7" s="84"/>
      <c r="L7" s="84"/>
      <c r="M7" s="84"/>
      <c r="N7" s="84"/>
      <c r="O7" s="84"/>
      <c r="P7" s="84"/>
      <c r="Q7" s="84"/>
      <c r="R7" s="84"/>
    </row>
    <row r="8" spans="1:21" s="2" customFormat="1" x14ac:dyDescent="0.25">
      <c r="A8" s="7"/>
      <c r="B8" s="7"/>
      <c r="C8" s="64"/>
      <c r="D8" s="7"/>
      <c r="E8" s="3"/>
      <c r="F8" s="3"/>
      <c r="G8" s="3"/>
      <c r="H8" s="3"/>
      <c r="I8" s="3"/>
      <c r="J8" s="3"/>
      <c r="K8" s="3"/>
      <c r="L8" s="3"/>
      <c r="M8" s="3"/>
      <c r="N8" s="3"/>
      <c r="O8" s="3"/>
      <c r="P8" s="3"/>
      <c r="Q8" s="3"/>
      <c r="R8" s="3"/>
    </row>
    <row r="9" spans="1:21" s="2" customFormat="1" ht="17.25" customHeight="1" x14ac:dyDescent="0.25">
      <c r="A9" s="100" t="s">
        <v>58</v>
      </c>
      <c r="B9" s="100"/>
      <c r="C9" s="100"/>
      <c r="D9" s="100"/>
      <c r="E9" s="101"/>
      <c r="F9" s="101"/>
      <c r="G9" s="101"/>
      <c r="H9" s="101"/>
      <c r="I9" s="101"/>
      <c r="J9" s="101"/>
      <c r="K9" s="101"/>
      <c r="L9" s="101"/>
      <c r="M9" s="101"/>
      <c r="N9" s="101"/>
      <c r="O9" s="101"/>
      <c r="P9" s="101"/>
      <c r="Q9" s="101"/>
      <c r="R9" s="101"/>
    </row>
    <row r="10" spans="1:21" s="2" customFormat="1" ht="27" customHeight="1" x14ac:dyDescent="0.25">
      <c r="A10" s="100" t="s">
        <v>5</v>
      </c>
      <c r="B10" s="100"/>
      <c r="C10" s="100"/>
      <c r="D10" s="100"/>
      <c r="E10" s="100"/>
      <c r="F10" s="100"/>
      <c r="G10" s="100"/>
      <c r="H10" s="108" t="s">
        <v>59</v>
      </c>
      <c r="I10" s="109"/>
      <c r="J10" s="107" t="s">
        <v>60</v>
      </c>
      <c r="K10" s="107"/>
      <c r="L10" s="107"/>
      <c r="M10" s="106" t="s">
        <v>47</v>
      </c>
      <c r="N10" s="106"/>
      <c r="O10" s="106"/>
      <c r="P10" s="105" t="s">
        <v>8</v>
      </c>
      <c r="Q10" s="105"/>
      <c r="R10" s="105"/>
      <c r="S10" s="36" t="s">
        <v>9</v>
      </c>
      <c r="T10" s="37" t="s">
        <v>10</v>
      </c>
      <c r="U10" s="34" t="s">
        <v>11</v>
      </c>
    </row>
    <row r="11" spans="1:21" s="2" customFormat="1" ht="40.5" customHeight="1" x14ac:dyDescent="0.25">
      <c r="A11" s="12" t="s">
        <v>12</v>
      </c>
      <c r="B11" s="12" t="s">
        <v>13</v>
      </c>
      <c r="C11" s="12" t="s">
        <v>61</v>
      </c>
      <c r="D11" s="12" t="s">
        <v>14</v>
      </c>
      <c r="E11" s="12" t="s">
        <v>39</v>
      </c>
      <c r="F11" s="12" t="s">
        <v>16</v>
      </c>
      <c r="G11" s="12" t="s">
        <v>18</v>
      </c>
      <c r="H11" s="28" t="s">
        <v>62</v>
      </c>
      <c r="I11" s="28" t="s">
        <v>63</v>
      </c>
      <c r="J11" s="22" t="s">
        <v>19</v>
      </c>
      <c r="K11" s="22" t="s">
        <v>20</v>
      </c>
      <c r="L11" s="22" t="s">
        <v>21</v>
      </c>
      <c r="M11" s="41" t="s">
        <v>19</v>
      </c>
      <c r="N11" s="41" t="s">
        <v>20</v>
      </c>
      <c r="O11" s="41" t="s">
        <v>21</v>
      </c>
      <c r="P11" s="16" t="s">
        <v>19</v>
      </c>
      <c r="Q11" s="16" t="s">
        <v>20</v>
      </c>
      <c r="R11" s="16" t="s">
        <v>21</v>
      </c>
      <c r="S11" s="32" t="s">
        <v>21</v>
      </c>
      <c r="T11" s="33" t="s">
        <v>21</v>
      </c>
      <c r="U11" s="34" t="s">
        <v>21</v>
      </c>
    </row>
    <row r="12" spans="1:21" x14ac:dyDescent="0.2">
      <c r="A12" s="13">
        <v>7</v>
      </c>
      <c r="B12" s="13" t="s">
        <v>64</v>
      </c>
      <c r="C12" s="25" t="s">
        <v>65</v>
      </c>
      <c r="D12" s="25" t="s">
        <v>66</v>
      </c>
      <c r="E12" s="14" t="s">
        <v>67</v>
      </c>
      <c r="F12" s="14" t="s">
        <v>68</v>
      </c>
      <c r="G12" s="14">
        <v>1</v>
      </c>
      <c r="H12" s="15"/>
      <c r="I12" s="31"/>
      <c r="J12" s="15">
        <v>1200000</v>
      </c>
      <c r="K12" s="15">
        <f t="shared" ref="K12:K40" si="0">J12*19%</f>
        <v>228000</v>
      </c>
      <c r="L12" s="50">
        <f>+J12+K12</f>
        <v>1428000</v>
      </c>
      <c r="M12" s="15">
        <v>1250000</v>
      </c>
      <c r="N12" s="15">
        <f t="shared" ref="N12:N40" si="1">M12*19%</f>
        <v>237500</v>
      </c>
      <c r="O12" s="15">
        <f>+M12+N12</f>
        <v>1487500</v>
      </c>
      <c r="P12" s="51">
        <v>1344000</v>
      </c>
      <c r="Q12" s="15">
        <f t="shared" ref="Q12:Q40" si="2">P12*0.19</f>
        <v>255360</v>
      </c>
      <c r="R12" s="15">
        <f t="shared" ref="R12:R40" si="3">P12+Q12</f>
        <v>1599360</v>
      </c>
      <c r="S12" s="15">
        <f t="shared" ref="S12:S40" si="4">IFERROR(STDEVA(L12,O12,R12)," ")</f>
        <v>87003.026001015241</v>
      </c>
      <c r="T12" s="35">
        <f t="shared" ref="T12:T40" si="5">IFERROR(S12/U12," ")</f>
        <v>5.7811124999262595E-2</v>
      </c>
      <c r="U12" s="15">
        <f t="shared" ref="U12:U40" si="6">ROUND(IFERROR(AVERAGE(L12,O12,R12)," "),0)</f>
        <v>1504953</v>
      </c>
    </row>
    <row r="13" spans="1:21" ht="24" x14ac:dyDescent="0.2">
      <c r="A13" s="13">
        <v>8</v>
      </c>
      <c r="B13" s="13" t="s">
        <v>64</v>
      </c>
      <c r="C13" s="25" t="s">
        <v>69</v>
      </c>
      <c r="D13" s="25" t="s">
        <v>66</v>
      </c>
      <c r="E13" s="14" t="s">
        <v>70</v>
      </c>
      <c r="F13" s="14" t="s">
        <v>71</v>
      </c>
      <c r="G13" s="14">
        <v>1</v>
      </c>
      <c r="H13" s="15"/>
      <c r="I13" s="31"/>
      <c r="J13" s="15">
        <v>1200000</v>
      </c>
      <c r="K13" s="15">
        <f t="shared" si="0"/>
        <v>228000</v>
      </c>
      <c r="L13" s="50">
        <f t="shared" ref="L13:L20" si="7">+J13+K13</f>
        <v>1428000</v>
      </c>
      <c r="M13" s="15">
        <v>1250000</v>
      </c>
      <c r="N13" s="15">
        <f t="shared" si="1"/>
        <v>237500</v>
      </c>
      <c r="O13" s="15">
        <f t="shared" ref="O13:O20" si="8">+M13+N13</f>
        <v>1487500</v>
      </c>
      <c r="P13" s="51">
        <v>1344000</v>
      </c>
      <c r="Q13" s="15">
        <f t="shared" si="2"/>
        <v>255360</v>
      </c>
      <c r="R13" s="15">
        <f t="shared" si="3"/>
        <v>1599360</v>
      </c>
      <c r="S13" s="15">
        <f t="shared" si="4"/>
        <v>87003.026001015241</v>
      </c>
      <c r="T13" s="35">
        <f t="shared" si="5"/>
        <v>5.7811124999262595E-2</v>
      </c>
      <c r="U13" s="15">
        <f t="shared" si="6"/>
        <v>1504953</v>
      </c>
    </row>
    <row r="14" spans="1:21" ht="24" x14ac:dyDescent="0.2">
      <c r="A14" s="13">
        <v>9</v>
      </c>
      <c r="B14" s="13" t="s">
        <v>64</v>
      </c>
      <c r="C14" s="25" t="s">
        <v>72</v>
      </c>
      <c r="D14" s="25" t="s">
        <v>66</v>
      </c>
      <c r="E14" s="14" t="s">
        <v>73</v>
      </c>
      <c r="F14" s="14">
        <v>1810</v>
      </c>
      <c r="G14" s="14">
        <v>1</v>
      </c>
      <c r="H14" s="15"/>
      <c r="I14" s="31"/>
      <c r="J14" s="15">
        <v>1200000</v>
      </c>
      <c r="K14" s="15">
        <f t="shared" si="0"/>
        <v>228000</v>
      </c>
      <c r="L14" s="50">
        <f t="shared" si="7"/>
        <v>1428000</v>
      </c>
      <c r="M14" s="15">
        <v>1250000</v>
      </c>
      <c r="N14" s="15">
        <f t="shared" si="1"/>
        <v>237500</v>
      </c>
      <c r="O14" s="15">
        <f t="shared" si="8"/>
        <v>1487500</v>
      </c>
      <c r="P14" s="51">
        <v>1344000</v>
      </c>
      <c r="Q14" s="15">
        <f t="shared" si="2"/>
        <v>255360</v>
      </c>
      <c r="R14" s="15">
        <f t="shared" si="3"/>
        <v>1599360</v>
      </c>
      <c r="S14" s="15">
        <f t="shared" si="4"/>
        <v>87003.026001015241</v>
      </c>
      <c r="T14" s="35">
        <f t="shared" si="5"/>
        <v>5.7811124999262595E-2</v>
      </c>
      <c r="U14" s="15">
        <f t="shared" si="6"/>
        <v>1504953</v>
      </c>
    </row>
    <row r="15" spans="1:21" x14ac:dyDescent="0.2">
      <c r="A15" s="13">
        <v>10</v>
      </c>
      <c r="B15" s="13" t="s">
        <v>64</v>
      </c>
      <c r="C15" s="25" t="s">
        <v>65</v>
      </c>
      <c r="D15" s="25" t="s">
        <v>66</v>
      </c>
      <c r="E15" s="14" t="s">
        <v>70</v>
      </c>
      <c r="F15" s="14" t="s">
        <v>74</v>
      </c>
      <c r="G15" s="14">
        <v>1</v>
      </c>
      <c r="H15" s="15"/>
      <c r="I15" s="31"/>
      <c r="J15" s="15">
        <v>1200000</v>
      </c>
      <c r="K15" s="15">
        <f t="shared" si="0"/>
        <v>228000</v>
      </c>
      <c r="L15" s="50">
        <f t="shared" si="7"/>
        <v>1428000</v>
      </c>
      <c r="M15" s="15">
        <v>1250000</v>
      </c>
      <c r="N15" s="15">
        <f t="shared" si="1"/>
        <v>237500</v>
      </c>
      <c r="O15" s="15">
        <f t="shared" si="8"/>
        <v>1487500</v>
      </c>
      <c r="P15" s="51">
        <v>1344000</v>
      </c>
      <c r="Q15" s="15">
        <f t="shared" si="2"/>
        <v>255360</v>
      </c>
      <c r="R15" s="15">
        <f t="shared" si="3"/>
        <v>1599360</v>
      </c>
      <c r="S15" s="15">
        <f t="shared" si="4"/>
        <v>87003.026001015241</v>
      </c>
      <c r="T15" s="35">
        <f t="shared" si="5"/>
        <v>5.7811124999262595E-2</v>
      </c>
      <c r="U15" s="15">
        <f t="shared" si="6"/>
        <v>1504953</v>
      </c>
    </row>
    <row r="16" spans="1:21" x14ac:dyDescent="0.2">
      <c r="A16" s="13">
        <v>11</v>
      </c>
      <c r="B16" s="13" t="s">
        <v>64</v>
      </c>
      <c r="C16" s="25" t="s">
        <v>65</v>
      </c>
      <c r="D16" s="25" t="s">
        <v>66</v>
      </c>
      <c r="E16" s="14" t="s">
        <v>67</v>
      </c>
      <c r="F16" s="14" t="s">
        <v>75</v>
      </c>
      <c r="G16" s="14">
        <v>1</v>
      </c>
      <c r="H16" s="15"/>
      <c r="I16" s="31"/>
      <c r="J16" s="15">
        <v>1200000</v>
      </c>
      <c r="K16" s="15">
        <f t="shared" si="0"/>
        <v>228000</v>
      </c>
      <c r="L16" s="50">
        <f t="shared" si="7"/>
        <v>1428000</v>
      </c>
      <c r="M16" s="15">
        <v>1250000</v>
      </c>
      <c r="N16" s="15">
        <f t="shared" si="1"/>
        <v>237500</v>
      </c>
      <c r="O16" s="15">
        <f t="shared" si="8"/>
        <v>1487500</v>
      </c>
      <c r="P16" s="51">
        <v>1344000</v>
      </c>
      <c r="Q16" s="15">
        <f t="shared" si="2"/>
        <v>255360</v>
      </c>
      <c r="R16" s="15">
        <f t="shared" si="3"/>
        <v>1599360</v>
      </c>
      <c r="S16" s="15">
        <f t="shared" si="4"/>
        <v>87003.026001015241</v>
      </c>
      <c r="T16" s="35">
        <f t="shared" si="5"/>
        <v>5.7811124999262595E-2</v>
      </c>
      <c r="U16" s="15">
        <f t="shared" si="6"/>
        <v>1504953</v>
      </c>
    </row>
    <row r="17" spans="1:21" ht="24" x14ac:dyDescent="0.2">
      <c r="A17" s="13">
        <v>12</v>
      </c>
      <c r="B17" s="13" t="s">
        <v>64</v>
      </c>
      <c r="C17" s="25" t="s">
        <v>76</v>
      </c>
      <c r="D17" s="25" t="s">
        <v>66</v>
      </c>
      <c r="E17" s="14" t="s">
        <v>73</v>
      </c>
      <c r="F17" s="14">
        <v>1810</v>
      </c>
      <c r="G17" s="14">
        <v>1</v>
      </c>
      <c r="H17" s="15"/>
      <c r="I17" s="31"/>
      <c r="J17" s="15">
        <v>1200000</v>
      </c>
      <c r="K17" s="15">
        <f t="shared" si="0"/>
        <v>228000</v>
      </c>
      <c r="L17" s="50">
        <f t="shared" si="7"/>
        <v>1428000</v>
      </c>
      <c r="M17" s="15">
        <v>1250000</v>
      </c>
      <c r="N17" s="15">
        <f t="shared" si="1"/>
        <v>237500</v>
      </c>
      <c r="O17" s="15">
        <f t="shared" si="8"/>
        <v>1487500</v>
      </c>
      <c r="P17" s="51">
        <v>1344000</v>
      </c>
      <c r="Q17" s="15">
        <f t="shared" si="2"/>
        <v>255360</v>
      </c>
      <c r="R17" s="15">
        <f t="shared" si="3"/>
        <v>1599360</v>
      </c>
      <c r="S17" s="15">
        <f t="shared" si="4"/>
        <v>87003.026001015241</v>
      </c>
      <c r="T17" s="35">
        <f t="shared" si="5"/>
        <v>5.7811124999262595E-2</v>
      </c>
      <c r="U17" s="15">
        <f t="shared" si="6"/>
        <v>1504953</v>
      </c>
    </row>
    <row r="18" spans="1:21" x14ac:dyDescent="0.2">
      <c r="A18" s="13">
        <v>13</v>
      </c>
      <c r="B18" s="13" t="s">
        <v>64</v>
      </c>
      <c r="C18" s="25" t="s">
        <v>65</v>
      </c>
      <c r="D18" s="25" t="s">
        <v>66</v>
      </c>
      <c r="E18" s="14" t="s">
        <v>77</v>
      </c>
      <c r="F18" s="14" t="s">
        <v>78</v>
      </c>
      <c r="G18" s="14">
        <v>1</v>
      </c>
      <c r="H18" s="15"/>
      <c r="I18" s="31"/>
      <c r="J18" s="15">
        <v>1200000</v>
      </c>
      <c r="K18" s="15">
        <f t="shared" si="0"/>
        <v>228000</v>
      </c>
      <c r="L18" s="50">
        <f t="shared" si="7"/>
        <v>1428000</v>
      </c>
      <c r="M18" s="15">
        <v>1250000</v>
      </c>
      <c r="N18" s="15">
        <f t="shared" si="1"/>
        <v>237500</v>
      </c>
      <c r="O18" s="15">
        <f t="shared" si="8"/>
        <v>1487500</v>
      </c>
      <c r="P18" s="51">
        <v>1344000</v>
      </c>
      <c r="Q18" s="15">
        <f t="shared" si="2"/>
        <v>255360</v>
      </c>
      <c r="R18" s="15">
        <f t="shared" si="3"/>
        <v>1599360</v>
      </c>
      <c r="S18" s="15">
        <f t="shared" si="4"/>
        <v>87003.026001015241</v>
      </c>
      <c r="T18" s="35">
        <f t="shared" si="5"/>
        <v>5.7811124999262595E-2</v>
      </c>
      <c r="U18" s="15">
        <f t="shared" si="6"/>
        <v>1504953</v>
      </c>
    </row>
    <row r="19" spans="1:21" ht="24" x14ac:dyDescent="0.2">
      <c r="A19" s="13">
        <v>14</v>
      </c>
      <c r="B19" s="13" t="s">
        <v>64</v>
      </c>
      <c r="C19" s="25" t="s">
        <v>79</v>
      </c>
      <c r="D19" s="25" t="s">
        <v>66</v>
      </c>
      <c r="E19" s="14" t="s">
        <v>80</v>
      </c>
      <c r="F19" s="14" t="s">
        <v>81</v>
      </c>
      <c r="G19" s="14">
        <v>1</v>
      </c>
      <c r="H19" s="15"/>
      <c r="I19" s="31"/>
      <c r="J19" s="15">
        <v>1200000</v>
      </c>
      <c r="K19" s="15">
        <f t="shared" si="0"/>
        <v>228000</v>
      </c>
      <c r="L19" s="50">
        <f t="shared" si="7"/>
        <v>1428000</v>
      </c>
      <c r="M19" s="15">
        <v>1250000</v>
      </c>
      <c r="N19" s="15">
        <f t="shared" si="1"/>
        <v>237500</v>
      </c>
      <c r="O19" s="15">
        <f t="shared" si="8"/>
        <v>1487500</v>
      </c>
      <c r="P19" s="51">
        <v>1344000</v>
      </c>
      <c r="Q19" s="15">
        <f t="shared" si="2"/>
        <v>255360</v>
      </c>
      <c r="R19" s="15">
        <f t="shared" si="3"/>
        <v>1599360</v>
      </c>
      <c r="S19" s="15">
        <f t="shared" si="4"/>
        <v>87003.026001015241</v>
      </c>
      <c r="T19" s="35">
        <f t="shared" si="5"/>
        <v>5.7811124999262595E-2</v>
      </c>
      <c r="U19" s="15">
        <f t="shared" si="6"/>
        <v>1504953</v>
      </c>
    </row>
    <row r="20" spans="1:21" ht="24" x14ac:dyDescent="0.2">
      <c r="A20" s="13">
        <v>15</v>
      </c>
      <c r="B20" s="13" t="s">
        <v>64</v>
      </c>
      <c r="C20" s="25" t="s">
        <v>79</v>
      </c>
      <c r="D20" s="25" t="s">
        <v>66</v>
      </c>
      <c r="E20" s="14" t="s">
        <v>67</v>
      </c>
      <c r="F20" s="14" t="s">
        <v>82</v>
      </c>
      <c r="G20" s="14">
        <v>1</v>
      </c>
      <c r="H20" s="15"/>
      <c r="I20" s="31"/>
      <c r="J20" s="15">
        <v>1200000</v>
      </c>
      <c r="K20" s="15">
        <f t="shared" si="0"/>
        <v>228000</v>
      </c>
      <c r="L20" s="50">
        <f t="shared" si="7"/>
        <v>1428000</v>
      </c>
      <c r="M20" s="15">
        <v>1250000</v>
      </c>
      <c r="N20" s="15">
        <f t="shared" si="1"/>
        <v>237500</v>
      </c>
      <c r="O20" s="15">
        <f t="shared" si="8"/>
        <v>1487500</v>
      </c>
      <c r="P20" s="51">
        <v>1344000</v>
      </c>
      <c r="Q20" s="15">
        <f t="shared" si="2"/>
        <v>255360</v>
      </c>
      <c r="R20" s="15">
        <f t="shared" si="3"/>
        <v>1599360</v>
      </c>
      <c r="S20" s="15">
        <f t="shared" si="4"/>
        <v>87003.026001015241</v>
      </c>
      <c r="T20" s="35">
        <f t="shared" si="5"/>
        <v>5.7811124999262595E-2</v>
      </c>
      <c r="U20" s="15">
        <f t="shared" si="6"/>
        <v>1504953</v>
      </c>
    </row>
    <row r="21" spans="1:21" x14ac:dyDescent="0.2">
      <c r="A21" s="13">
        <v>21</v>
      </c>
      <c r="B21" s="13" t="s">
        <v>83</v>
      </c>
      <c r="C21" s="25" t="s">
        <v>84</v>
      </c>
      <c r="D21" s="25" t="s">
        <v>66</v>
      </c>
      <c r="E21" s="14" t="s">
        <v>67</v>
      </c>
      <c r="F21" s="14" t="s">
        <v>85</v>
      </c>
      <c r="G21" s="14">
        <v>1</v>
      </c>
      <c r="H21" s="15"/>
      <c r="I21" s="31"/>
      <c r="J21" s="15">
        <v>1900000</v>
      </c>
      <c r="K21" s="15">
        <f t="shared" si="0"/>
        <v>361000</v>
      </c>
      <c r="L21" s="50">
        <f t="shared" ref="L21:L23" si="9">+J21+K21</f>
        <v>2261000</v>
      </c>
      <c r="M21" s="15">
        <v>1950000</v>
      </c>
      <c r="N21" s="15">
        <f t="shared" si="1"/>
        <v>370500</v>
      </c>
      <c r="O21" s="15">
        <f t="shared" ref="O21:O23" si="10">+M21+N21</f>
        <v>2320500</v>
      </c>
      <c r="P21" s="51">
        <v>2128000</v>
      </c>
      <c r="Q21" s="15">
        <f t="shared" si="2"/>
        <v>404320</v>
      </c>
      <c r="R21" s="15">
        <f t="shared" si="3"/>
        <v>2532320</v>
      </c>
      <c r="S21" s="15">
        <f t="shared" si="4"/>
        <v>142608.14890227464</v>
      </c>
      <c r="T21" s="35">
        <f t="shared" si="5"/>
        <v>6.0139911727698427E-2</v>
      </c>
      <c r="U21" s="15">
        <f t="shared" si="6"/>
        <v>2371273</v>
      </c>
    </row>
    <row r="22" spans="1:21" ht="24" x14ac:dyDescent="0.2">
      <c r="A22" s="13">
        <v>22</v>
      </c>
      <c r="B22" s="13" t="s">
        <v>86</v>
      </c>
      <c r="C22" s="25" t="s">
        <v>87</v>
      </c>
      <c r="D22" s="25" t="s">
        <v>66</v>
      </c>
      <c r="E22" s="14" t="s">
        <v>67</v>
      </c>
      <c r="F22" s="14" t="s">
        <v>88</v>
      </c>
      <c r="G22" s="14">
        <v>1</v>
      </c>
      <c r="H22" s="15"/>
      <c r="I22" s="31"/>
      <c r="J22" s="15">
        <v>1900000</v>
      </c>
      <c r="K22" s="15">
        <f t="shared" si="0"/>
        <v>361000</v>
      </c>
      <c r="L22" s="50">
        <f t="shared" si="9"/>
        <v>2261000</v>
      </c>
      <c r="M22" s="15">
        <v>1950000</v>
      </c>
      <c r="N22" s="15">
        <f t="shared" si="1"/>
        <v>370500</v>
      </c>
      <c r="O22" s="15">
        <f t="shared" si="10"/>
        <v>2320500</v>
      </c>
      <c r="P22" s="51">
        <v>2128000</v>
      </c>
      <c r="Q22" s="15">
        <f t="shared" si="2"/>
        <v>404320</v>
      </c>
      <c r="R22" s="15">
        <f t="shared" si="3"/>
        <v>2532320</v>
      </c>
      <c r="S22" s="15">
        <f t="shared" si="4"/>
        <v>142608.14890227464</v>
      </c>
      <c r="T22" s="35">
        <f t="shared" si="5"/>
        <v>6.0139911727698427E-2</v>
      </c>
      <c r="U22" s="15">
        <f t="shared" si="6"/>
        <v>2371273</v>
      </c>
    </row>
    <row r="23" spans="1:21" ht="24" x14ac:dyDescent="0.2">
      <c r="A23" s="13">
        <v>23</v>
      </c>
      <c r="B23" s="13" t="s">
        <v>86</v>
      </c>
      <c r="C23" s="25" t="s">
        <v>87</v>
      </c>
      <c r="D23" s="25" t="s">
        <v>66</v>
      </c>
      <c r="E23" s="14" t="s">
        <v>67</v>
      </c>
      <c r="F23" s="14" t="s">
        <v>89</v>
      </c>
      <c r="G23" s="14">
        <v>1</v>
      </c>
      <c r="H23" s="15"/>
      <c r="I23" s="31"/>
      <c r="J23" s="15">
        <v>1900000</v>
      </c>
      <c r="K23" s="15">
        <f t="shared" si="0"/>
        <v>361000</v>
      </c>
      <c r="L23" s="50">
        <f t="shared" si="9"/>
        <v>2261000</v>
      </c>
      <c r="M23" s="15">
        <v>1950000</v>
      </c>
      <c r="N23" s="15">
        <f t="shared" si="1"/>
        <v>370500</v>
      </c>
      <c r="O23" s="15">
        <f t="shared" si="10"/>
        <v>2320500</v>
      </c>
      <c r="P23" s="51">
        <v>2128000</v>
      </c>
      <c r="Q23" s="15">
        <f t="shared" si="2"/>
        <v>404320</v>
      </c>
      <c r="R23" s="15">
        <f t="shared" si="3"/>
        <v>2532320</v>
      </c>
      <c r="S23" s="15">
        <f t="shared" si="4"/>
        <v>142608.14890227464</v>
      </c>
      <c r="T23" s="35">
        <f t="shared" si="5"/>
        <v>6.0139911727698427E-2</v>
      </c>
      <c r="U23" s="15">
        <f t="shared" si="6"/>
        <v>2371273</v>
      </c>
    </row>
    <row r="24" spans="1:21" x14ac:dyDescent="0.2">
      <c r="A24" s="13">
        <v>28</v>
      </c>
      <c r="B24" s="13" t="s">
        <v>90</v>
      </c>
      <c r="C24" s="25" t="s">
        <v>91</v>
      </c>
      <c r="D24" s="25" t="s">
        <v>66</v>
      </c>
      <c r="E24" s="14" t="s">
        <v>67</v>
      </c>
      <c r="F24" s="14" t="s">
        <v>92</v>
      </c>
      <c r="G24" s="14">
        <v>1</v>
      </c>
      <c r="H24" s="15"/>
      <c r="I24" s="31"/>
      <c r="J24" s="15">
        <v>1900000</v>
      </c>
      <c r="K24" s="15">
        <f t="shared" si="0"/>
        <v>361000</v>
      </c>
      <c r="L24" s="50">
        <f t="shared" ref="L24:L28" si="11">+J24+K24</f>
        <v>2261000</v>
      </c>
      <c r="M24" s="15">
        <v>1950000</v>
      </c>
      <c r="N24" s="15">
        <f t="shared" si="1"/>
        <v>370500</v>
      </c>
      <c r="O24" s="15">
        <f t="shared" ref="O24:O28" si="12">+M24+N24</f>
        <v>2320500</v>
      </c>
      <c r="P24" s="51">
        <v>2128000</v>
      </c>
      <c r="Q24" s="15">
        <f t="shared" si="2"/>
        <v>404320</v>
      </c>
      <c r="R24" s="15">
        <f t="shared" si="3"/>
        <v>2532320</v>
      </c>
      <c r="S24" s="15">
        <f t="shared" si="4"/>
        <v>142608.14890227464</v>
      </c>
      <c r="T24" s="35">
        <f t="shared" si="5"/>
        <v>6.0139911727698427E-2</v>
      </c>
      <c r="U24" s="15">
        <f t="shared" si="6"/>
        <v>2371273</v>
      </c>
    </row>
    <row r="25" spans="1:21" x14ac:dyDescent="0.2">
      <c r="A25" s="13">
        <v>29</v>
      </c>
      <c r="B25" s="13" t="s">
        <v>93</v>
      </c>
      <c r="C25" s="25" t="s">
        <v>94</v>
      </c>
      <c r="D25" s="25" t="s">
        <v>66</v>
      </c>
      <c r="E25" s="14" t="s">
        <v>67</v>
      </c>
      <c r="F25" s="14" t="s">
        <v>95</v>
      </c>
      <c r="G25" s="14">
        <v>1</v>
      </c>
      <c r="H25" s="15"/>
      <c r="I25" s="31"/>
      <c r="J25" s="15">
        <v>1900000</v>
      </c>
      <c r="K25" s="15">
        <f t="shared" si="0"/>
        <v>361000</v>
      </c>
      <c r="L25" s="50">
        <f t="shared" si="11"/>
        <v>2261000</v>
      </c>
      <c r="M25" s="15">
        <v>1950000</v>
      </c>
      <c r="N25" s="15">
        <f t="shared" si="1"/>
        <v>370500</v>
      </c>
      <c r="O25" s="15">
        <f t="shared" si="12"/>
        <v>2320500</v>
      </c>
      <c r="P25" s="51">
        <v>2128000</v>
      </c>
      <c r="Q25" s="15">
        <f t="shared" si="2"/>
        <v>404320</v>
      </c>
      <c r="R25" s="15">
        <f t="shared" si="3"/>
        <v>2532320</v>
      </c>
      <c r="S25" s="15">
        <f t="shared" si="4"/>
        <v>142608.14890227464</v>
      </c>
      <c r="T25" s="35">
        <f t="shared" si="5"/>
        <v>6.0139911727698427E-2</v>
      </c>
      <c r="U25" s="15">
        <f t="shared" si="6"/>
        <v>2371273</v>
      </c>
    </row>
    <row r="26" spans="1:21" x14ac:dyDescent="0.2">
      <c r="A26" s="13">
        <v>30</v>
      </c>
      <c r="B26" s="13" t="s">
        <v>93</v>
      </c>
      <c r="C26" s="25" t="s">
        <v>96</v>
      </c>
      <c r="D26" s="25" t="s">
        <v>66</v>
      </c>
      <c r="E26" s="14" t="s">
        <v>97</v>
      </c>
      <c r="F26" s="14" t="s">
        <v>98</v>
      </c>
      <c r="G26" s="14">
        <v>1</v>
      </c>
      <c r="H26" s="15"/>
      <c r="I26" s="31"/>
      <c r="J26" s="15">
        <v>1900000</v>
      </c>
      <c r="K26" s="15">
        <f t="shared" si="0"/>
        <v>361000</v>
      </c>
      <c r="L26" s="50">
        <f t="shared" si="11"/>
        <v>2261000</v>
      </c>
      <c r="M26" s="15">
        <v>1950000</v>
      </c>
      <c r="N26" s="15">
        <f t="shared" si="1"/>
        <v>370500</v>
      </c>
      <c r="O26" s="15">
        <f t="shared" si="12"/>
        <v>2320500</v>
      </c>
      <c r="P26" s="51">
        <v>2128000</v>
      </c>
      <c r="Q26" s="15">
        <f t="shared" si="2"/>
        <v>404320</v>
      </c>
      <c r="R26" s="15">
        <f t="shared" si="3"/>
        <v>2532320</v>
      </c>
      <c r="S26" s="15">
        <f t="shared" si="4"/>
        <v>142608.14890227464</v>
      </c>
      <c r="T26" s="35">
        <f t="shared" si="5"/>
        <v>6.0139911727698427E-2</v>
      </c>
      <c r="U26" s="15">
        <f t="shared" si="6"/>
        <v>2371273</v>
      </c>
    </row>
    <row r="27" spans="1:21" x14ac:dyDescent="0.2">
      <c r="A27" s="13">
        <v>31</v>
      </c>
      <c r="B27" s="13" t="s">
        <v>93</v>
      </c>
      <c r="C27" s="25" t="s">
        <v>96</v>
      </c>
      <c r="D27" s="25" t="s">
        <v>66</v>
      </c>
      <c r="E27" s="14" t="s">
        <v>99</v>
      </c>
      <c r="F27" s="14" t="s">
        <v>100</v>
      </c>
      <c r="G27" s="14">
        <v>1</v>
      </c>
      <c r="H27" s="15"/>
      <c r="I27" s="31"/>
      <c r="J27" s="15">
        <v>1900000</v>
      </c>
      <c r="K27" s="15">
        <f t="shared" si="0"/>
        <v>361000</v>
      </c>
      <c r="L27" s="50">
        <f t="shared" si="11"/>
        <v>2261000</v>
      </c>
      <c r="M27" s="15">
        <v>1950000</v>
      </c>
      <c r="N27" s="15">
        <f t="shared" si="1"/>
        <v>370500</v>
      </c>
      <c r="O27" s="15">
        <f t="shared" si="12"/>
        <v>2320500</v>
      </c>
      <c r="P27" s="51">
        <v>2128000</v>
      </c>
      <c r="Q27" s="15">
        <f t="shared" si="2"/>
        <v>404320</v>
      </c>
      <c r="R27" s="15">
        <f t="shared" si="3"/>
        <v>2532320</v>
      </c>
      <c r="S27" s="15">
        <f t="shared" si="4"/>
        <v>142608.14890227464</v>
      </c>
      <c r="T27" s="35">
        <f t="shared" si="5"/>
        <v>6.0139911727698427E-2</v>
      </c>
      <c r="U27" s="15">
        <f t="shared" si="6"/>
        <v>2371273</v>
      </c>
    </row>
    <row r="28" spans="1:21" x14ac:dyDescent="0.2">
      <c r="A28" s="13">
        <v>32</v>
      </c>
      <c r="B28" s="13" t="s">
        <v>93</v>
      </c>
      <c r="C28" s="25" t="s">
        <v>96</v>
      </c>
      <c r="D28" s="25" t="s">
        <v>66</v>
      </c>
      <c r="E28" s="14" t="s">
        <v>101</v>
      </c>
      <c r="F28" s="14" t="s">
        <v>102</v>
      </c>
      <c r="G28" s="14">
        <v>1</v>
      </c>
      <c r="H28" s="15"/>
      <c r="I28" s="31"/>
      <c r="J28" s="15">
        <v>1900000</v>
      </c>
      <c r="K28" s="15">
        <f t="shared" si="0"/>
        <v>361000</v>
      </c>
      <c r="L28" s="50">
        <f t="shared" si="11"/>
        <v>2261000</v>
      </c>
      <c r="M28" s="15">
        <v>1950000</v>
      </c>
      <c r="N28" s="15">
        <f t="shared" si="1"/>
        <v>370500</v>
      </c>
      <c r="O28" s="15">
        <f t="shared" si="12"/>
        <v>2320500</v>
      </c>
      <c r="P28" s="51">
        <v>2128000</v>
      </c>
      <c r="Q28" s="15">
        <f t="shared" si="2"/>
        <v>404320</v>
      </c>
      <c r="R28" s="15">
        <f t="shared" si="3"/>
        <v>2532320</v>
      </c>
      <c r="S28" s="15">
        <f t="shared" si="4"/>
        <v>142608.14890227464</v>
      </c>
      <c r="T28" s="35">
        <f t="shared" si="5"/>
        <v>6.0139911727698427E-2</v>
      </c>
      <c r="U28" s="15">
        <f t="shared" si="6"/>
        <v>2371273</v>
      </c>
    </row>
    <row r="29" spans="1:21" x14ac:dyDescent="0.2">
      <c r="A29" s="13">
        <v>39</v>
      </c>
      <c r="B29" s="13" t="s">
        <v>103</v>
      </c>
      <c r="C29" s="25" t="s">
        <v>104</v>
      </c>
      <c r="D29" s="25" t="s">
        <v>66</v>
      </c>
      <c r="E29" s="14" t="s">
        <v>97</v>
      </c>
      <c r="F29" s="14" t="s">
        <v>105</v>
      </c>
      <c r="G29" s="14">
        <v>1</v>
      </c>
      <c r="H29" s="15"/>
      <c r="I29" s="31"/>
      <c r="J29" s="15">
        <v>1900000</v>
      </c>
      <c r="K29" s="15">
        <f t="shared" si="0"/>
        <v>361000</v>
      </c>
      <c r="L29" s="50">
        <f t="shared" ref="L29:L32" si="13">+J29+K29</f>
        <v>2261000</v>
      </c>
      <c r="M29" s="15">
        <v>1950000</v>
      </c>
      <c r="N29" s="15">
        <f t="shared" si="1"/>
        <v>370500</v>
      </c>
      <c r="O29" s="15">
        <f t="shared" ref="O29:O32" si="14">+M29+N29</f>
        <v>2320500</v>
      </c>
      <c r="P29" s="51">
        <v>2128000</v>
      </c>
      <c r="Q29" s="15">
        <f t="shared" si="2"/>
        <v>404320</v>
      </c>
      <c r="R29" s="15">
        <f t="shared" si="3"/>
        <v>2532320</v>
      </c>
      <c r="S29" s="15">
        <f t="shared" si="4"/>
        <v>142608.14890227464</v>
      </c>
      <c r="T29" s="35">
        <f t="shared" si="5"/>
        <v>6.0139911727698427E-2</v>
      </c>
      <c r="U29" s="15">
        <f t="shared" si="6"/>
        <v>2371273</v>
      </c>
    </row>
    <row r="30" spans="1:21" x14ac:dyDescent="0.2">
      <c r="A30" s="13">
        <v>40</v>
      </c>
      <c r="B30" s="13" t="s">
        <v>103</v>
      </c>
      <c r="C30" s="25" t="s">
        <v>94</v>
      </c>
      <c r="D30" s="25" t="s">
        <v>66</v>
      </c>
      <c r="E30" s="14" t="s">
        <v>67</v>
      </c>
      <c r="F30" s="14" t="s">
        <v>106</v>
      </c>
      <c r="G30" s="14">
        <v>1</v>
      </c>
      <c r="H30" s="15"/>
      <c r="I30" s="31"/>
      <c r="J30" s="15">
        <v>1900000</v>
      </c>
      <c r="K30" s="15">
        <f t="shared" si="0"/>
        <v>361000</v>
      </c>
      <c r="L30" s="50">
        <f t="shared" si="13"/>
        <v>2261000</v>
      </c>
      <c r="M30" s="15">
        <v>1950000</v>
      </c>
      <c r="N30" s="15">
        <f t="shared" si="1"/>
        <v>370500</v>
      </c>
      <c r="O30" s="15">
        <f t="shared" si="14"/>
        <v>2320500</v>
      </c>
      <c r="P30" s="51">
        <v>2128000</v>
      </c>
      <c r="Q30" s="15">
        <f t="shared" si="2"/>
        <v>404320</v>
      </c>
      <c r="R30" s="15">
        <f t="shared" si="3"/>
        <v>2532320</v>
      </c>
      <c r="S30" s="15">
        <f t="shared" si="4"/>
        <v>142608.14890227464</v>
      </c>
      <c r="T30" s="35">
        <f t="shared" si="5"/>
        <v>6.0139911727698427E-2</v>
      </c>
      <c r="U30" s="15">
        <f t="shared" si="6"/>
        <v>2371273</v>
      </c>
    </row>
    <row r="31" spans="1:21" x14ac:dyDescent="0.2">
      <c r="A31" s="13">
        <v>41</v>
      </c>
      <c r="B31" s="13" t="s">
        <v>107</v>
      </c>
      <c r="C31" s="25" t="s">
        <v>108</v>
      </c>
      <c r="D31" s="25" t="s">
        <v>66</v>
      </c>
      <c r="E31" s="14" t="s">
        <v>77</v>
      </c>
      <c r="F31" s="14" t="s">
        <v>109</v>
      </c>
      <c r="G31" s="14">
        <v>1</v>
      </c>
      <c r="H31" s="15"/>
      <c r="I31" s="31"/>
      <c r="J31" s="15">
        <v>1900000</v>
      </c>
      <c r="K31" s="15">
        <f t="shared" si="0"/>
        <v>361000</v>
      </c>
      <c r="L31" s="50">
        <f t="shared" si="13"/>
        <v>2261000</v>
      </c>
      <c r="M31" s="15">
        <v>1950000</v>
      </c>
      <c r="N31" s="15">
        <f t="shared" si="1"/>
        <v>370500</v>
      </c>
      <c r="O31" s="15">
        <f t="shared" si="14"/>
        <v>2320500</v>
      </c>
      <c r="P31" s="51">
        <v>2128000</v>
      </c>
      <c r="Q31" s="15">
        <f t="shared" si="2"/>
        <v>404320</v>
      </c>
      <c r="R31" s="15">
        <f t="shared" si="3"/>
        <v>2532320</v>
      </c>
      <c r="S31" s="15">
        <f t="shared" si="4"/>
        <v>142608.14890227464</v>
      </c>
      <c r="T31" s="35">
        <f t="shared" si="5"/>
        <v>6.0139911727698427E-2</v>
      </c>
      <c r="U31" s="15">
        <f t="shared" si="6"/>
        <v>2371273</v>
      </c>
    </row>
    <row r="32" spans="1:21" x14ac:dyDescent="0.2">
      <c r="A32" s="13">
        <v>42</v>
      </c>
      <c r="B32" s="13" t="s">
        <v>107</v>
      </c>
      <c r="C32" s="25" t="s">
        <v>94</v>
      </c>
      <c r="D32" s="25" t="s">
        <v>66</v>
      </c>
      <c r="E32" s="14" t="s">
        <v>67</v>
      </c>
      <c r="F32" s="14" t="s">
        <v>110</v>
      </c>
      <c r="G32" s="14">
        <v>1</v>
      </c>
      <c r="H32" s="15"/>
      <c r="I32" s="31"/>
      <c r="J32" s="15">
        <v>1900000</v>
      </c>
      <c r="K32" s="15">
        <f t="shared" si="0"/>
        <v>361000</v>
      </c>
      <c r="L32" s="50">
        <f t="shared" si="13"/>
        <v>2261000</v>
      </c>
      <c r="M32" s="15">
        <v>1950000</v>
      </c>
      <c r="N32" s="15">
        <f t="shared" si="1"/>
        <v>370500</v>
      </c>
      <c r="O32" s="15">
        <f t="shared" si="14"/>
        <v>2320500</v>
      </c>
      <c r="P32" s="51">
        <v>2128000</v>
      </c>
      <c r="Q32" s="15">
        <f t="shared" si="2"/>
        <v>404320</v>
      </c>
      <c r="R32" s="15">
        <f t="shared" si="3"/>
        <v>2532320</v>
      </c>
      <c r="S32" s="15">
        <f t="shared" si="4"/>
        <v>142608.14890227464</v>
      </c>
      <c r="T32" s="35">
        <f t="shared" si="5"/>
        <v>6.0139911727698427E-2</v>
      </c>
      <c r="U32" s="15">
        <f t="shared" si="6"/>
        <v>2371273</v>
      </c>
    </row>
    <row r="33" spans="1:21" x14ac:dyDescent="0.2">
      <c r="A33" s="13">
        <v>50</v>
      </c>
      <c r="B33" s="13" t="s">
        <v>33</v>
      </c>
      <c r="C33" s="25" t="s">
        <v>104</v>
      </c>
      <c r="D33" s="25" t="s">
        <v>66</v>
      </c>
      <c r="E33" s="14" t="s">
        <v>67</v>
      </c>
      <c r="F33" s="14" t="s">
        <v>111</v>
      </c>
      <c r="G33" s="14">
        <v>1</v>
      </c>
      <c r="H33" s="15"/>
      <c r="I33" s="31"/>
      <c r="J33" s="15">
        <v>1900000</v>
      </c>
      <c r="K33" s="15">
        <f t="shared" si="0"/>
        <v>361000</v>
      </c>
      <c r="L33" s="50">
        <f t="shared" ref="L33:L36" si="15">+J33+K33</f>
        <v>2261000</v>
      </c>
      <c r="M33" s="15">
        <v>1950000</v>
      </c>
      <c r="N33" s="15">
        <f t="shared" si="1"/>
        <v>370500</v>
      </c>
      <c r="O33" s="15">
        <f t="shared" ref="O33:O36" si="16">+M33+N33</f>
        <v>2320500</v>
      </c>
      <c r="P33" s="51">
        <v>2128000</v>
      </c>
      <c r="Q33" s="15">
        <f t="shared" si="2"/>
        <v>404320</v>
      </c>
      <c r="R33" s="15">
        <f t="shared" si="3"/>
        <v>2532320</v>
      </c>
      <c r="S33" s="15">
        <f t="shared" si="4"/>
        <v>142608.14890227464</v>
      </c>
      <c r="T33" s="35">
        <f t="shared" si="5"/>
        <v>6.0139911727698427E-2</v>
      </c>
      <c r="U33" s="15">
        <f t="shared" si="6"/>
        <v>2371273</v>
      </c>
    </row>
    <row r="34" spans="1:21" x14ac:dyDescent="0.2">
      <c r="A34" s="13">
        <v>54</v>
      </c>
      <c r="B34" s="13" t="s">
        <v>112</v>
      </c>
      <c r="C34" s="25" t="s">
        <v>113</v>
      </c>
      <c r="D34" s="25" t="s">
        <v>66</v>
      </c>
      <c r="E34" s="14" t="s">
        <v>67</v>
      </c>
      <c r="F34" s="14" t="s">
        <v>114</v>
      </c>
      <c r="G34" s="14">
        <v>1</v>
      </c>
      <c r="H34" s="15"/>
      <c r="I34" s="31"/>
      <c r="J34" s="15">
        <v>1900000</v>
      </c>
      <c r="K34" s="15">
        <f t="shared" si="0"/>
        <v>361000</v>
      </c>
      <c r="L34" s="50">
        <f t="shared" si="15"/>
        <v>2261000</v>
      </c>
      <c r="M34" s="15">
        <v>1950000</v>
      </c>
      <c r="N34" s="15">
        <f t="shared" si="1"/>
        <v>370500</v>
      </c>
      <c r="O34" s="15">
        <f t="shared" si="16"/>
        <v>2320500</v>
      </c>
      <c r="P34" s="51">
        <v>2128000</v>
      </c>
      <c r="Q34" s="15">
        <f t="shared" si="2"/>
        <v>404320</v>
      </c>
      <c r="R34" s="15">
        <f t="shared" si="3"/>
        <v>2532320</v>
      </c>
      <c r="S34" s="15">
        <f t="shared" si="4"/>
        <v>142608.14890227464</v>
      </c>
      <c r="T34" s="35">
        <f t="shared" si="5"/>
        <v>6.0139911727698427E-2</v>
      </c>
      <c r="U34" s="15">
        <f t="shared" si="6"/>
        <v>2371273</v>
      </c>
    </row>
    <row r="35" spans="1:21" x14ac:dyDescent="0.2">
      <c r="A35" s="13">
        <v>55</v>
      </c>
      <c r="B35" s="13" t="s">
        <v>115</v>
      </c>
      <c r="C35" s="25" t="s">
        <v>91</v>
      </c>
      <c r="D35" s="25" t="s">
        <v>66</v>
      </c>
      <c r="E35" s="14" t="s">
        <v>116</v>
      </c>
      <c r="F35" s="14" t="s">
        <v>114</v>
      </c>
      <c r="G35" s="14">
        <v>1</v>
      </c>
      <c r="H35" s="15"/>
      <c r="I35" s="31"/>
      <c r="J35" s="15">
        <v>1900000</v>
      </c>
      <c r="K35" s="15">
        <f t="shared" si="0"/>
        <v>361000</v>
      </c>
      <c r="L35" s="50">
        <f t="shared" si="15"/>
        <v>2261000</v>
      </c>
      <c r="M35" s="15">
        <v>1950000</v>
      </c>
      <c r="N35" s="15">
        <f t="shared" si="1"/>
        <v>370500</v>
      </c>
      <c r="O35" s="15">
        <f t="shared" si="16"/>
        <v>2320500</v>
      </c>
      <c r="P35" s="51">
        <v>2128000</v>
      </c>
      <c r="Q35" s="15">
        <f t="shared" si="2"/>
        <v>404320</v>
      </c>
      <c r="R35" s="15">
        <f t="shared" si="3"/>
        <v>2532320</v>
      </c>
      <c r="S35" s="15">
        <f t="shared" si="4"/>
        <v>142608.14890227464</v>
      </c>
      <c r="T35" s="35">
        <f t="shared" si="5"/>
        <v>6.0139911727698427E-2</v>
      </c>
      <c r="U35" s="15">
        <f t="shared" si="6"/>
        <v>2371273</v>
      </c>
    </row>
    <row r="36" spans="1:21" x14ac:dyDescent="0.2">
      <c r="A36" s="13">
        <v>56</v>
      </c>
      <c r="B36" s="13" t="s">
        <v>117</v>
      </c>
      <c r="C36" s="25" t="s">
        <v>104</v>
      </c>
      <c r="D36" s="25" t="s">
        <v>66</v>
      </c>
      <c r="E36" s="14" t="s">
        <v>97</v>
      </c>
      <c r="F36" s="14" t="s">
        <v>118</v>
      </c>
      <c r="G36" s="14">
        <v>1</v>
      </c>
      <c r="H36" s="15"/>
      <c r="I36" s="31"/>
      <c r="J36" s="15">
        <v>1900000</v>
      </c>
      <c r="K36" s="15">
        <f t="shared" si="0"/>
        <v>361000</v>
      </c>
      <c r="L36" s="50">
        <f t="shared" si="15"/>
        <v>2261000</v>
      </c>
      <c r="M36" s="15">
        <v>1950000</v>
      </c>
      <c r="N36" s="15">
        <f t="shared" si="1"/>
        <v>370500</v>
      </c>
      <c r="O36" s="15">
        <f t="shared" si="16"/>
        <v>2320500</v>
      </c>
      <c r="P36" s="51">
        <v>2128000</v>
      </c>
      <c r="Q36" s="15">
        <f t="shared" si="2"/>
        <v>404320</v>
      </c>
      <c r="R36" s="15">
        <f t="shared" si="3"/>
        <v>2532320</v>
      </c>
      <c r="S36" s="15">
        <f t="shared" si="4"/>
        <v>142608.14890227464</v>
      </c>
      <c r="T36" s="35">
        <f t="shared" si="5"/>
        <v>6.0139911727698427E-2</v>
      </c>
      <c r="U36" s="15">
        <f t="shared" si="6"/>
        <v>2371273</v>
      </c>
    </row>
    <row r="37" spans="1:21" x14ac:dyDescent="0.2">
      <c r="A37" s="13">
        <v>62</v>
      </c>
      <c r="B37" s="13" t="s">
        <v>119</v>
      </c>
      <c r="C37" s="25" t="s">
        <v>94</v>
      </c>
      <c r="D37" s="25" t="s">
        <v>120</v>
      </c>
      <c r="E37" s="14" t="s">
        <v>67</v>
      </c>
      <c r="F37" s="14" t="s">
        <v>121</v>
      </c>
      <c r="G37" s="14">
        <v>1</v>
      </c>
      <c r="H37" s="15"/>
      <c r="I37" s="31"/>
      <c r="J37" s="15">
        <v>1900000</v>
      </c>
      <c r="K37" s="15">
        <f t="shared" si="0"/>
        <v>361000</v>
      </c>
      <c r="L37" s="50">
        <f t="shared" ref="L37:L40" si="17">+J37+K37</f>
        <v>2261000</v>
      </c>
      <c r="M37" s="15">
        <v>1950000</v>
      </c>
      <c r="N37" s="15">
        <f t="shared" si="1"/>
        <v>370500</v>
      </c>
      <c r="O37" s="15">
        <f t="shared" ref="O37:O40" si="18">+M37+N37</f>
        <v>2320500</v>
      </c>
      <c r="P37" s="51">
        <v>2128000</v>
      </c>
      <c r="Q37" s="15">
        <f t="shared" si="2"/>
        <v>404320</v>
      </c>
      <c r="R37" s="15">
        <f t="shared" si="3"/>
        <v>2532320</v>
      </c>
      <c r="S37" s="15">
        <f t="shared" si="4"/>
        <v>142608.14890227464</v>
      </c>
      <c r="T37" s="35">
        <f t="shared" si="5"/>
        <v>6.0139911727698427E-2</v>
      </c>
      <c r="U37" s="15">
        <f t="shared" si="6"/>
        <v>2371273</v>
      </c>
    </row>
    <row r="38" spans="1:21" x14ac:dyDescent="0.2">
      <c r="A38" s="13">
        <v>63</v>
      </c>
      <c r="B38" s="13" t="s">
        <v>119</v>
      </c>
      <c r="C38" s="25" t="s">
        <v>94</v>
      </c>
      <c r="D38" s="25" t="s">
        <v>120</v>
      </c>
      <c r="E38" s="14" t="s">
        <v>97</v>
      </c>
      <c r="F38" s="14" t="s">
        <v>122</v>
      </c>
      <c r="G38" s="14">
        <v>1</v>
      </c>
      <c r="H38" s="15"/>
      <c r="I38" s="31"/>
      <c r="J38" s="15">
        <v>1900000</v>
      </c>
      <c r="K38" s="15">
        <f t="shared" si="0"/>
        <v>361000</v>
      </c>
      <c r="L38" s="50">
        <f t="shared" si="17"/>
        <v>2261000</v>
      </c>
      <c r="M38" s="15">
        <v>1950000</v>
      </c>
      <c r="N38" s="15">
        <f t="shared" si="1"/>
        <v>370500</v>
      </c>
      <c r="O38" s="15">
        <f t="shared" si="18"/>
        <v>2320500</v>
      </c>
      <c r="P38" s="51">
        <v>2128000</v>
      </c>
      <c r="Q38" s="15">
        <f t="shared" si="2"/>
        <v>404320</v>
      </c>
      <c r="R38" s="15">
        <f t="shared" si="3"/>
        <v>2532320</v>
      </c>
      <c r="S38" s="15">
        <f t="shared" si="4"/>
        <v>142608.14890227464</v>
      </c>
      <c r="T38" s="35">
        <f t="shared" si="5"/>
        <v>6.0139911727698427E-2</v>
      </c>
      <c r="U38" s="15">
        <f t="shared" si="6"/>
        <v>2371273</v>
      </c>
    </row>
    <row r="39" spans="1:21" x14ac:dyDescent="0.2">
      <c r="A39" s="13">
        <v>64</v>
      </c>
      <c r="B39" s="13" t="s">
        <v>119</v>
      </c>
      <c r="C39" s="25" t="s">
        <v>94</v>
      </c>
      <c r="D39" s="25" t="s">
        <v>120</v>
      </c>
      <c r="E39" s="14" t="s">
        <v>97</v>
      </c>
      <c r="F39" s="14" t="s">
        <v>122</v>
      </c>
      <c r="G39" s="14">
        <v>1</v>
      </c>
      <c r="H39" s="15"/>
      <c r="I39" s="31"/>
      <c r="J39" s="15">
        <v>1900000</v>
      </c>
      <c r="K39" s="15">
        <f t="shared" si="0"/>
        <v>361000</v>
      </c>
      <c r="L39" s="50">
        <f t="shared" si="17"/>
        <v>2261000</v>
      </c>
      <c r="M39" s="15">
        <v>1950000</v>
      </c>
      <c r="N39" s="15">
        <f t="shared" si="1"/>
        <v>370500</v>
      </c>
      <c r="O39" s="15">
        <f t="shared" si="18"/>
        <v>2320500</v>
      </c>
      <c r="P39" s="51">
        <v>2128000</v>
      </c>
      <c r="Q39" s="15">
        <f t="shared" si="2"/>
        <v>404320</v>
      </c>
      <c r="R39" s="15">
        <f t="shared" si="3"/>
        <v>2532320</v>
      </c>
      <c r="S39" s="15">
        <f t="shared" si="4"/>
        <v>142608.14890227464</v>
      </c>
      <c r="T39" s="35">
        <f t="shared" si="5"/>
        <v>6.0139911727698427E-2</v>
      </c>
      <c r="U39" s="15">
        <f t="shared" si="6"/>
        <v>2371273</v>
      </c>
    </row>
    <row r="40" spans="1:21" x14ac:dyDescent="0.2">
      <c r="A40" s="13">
        <v>65</v>
      </c>
      <c r="B40" s="13" t="s">
        <v>119</v>
      </c>
      <c r="C40" s="25" t="s">
        <v>94</v>
      </c>
      <c r="D40" s="25" t="s">
        <v>66</v>
      </c>
      <c r="E40" s="14" t="s">
        <v>97</v>
      </c>
      <c r="F40" s="14" t="s">
        <v>123</v>
      </c>
      <c r="G40" s="14">
        <v>1</v>
      </c>
      <c r="H40" s="15"/>
      <c r="I40" s="31"/>
      <c r="J40" s="15">
        <v>1900000</v>
      </c>
      <c r="K40" s="15">
        <f t="shared" si="0"/>
        <v>361000</v>
      </c>
      <c r="L40" s="50">
        <f t="shared" si="17"/>
        <v>2261000</v>
      </c>
      <c r="M40" s="15">
        <v>1950000</v>
      </c>
      <c r="N40" s="15">
        <f t="shared" si="1"/>
        <v>370500</v>
      </c>
      <c r="O40" s="15">
        <f t="shared" si="18"/>
        <v>2320500</v>
      </c>
      <c r="P40" s="51">
        <v>2128000</v>
      </c>
      <c r="Q40" s="15">
        <f t="shared" si="2"/>
        <v>404320</v>
      </c>
      <c r="R40" s="15">
        <f t="shared" si="3"/>
        <v>2532320</v>
      </c>
      <c r="S40" s="15">
        <f t="shared" si="4"/>
        <v>142608.14890227464</v>
      </c>
      <c r="T40" s="35">
        <f t="shared" si="5"/>
        <v>6.0139911727698427E-2</v>
      </c>
      <c r="U40" s="15">
        <f t="shared" si="6"/>
        <v>2371273</v>
      </c>
    </row>
    <row r="41" spans="1:21" ht="24" x14ac:dyDescent="0.2">
      <c r="A41" s="13">
        <v>122</v>
      </c>
      <c r="B41" s="13" t="s">
        <v>49</v>
      </c>
      <c r="C41" s="25" t="s">
        <v>124</v>
      </c>
      <c r="D41" s="25" t="s">
        <v>66</v>
      </c>
      <c r="E41" s="14" t="s">
        <v>125</v>
      </c>
      <c r="F41" s="14" t="s">
        <v>126</v>
      </c>
      <c r="G41" s="14">
        <v>1</v>
      </c>
      <c r="H41" s="15"/>
      <c r="I41" s="31"/>
      <c r="J41" s="15">
        <v>1600000</v>
      </c>
      <c r="K41" s="15">
        <f t="shared" ref="K41:K48" si="19">J41*19%</f>
        <v>304000</v>
      </c>
      <c r="L41" s="50">
        <f t="shared" ref="L41:L49" si="20">+J41+K41</f>
        <v>1904000</v>
      </c>
      <c r="M41" s="15">
        <v>1250000</v>
      </c>
      <c r="N41" s="15">
        <f t="shared" ref="N41:N48" si="21">M41*19%</f>
        <v>237500</v>
      </c>
      <c r="O41" s="15">
        <f t="shared" ref="O41:O49" si="22">+M41+N41</f>
        <v>1487500</v>
      </c>
      <c r="P41" s="51">
        <v>1792000</v>
      </c>
      <c r="Q41" s="15">
        <f t="shared" ref="Q41:Q48" si="23">P41*0.19</f>
        <v>340480</v>
      </c>
      <c r="R41" s="15">
        <f t="shared" ref="R41:R48" si="24">P41+Q41</f>
        <v>2132480</v>
      </c>
      <c r="S41" s="15">
        <f t="shared" ref="S41:S48" si="25">IFERROR(STDEVA(L41,O41,R41)," ")</f>
        <v>327025.62611106335</v>
      </c>
      <c r="T41" s="35">
        <f t="shared" ref="T41:T48" si="26">IFERROR(S41/U41," ")</f>
        <v>0.17760323185999191</v>
      </c>
      <c r="U41" s="15">
        <f t="shared" ref="U41:U48" si="27">ROUND(IFERROR(AVERAGE(L41,O41,R41)," "),0)</f>
        <v>1841327</v>
      </c>
    </row>
    <row r="42" spans="1:21" ht="24" x14ac:dyDescent="0.2">
      <c r="A42" s="13">
        <v>123</v>
      </c>
      <c r="B42" s="13" t="s">
        <v>49</v>
      </c>
      <c r="C42" s="25" t="s">
        <v>127</v>
      </c>
      <c r="D42" s="25" t="s">
        <v>66</v>
      </c>
      <c r="E42" s="14" t="s">
        <v>77</v>
      </c>
      <c r="F42" s="14" t="s">
        <v>128</v>
      </c>
      <c r="G42" s="14">
        <v>1</v>
      </c>
      <c r="H42" s="15"/>
      <c r="I42" s="31"/>
      <c r="J42" s="15">
        <v>1600000</v>
      </c>
      <c r="K42" s="15">
        <f t="shared" si="19"/>
        <v>304000</v>
      </c>
      <c r="L42" s="50">
        <f t="shared" si="20"/>
        <v>1904000</v>
      </c>
      <c r="M42" s="15">
        <v>1250000</v>
      </c>
      <c r="N42" s="15">
        <f t="shared" si="21"/>
        <v>237500</v>
      </c>
      <c r="O42" s="15">
        <f t="shared" si="22"/>
        <v>1487500</v>
      </c>
      <c r="P42" s="51">
        <v>1792000</v>
      </c>
      <c r="Q42" s="15">
        <f t="shared" si="23"/>
        <v>340480</v>
      </c>
      <c r="R42" s="15">
        <f t="shared" si="24"/>
        <v>2132480</v>
      </c>
      <c r="S42" s="15">
        <f t="shared" si="25"/>
        <v>327025.62611106335</v>
      </c>
      <c r="T42" s="35">
        <f t="shared" si="26"/>
        <v>0.17760323185999191</v>
      </c>
      <c r="U42" s="15">
        <f t="shared" si="27"/>
        <v>1841327</v>
      </c>
    </row>
    <row r="43" spans="1:21" x14ac:dyDescent="0.2">
      <c r="A43" s="13">
        <v>124</v>
      </c>
      <c r="B43" s="13" t="s">
        <v>49</v>
      </c>
      <c r="C43" s="25" t="s">
        <v>129</v>
      </c>
      <c r="D43" s="25" t="s">
        <v>66</v>
      </c>
      <c r="E43" s="14" t="s">
        <v>67</v>
      </c>
      <c r="F43" s="14" t="s">
        <v>130</v>
      </c>
      <c r="G43" s="14">
        <v>1</v>
      </c>
      <c r="H43" s="15"/>
      <c r="I43" s="31"/>
      <c r="J43" s="15">
        <v>1600000</v>
      </c>
      <c r="K43" s="15">
        <f t="shared" si="19"/>
        <v>304000</v>
      </c>
      <c r="L43" s="50">
        <f t="shared" si="20"/>
        <v>1904000</v>
      </c>
      <c r="M43" s="15">
        <v>1250000</v>
      </c>
      <c r="N43" s="15">
        <f t="shared" si="21"/>
        <v>237500</v>
      </c>
      <c r="O43" s="15">
        <f t="shared" si="22"/>
        <v>1487500</v>
      </c>
      <c r="P43" s="51">
        <v>1792000</v>
      </c>
      <c r="Q43" s="15">
        <f t="shared" si="23"/>
        <v>340480</v>
      </c>
      <c r="R43" s="15">
        <f t="shared" si="24"/>
        <v>2132480</v>
      </c>
      <c r="S43" s="15">
        <f t="shared" si="25"/>
        <v>327025.62611106335</v>
      </c>
      <c r="T43" s="35">
        <f t="shared" si="26"/>
        <v>0.17760323185999191</v>
      </c>
      <c r="U43" s="15">
        <f t="shared" si="27"/>
        <v>1841327</v>
      </c>
    </row>
    <row r="44" spans="1:21" x14ac:dyDescent="0.2">
      <c r="A44" s="13">
        <v>125</v>
      </c>
      <c r="B44" s="13" t="s">
        <v>49</v>
      </c>
      <c r="C44" s="25" t="s">
        <v>131</v>
      </c>
      <c r="D44" s="25" t="s">
        <v>66</v>
      </c>
      <c r="E44" s="14" t="s">
        <v>67</v>
      </c>
      <c r="F44" s="14" t="s">
        <v>132</v>
      </c>
      <c r="G44" s="14">
        <v>1</v>
      </c>
      <c r="H44" s="15"/>
      <c r="I44" s="31"/>
      <c r="J44" s="15">
        <v>1600000</v>
      </c>
      <c r="K44" s="15">
        <f t="shared" si="19"/>
        <v>304000</v>
      </c>
      <c r="L44" s="50">
        <f t="shared" si="20"/>
        <v>1904000</v>
      </c>
      <c r="M44" s="15">
        <v>1250000</v>
      </c>
      <c r="N44" s="15">
        <f t="shared" si="21"/>
        <v>237500</v>
      </c>
      <c r="O44" s="15">
        <f t="shared" si="22"/>
        <v>1487500</v>
      </c>
      <c r="P44" s="51">
        <v>1792000</v>
      </c>
      <c r="Q44" s="15">
        <f t="shared" si="23"/>
        <v>340480</v>
      </c>
      <c r="R44" s="15">
        <f t="shared" si="24"/>
        <v>2132480</v>
      </c>
      <c r="S44" s="15">
        <f t="shared" si="25"/>
        <v>327025.62611106335</v>
      </c>
      <c r="T44" s="35">
        <f t="shared" si="26"/>
        <v>0.17760323185999191</v>
      </c>
      <c r="U44" s="15">
        <f t="shared" si="27"/>
        <v>1841327</v>
      </c>
    </row>
    <row r="45" spans="1:21" x14ac:dyDescent="0.2">
      <c r="A45" s="13">
        <v>126</v>
      </c>
      <c r="B45" s="13" t="s">
        <v>49</v>
      </c>
      <c r="C45" s="25" t="s">
        <v>94</v>
      </c>
      <c r="D45" s="25" t="s">
        <v>66</v>
      </c>
      <c r="E45" s="14" t="s">
        <v>67</v>
      </c>
      <c r="F45" s="14" t="s">
        <v>114</v>
      </c>
      <c r="G45" s="14">
        <v>1</v>
      </c>
      <c r="H45" s="15"/>
      <c r="I45" s="31"/>
      <c r="J45" s="15">
        <v>1600000</v>
      </c>
      <c r="K45" s="15">
        <f t="shared" si="19"/>
        <v>304000</v>
      </c>
      <c r="L45" s="50">
        <f t="shared" si="20"/>
        <v>1904000</v>
      </c>
      <c r="M45" s="15">
        <v>1250000</v>
      </c>
      <c r="N45" s="15">
        <f t="shared" si="21"/>
        <v>237500</v>
      </c>
      <c r="O45" s="15">
        <f t="shared" si="22"/>
        <v>1487500</v>
      </c>
      <c r="P45" s="51">
        <v>1792000</v>
      </c>
      <c r="Q45" s="15">
        <f t="shared" si="23"/>
        <v>340480</v>
      </c>
      <c r="R45" s="15">
        <f t="shared" si="24"/>
        <v>2132480</v>
      </c>
      <c r="S45" s="15">
        <f t="shared" si="25"/>
        <v>327025.62611106335</v>
      </c>
      <c r="T45" s="35">
        <f t="shared" si="26"/>
        <v>0.17760323185999191</v>
      </c>
      <c r="U45" s="15">
        <f t="shared" si="27"/>
        <v>1841327</v>
      </c>
    </row>
    <row r="46" spans="1:21" x14ac:dyDescent="0.2">
      <c r="A46" s="13">
        <v>127</v>
      </c>
      <c r="B46" s="13" t="s">
        <v>49</v>
      </c>
      <c r="C46" s="25" t="s">
        <v>133</v>
      </c>
      <c r="D46" s="25" t="s">
        <v>66</v>
      </c>
      <c r="E46" s="14" t="s">
        <v>97</v>
      </c>
      <c r="F46" s="14" t="s">
        <v>134</v>
      </c>
      <c r="G46" s="14">
        <v>1</v>
      </c>
      <c r="H46" s="15"/>
      <c r="I46" s="31"/>
      <c r="J46" s="15">
        <v>1600000</v>
      </c>
      <c r="K46" s="15">
        <f t="shared" si="19"/>
        <v>304000</v>
      </c>
      <c r="L46" s="50">
        <f t="shared" si="20"/>
        <v>1904000</v>
      </c>
      <c r="M46" s="15">
        <v>1250000</v>
      </c>
      <c r="N46" s="15">
        <f t="shared" si="21"/>
        <v>237500</v>
      </c>
      <c r="O46" s="15">
        <f t="shared" si="22"/>
        <v>1487500</v>
      </c>
      <c r="P46" s="51">
        <v>1792000</v>
      </c>
      <c r="Q46" s="15">
        <f t="shared" si="23"/>
        <v>340480</v>
      </c>
      <c r="R46" s="15">
        <f t="shared" si="24"/>
        <v>2132480</v>
      </c>
      <c r="S46" s="15">
        <f t="shared" si="25"/>
        <v>327025.62611106335</v>
      </c>
      <c r="T46" s="35">
        <f t="shared" si="26"/>
        <v>0.17760323185999191</v>
      </c>
      <c r="U46" s="15">
        <f t="shared" si="27"/>
        <v>1841327</v>
      </c>
    </row>
    <row r="47" spans="1:21" x14ac:dyDescent="0.2">
      <c r="A47" s="13">
        <v>128</v>
      </c>
      <c r="B47" s="13" t="s">
        <v>49</v>
      </c>
      <c r="C47" s="25" t="s">
        <v>94</v>
      </c>
      <c r="D47" s="25" t="s">
        <v>66</v>
      </c>
      <c r="E47" s="14" t="s">
        <v>125</v>
      </c>
      <c r="F47" s="14">
        <v>86.025000000000006</v>
      </c>
      <c r="G47" s="14">
        <v>1</v>
      </c>
      <c r="H47" s="15"/>
      <c r="I47" s="31"/>
      <c r="J47" s="15">
        <v>1600000</v>
      </c>
      <c r="K47" s="15">
        <f t="shared" si="19"/>
        <v>304000</v>
      </c>
      <c r="L47" s="50">
        <f t="shared" si="20"/>
        <v>1904000</v>
      </c>
      <c r="M47" s="15">
        <v>1250000</v>
      </c>
      <c r="N47" s="15">
        <f t="shared" si="21"/>
        <v>237500</v>
      </c>
      <c r="O47" s="15">
        <f t="shared" si="22"/>
        <v>1487500</v>
      </c>
      <c r="P47" s="51">
        <v>1792000</v>
      </c>
      <c r="Q47" s="15">
        <f t="shared" si="23"/>
        <v>340480</v>
      </c>
      <c r="R47" s="15">
        <f t="shared" si="24"/>
        <v>2132480</v>
      </c>
      <c r="S47" s="15">
        <f t="shared" si="25"/>
        <v>327025.62611106335</v>
      </c>
      <c r="T47" s="35">
        <f t="shared" si="26"/>
        <v>0.17760323185999191</v>
      </c>
      <c r="U47" s="15">
        <f t="shared" si="27"/>
        <v>1841327</v>
      </c>
    </row>
    <row r="48" spans="1:21" x14ac:dyDescent="0.2">
      <c r="A48" s="13">
        <v>129</v>
      </c>
      <c r="B48" s="13" t="s">
        <v>49</v>
      </c>
      <c r="C48" s="25" t="s">
        <v>129</v>
      </c>
      <c r="D48" s="25" t="s">
        <v>66</v>
      </c>
      <c r="E48" s="14" t="s">
        <v>97</v>
      </c>
      <c r="F48" s="14" t="s">
        <v>135</v>
      </c>
      <c r="G48" s="14">
        <v>1</v>
      </c>
      <c r="H48" s="15"/>
      <c r="I48" s="31"/>
      <c r="J48" s="15">
        <v>1600000</v>
      </c>
      <c r="K48" s="15">
        <f t="shared" si="19"/>
        <v>304000</v>
      </c>
      <c r="L48" s="50">
        <f t="shared" si="20"/>
        <v>1904000</v>
      </c>
      <c r="M48" s="15">
        <v>1250000</v>
      </c>
      <c r="N48" s="15">
        <f t="shared" si="21"/>
        <v>237500</v>
      </c>
      <c r="O48" s="15">
        <f t="shared" si="22"/>
        <v>1487500</v>
      </c>
      <c r="P48" s="51">
        <v>1792000</v>
      </c>
      <c r="Q48" s="15">
        <f t="shared" si="23"/>
        <v>340480</v>
      </c>
      <c r="R48" s="15">
        <f t="shared" si="24"/>
        <v>2132480</v>
      </c>
      <c r="S48" s="15">
        <f t="shared" si="25"/>
        <v>327025.62611106335</v>
      </c>
      <c r="T48" s="35">
        <f t="shared" si="26"/>
        <v>0.17760323185999191</v>
      </c>
      <c r="U48" s="15">
        <f t="shared" si="27"/>
        <v>1841327</v>
      </c>
    </row>
    <row r="49" spans="1:21" ht="24" x14ac:dyDescent="0.2">
      <c r="A49" s="13">
        <v>130</v>
      </c>
      <c r="B49" s="13" t="s">
        <v>49</v>
      </c>
      <c r="C49" s="25" t="s">
        <v>136</v>
      </c>
      <c r="D49" s="25" t="s">
        <v>66</v>
      </c>
      <c r="E49" s="14" t="s">
        <v>97</v>
      </c>
      <c r="F49" s="14" t="s">
        <v>137</v>
      </c>
      <c r="G49" s="14">
        <v>1</v>
      </c>
      <c r="H49" s="15"/>
      <c r="I49" s="31"/>
      <c r="J49" s="15">
        <v>1600000</v>
      </c>
      <c r="K49" s="15">
        <f t="shared" ref="K49:K69" si="28">J49*19%</f>
        <v>304000</v>
      </c>
      <c r="L49" s="50">
        <f t="shared" si="20"/>
        <v>1904000</v>
      </c>
      <c r="M49" s="15">
        <v>1250000</v>
      </c>
      <c r="N49" s="15">
        <f t="shared" ref="N49:N69" si="29">M49*19%</f>
        <v>237500</v>
      </c>
      <c r="O49" s="15">
        <f t="shared" si="22"/>
        <v>1487500</v>
      </c>
      <c r="P49" s="51">
        <v>1792000</v>
      </c>
      <c r="Q49" s="15">
        <f t="shared" ref="Q49:Q69" si="30">P49*0.19</f>
        <v>340480</v>
      </c>
      <c r="R49" s="15">
        <f t="shared" ref="R49:R69" si="31">P49+Q49</f>
        <v>2132480</v>
      </c>
      <c r="S49" s="15">
        <f t="shared" ref="S49:S69" si="32">IFERROR(STDEVA(L49,O49,R49)," ")</f>
        <v>327025.62611106335</v>
      </c>
      <c r="T49" s="35">
        <f t="shared" ref="T49:T69" si="33">IFERROR(S49/U49," ")</f>
        <v>0.17760323185999191</v>
      </c>
      <c r="U49" s="15">
        <f t="shared" ref="U49:U69" si="34">ROUND(IFERROR(AVERAGE(L49,O49,R49)," "),0)</f>
        <v>1841327</v>
      </c>
    </row>
    <row r="50" spans="1:21" x14ac:dyDescent="0.2">
      <c r="A50" s="13">
        <v>131</v>
      </c>
      <c r="B50" s="13" t="s">
        <v>49</v>
      </c>
      <c r="C50" s="25" t="s">
        <v>129</v>
      </c>
      <c r="D50" s="25" t="s">
        <v>66</v>
      </c>
      <c r="E50" s="14" t="s">
        <v>67</v>
      </c>
      <c r="F50" s="14" t="s">
        <v>95</v>
      </c>
      <c r="G50" s="14">
        <v>1</v>
      </c>
      <c r="H50" s="15"/>
      <c r="I50" s="31"/>
      <c r="J50" s="15">
        <v>1600000</v>
      </c>
      <c r="K50" s="15">
        <f t="shared" si="28"/>
        <v>304000</v>
      </c>
      <c r="L50" s="50">
        <f>+J50+K50</f>
        <v>1904000</v>
      </c>
      <c r="M50" s="15">
        <v>1250000</v>
      </c>
      <c r="N50" s="15">
        <f t="shared" si="29"/>
        <v>237500</v>
      </c>
      <c r="O50" s="15">
        <f>+M50+N50</f>
        <v>1487500</v>
      </c>
      <c r="P50" s="51">
        <v>1792000</v>
      </c>
      <c r="Q50" s="15">
        <f t="shared" si="30"/>
        <v>340480</v>
      </c>
      <c r="R50" s="15">
        <f t="shared" si="31"/>
        <v>2132480</v>
      </c>
      <c r="S50" s="15">
        <f t="shared" si="32"/>
        <v>327025.62611106335</v>
      </c>
      <c r="T50" s="35">
        <f t="shared" si="33"/>
        <v>0.17760323185999191</v>
      </c>
      <c r="U50" s="15">
        <f t="shared" si="34"/>
        <v>1841327</v>
      </c>
    </row>
    <row r="51" spans="1:21" x14ac:dyDescent="0.2">
      <c r="A51" s="13">
        <v>132</v>
      </c>
      <c r="B51" s="13" t="s">
        <v>49</v>
      </c>
      <c r="C51" s="25" t="s">
        <v>94</v>
      </c>
      <c r="D51" s="25" t="s">
        <v>66</v>
      </c>
      <c r="E51" s="14" t="s">
        <v>67</v>
      </c>
      <c r="F51" s="14" t="s">
        <v>138</v>
      </c>
      <c r="G51" s="14">
        <v>1</v>
      </c>
      <c r="H51" s="15"/>
      <c r="I51" s="31"/>
      <c r="J51" s="15">
        <v>1600000</v>
      </c>
      <c r="K51" s="15">
        <f t="shared" si="28"/>
        <v>304000</v>
      </c>
      <c r="L51" s="50">
        <f t="shared" ref="L51:L53" si="35">+J51+K51</f>
        <v>1904000</v>
      </c>
      <c r="M51" s="15">
        <v>1250000</v>
      </c>
      <c r="N51" s="15">
        <f t="shared" si="29"/>
        <v>237500</v>
      </c>
      <c r="O51" s="15">
        <f t="shared" ref="O51:O53" si="36">+M51+N51</f>
        <v>1487500</v>
      </c>
      <c r="P51" s="51">
        <v>1792000</v>
      </c>
      <c r="Q51" s="15">
        <f t="shared" si="30"/>
        <v>340480</v>
      </c>
      <c r="R51" s="15">
        <f t="shared" si="31"/>
        <v>2132480</v>
      </c>
      <c r="S51" s="15">
        <f t="shared" si="32"/>
        <v>327025.62611106335</v>
      </c>
      <c r="T51" s="35">
        <f t="shared" si="33"/>
        <v>0.17760323185999191</v>
      </c>
      <c r="U51" s="15">
        <f t="shared" si="34"/>
        <v>1841327</v>
      </c>
    </row>
    <row r="52" spans="1:21" x14ac:dyDescent="0.2">
      <c r="A52" s="13">
        <v>133</v>
      </c>
      <c r="B52" s="13" t="s">
        <v>49</v>
      </c>
      <c r="C52" s="25" t="s">
        <v>139</v>
      </c>
      <c r="D52" s="25" t="s">
        <v>66</v>
      </c>
      <c r="E52" s="14" t="s">
        <v>70</v>
      </c>
      <c r="F52" s="14" t="s">
        <v>140</v>
      </c>
      <c r="G52" s="14">
        <v>1</v>
      </c>
      <c r="H52" s="15"/>
      <c r="I52" s="31"/>
      <c r="J52" s="15">
        <v>1600000</v>
      </c>
      <c r="K52" s="15">
        <f t="shared" si="28"/>
        <v>304000</v>
      </c>
      <c r="L52" s="50">
        <f t="shared" si="35"/>
        <v>1904000</v>
      </c>
      <c r="M52" s="15">
        <v>1250000</v>
      </c>
      <c r="N52" s="15">
        <f t="shared" si="29"/>
        <v>237500</v>
      </c>
      <c r="O52" s="15">
        <f t="shared" si="36"/>
        <v>1487500</v>
      </c>
      <c r="P52" s="51">
        <v>1792000</v>
      </c>
      <c r="Q52" s="15">
        <f t="shared" si="30"/>
        <v>340480</v>
      </c>
      <c r="R52" s="15">
        <f t="shared" si="31"/>
        <v>2132480</v>
      </c>
      <c r="S52" s="15">
        <f t="shared" si="32"/>
        <v>327025.62611106335</v>
      </c>
      <c r="T52" s="35">
        <f t="shared" si="33"/>
        <v>0.17760323185999191</v>
      </c>
      <c r="U52" s="15">
        <f t="shared" si="34"/>
        <v>1841327</v>
      </c>
    </row>
    <row r="53" spans="1:21" x14ac:dyDescent="0.2">
      <c r="A53" s="13">
        <v>134</v>
      </c>
      <c r="B53" s="13" t="s">
        <v>49</v>
      </c>
      <c r="C53" s="25" t="s">
        <v>141</v>
      </c>
      <c r="D53" s="25" t="s">
        <v>142</v>
      </c>
      <c r="E53" s="14" t="s">
        <v>70</v>
      </c>
      <c r="F53" s="14" t="s">
        <v>143</v>
      </c>
      <c r="G53" s="14">
        <v>1</v>
      </c>
      <c r="H53" s="15"/>
      <c r="I53" s="31"/>
      <c r="J53" s="15">
        <v>1600000</v>
      </c>
      <c r="K53" s="15">
        <f t="shared" si="28"/>
        <v>304000</v>
      </c>
      <c r="L53" s="50">
        <f t="shared" si="35"/>
        <v>1904000</v>
      </c>
      <c r="M53" s="15">
        <v>1250000</v>
      </c>
      <c r="N53" s="15">
        <f t="shared" si="29"/>
        <v>237500</v>
      </c>
      <c r="O53" s="15">
        <f t="shared" si="36"/>
        <v>1487500</v>
      </c>
      <c r="P53" s="51">
        <v>1792000</v>
      </c>
      <c r="Q53" s="15">
        <f t="shared" si="30"/>
        <v>340480</v>
      </c>
      <c r="R53" s="15">
        <f t="shared" si="31"/>
        <v>2132480</v>
      </c>
      <c r="S53" s="15">
        <f t="shared" si="32"/>
        <v>327025.62611106335</v>
      </c>
      <c r="T53" s="35">
        <f t="shared" si="33"/>
        <v>0.17760323185999191</v>
      </c>
      <c r="U53" s="15">
        <f t="shared" si="34"/>
        <v>1841327</v>
      </c>
    </row>
    <row r="54" spans="1:21" x14ac:dyDescent="0.2">
      <c r="A54" s="13">
        <v>161</v>
      </c>
      <c r="B54" s="13" t="s">
        <v>144</v>
      </c>
      <c r="C54" s="25" t="s">
        <v>145</v>
      </c>
      <c r="D54" s="25" t="s">
        <v>66</v>
      </c>
      <c r="E54" s="14" t="s">
        <v>146</v>
      </c>
      <c r="F54" s="14" t="s">
        <v>147</v>
      </c>
      <c r="G54" s="14">
        <v>1</v>
      </c>
      <c r="H54" s="15"/>
      <c r="I54" s="31"/>
      <c r="J54" s="15">
        <v>1900000</v>
      </c>
      <c r="K54" s="15">
        <f t="shared" si="28"/>
        <v>361000</v>
      </c>
      <c r="L54" s="50">
        <f>+J54+K54</f>
        <v>2261000</v>
      </c>
      <c r="M54" s="15">
        <v>1950000</v>
      </c>
      <c r="N54" s="15">
        <f t="shared" si="29"/>
        <v>370500</v>
      </c>
      <c r="O54" s="15">
        <f>+M54+N54</f>
        <v>2320500</v>
      </c>
      <c r="P54" s="51">
        <v>2128000</v>
      </c>
      <c r="Q54" s="15">
        <f t="shared" si="30"/>
        <v>404320</v>
      </c>
      <c r="R54" s="15">
        <f t="shared" si="31"/>
        <v>2532320</v>
      </c>
      <c r="S54" s="15">
        <f t="shared" si="32"/>
        <v>142608.14890227464</v>
      </c>
      <c r="T54" s="35">
        <f t="shared" si="33"/>
        <v>6.0139911727698427E-2</v>
      </c>
      <c r="U54" s="15">
        <f t="shared" si="34"/>
        <v>2371273</v>
      </c>
    </row>
    <row r="55" spans="1:21" s="10" customFormat="1" ht="36" x14ac:dyDescent="0.2">
      <c r="A55" s="25">
        <v>162</v>
      </c>
      <c r="B55" s="25" t="s">
        <v>148</v>
      </c>
      <c r="C55" s="25" t="s">
        <v>149</v>
      </c>
      <c r="D55" s="25" t="s">
        <v>150</v>
      </c>
      <c r="E55" s="14" t="s">
        <v>116</v>
      </c>
      <c r="F55" s="14" t="s">
        <v>151</v>
      </c>
      <c r="G55" s="14">
        <v>1</v>
      </c>
      <c r="H55" s="15"/>
      <c r="I55" s="31"/>
      <c r="J55" s="15">
        <v>1900000</v>
      </c>
      <c r="K55" s="15">
        <f t="shared" si="28"/>
        <v>361000</v>
      </c>
      <c r="L55" s="50">
        <f t="shared" ref="L55:L63" si="37">+J55+K55</f>
        <v>2261000</v>
      </c>
      <c r="M55" s="15">
        <v>2350000</v>
      </c>
      <c r="N55" s="15">
        <f t="shared" si="29"/>
        <v>446500</v>
      </c>
      <c r="O55" s="15">
        <f t="shared" ref="O55:O63" si="38">+M55+N55</f>
        <v>2796500</v>
      </c>
      <c r="P55" s="51">
        <v>2128000</v>
      </c>
      <c r="Q55" s="15">
        <f t="shared" si="30"/>
        <v>404320</v>
      </c>
      <c r="R55" s="15">
        <f t="shared" si="31"/>
        <v>2532320</v>
      </c>
      <c r="S55" s="15">
        <f t="shared" si="32"/>
        <v>267757.93321580597</v>
      </c>
      <c r="T55" s="35">
        <f t="shared" si="33"/>
        <v>0.10583568512130959</v>
      </c>
      <c r="U55" s="15">
        <f t="shared" si="34"/>
        <v>2529940</v>
      </c>
    </row>
    <row r="56" spans="1:21" s="10" customFormat="1" ht="36" x14ac:dyDescent="0.2">
      <c r="A56" s="25">
        <v>163</v>
      </c>
      <c r="B56" s="25" t="s">
        <v>152</v>
      </c>
      <c r="C56" s="25" t="s">
        <v>149</v>
      </c>
      <c r="D56" s="25" t="s">
        <v>150</v>
      </c>
      <c r="E56" s="14" t="s">
        <v>116</v>
      </c>
      <c r="F56" s="14" t="s">
        <v>153</v>
      </c>
      <c r="G56" s="14">
        <v>1</v>
      </c>
      <c r="H56" s="15"/>
      <c r="I56" s="31"/>
      <c r="J56" s="15">
        <v>1900000</v>
      </c>
      <c r="K56" s="15">
        <f t="shared" si="28"/>
        <v>361000</v>
      </c>
      <c r="L56" s="50">
        <f t="shared" si="37"/>
        <v>2261000</v>
      </c>
      <c r="M56" s="15">
        <v>2350000</v>
      </c>
      <c r="N56" s="15">
        <f t="shared" si="29"/>
        <v>446500</v>
      </c>
      <c r="O56" s="15">
        <f t="shared" si="38"/>
        <v>2796500</v>
      </c>
      <c r="P56" s="51">
        <v>2128000</v>
      </c>
      <c r="Q56" s="15">
        <f t="shared" si="30"/>
        <v>404320</v>
      </c>
      <c r="R56" s="15">
        <f t="shared" si="31"/>
        <v>2532320</v>
      </c>
      <c r="S56" s="15">
        <f t="shared" si="32"/>
        <v>267757.93321580597</v>
      </c>
      <c r="T56" s="35">
        <f t="shared" si="33"/>
        <v>0.10583568512130959</v>
      </c>
      <c r="U56" s="15">
        <f t="shared" si="34"/>
        <v>2529940</v>
      </c>
    </row>
    <row r="57" spans="1:21" s="10" customFormat="1" ht="36" x14ac:dyDescent="0.2">
      <c r="A57" s="25">
        <v>164</v>
      </c>
      <c r="B57" s="25" t="s">
        <v>154</v>
      </c>
      <c r="C57" s="25" t="s">
        <v>149</v>
      </c>
      <c r="D57" s="25" t="s">
        <v>150</v>
      </c>
      <c r="E57" s="14" t="s">
        <v>116</v>
      </c>
      <c r="F57" s="14" t="s">
        <v>153</v>
      </c>
      <c r="G57" s="14">
        <v>1</v>
      </c>
      <c r="H57" s="15"/>
      <c r="I57" s="31"/>
      <c r="J57" s="15">
        <v>1900000</v>
      </c>
      <c r="K57" s="15">
        <f t="shared" si="28"/>
        <v>361000</v>
      </c>
      <c r="L57" s="50">
        <f t="shared" si="37"/>
        <v>2261000</v>
      </c>
      <c r="M57" s="15">
        <v>2350000</v>
      </c>
      <c r="N57" s="15">
        <f t="shared" si="29"/>
        <v>446500</v>
      </c>
      <c r="O57" s="15">
        <f t="shared" si="38"/>
        <v>2796500</v>
      </c>
      <c r="P57" s="51">
        <v>2128000</v>
      </c>
      <c r="Q57" s="15">
        <f t="shared" si="30"/>
        <v>404320</v>
      </c>
      <c r="R57" s="15">
        <f t="shared" si="31"/>
        <v>2532320</v>
      </c>
      <c r="S57" s="15">
        <f t="shared" si="32"/>
        <v>267757.93321580597</v>
      </c>
      <c r="T57" s="35">
        <f t="shared" si="33"/>
        <v>0.10583568512130959</v>
      </c>
      <c r="U57" s="15">
        <f t="shared" si="34"/>
        <v>2529940</v>
      </c>
    </row>
    <row r="58" spans="1:21" s="10" customFormat="1" ht="36" x14ac:dyDescent="0.2">
      <c r="A58" s="25">
        <v>165</v>
      </c>
      <c r="B58" s="25" t="s">
        <v>154</v>
      </c>
      <c r="C58" s="25" t="s">
        <v>149</v>
      </c>
      <c r="D58" s="25" t="s">
        <v>150</v>
      </c>
      <c r="E58" s="14" t="s">
        <v>116</v>
      </c>
      <c r="F58" s="14" t="s">
        <v>153</v>
      </c>
      <c r="G58" s="14">
        <v>1</v>
      </c>
      <c r="H58" s="15"/>
      <c r="I58" s="31"/>
      <c r="J58" s="15">
        <v>1900000</v>
      </c>
      <c r="K58" s="15">
        <f t="shared" si="28"/>
        <v>361000</v>
      </c>
      <c r="L58" s="50">
        <f t="shared" si="37"/>
        <v>2261000</v>
      </c>
      <c r="M58" s="15">
        <v>2350000</v>
      </c>
      <c r="N58" s="15">
        <f t="shared" si="29"/>
        <v>446500</v>
      </c>
      <c r="O58" s="15">
        <f t="shared" si="38"/>
        <v>2796500</v>
      </c>
      <c r="P58" s="51">
        <v>2128000</v>
      </c>
      <c r="Q58" s="15">
        <f t="shared" si="30"/>
        <v>404320</v>
      </c>
      <c r="R58" s="15">
        <f t="shared" si="31"/>
        <v>2532320</v>
      </c>
      <c r="S58" s="15">
        <f t="shared" si="32"/>
        <v>267757.93321580597</v>
      </c>
      <c r="T58" s="35">
        <f t="shared" si="33"/>
        <v>0.10583568512130959</v>
      </c>
      <c r="U58" s="15">
        <f t="shared" si="34"/>
        <v>2529940</v>
      </c>
    </row>
    <row r="59" spans="1:21" s="10" customFormat="1" ht="36" x14ac:dyDescent="0.2">
      <c r="A59" s="25">
        <v>166</v>
      </c>
      <c r="B59" s="25" t="s">
        <v>154</v>
      </c>
      <c r="C59" s="25" t="s">
        <v>149</v>
      </c>
      <c r="D59" s="25" t="s">
        <v>150</v>
      </c>
      <c r="E59" s="14" t="s">
        <v>116</v>
      </c>
      <c r="F59" s="14" t="s">
        <v>155</v>
      </c>
      <c r="G59" s="14">
        <v>1</v>
      </c>
      <c r="H59" s="15"/>
      <c r="I59" s="31"/>
      <c r="J59" s="15">
        <v>1900000</v>
      </c>
      <c r="K59" s="15">
        <f t="shared" si="28"/>
        <v>361000</v>
      </c>
      <c r="L59" s="50">
        <f t="shared" si="37"/>
        <v>2261000</v>
      </c>
      <c r="M59" s="15">
        <v>2350000</v>
      </c>
      <c r="N59" s="15">
        <f t="shared" si="29"/>
        <v>446500</v>
      </c>
      <c r="O59" s="15">
        <f t="shared" si="38"/>
        <v>2796500</v>
      </c>
      <c r="P59" s="51">
        <v>2128000</v>
      </c>
      <c r="Q59" s="15">
        <f t="shared" si="30"/>
        <v>404320</v>
      </c>
      <c r="R59" s="15">
        <f t="shared" si="31"/>
        <v>2532320</v>
      </c>
      <c r="S59" s="15">
        <f t="shared" si="32"/>
        <v>267757.93321580597</v>
      </c>
      <c r="T59" s="35">
        <f t="shared" si="33"/>
        <v>0.10583568512130959</v>
      </c>
      <c r="U59" s="15">
        <f t="shared" si="34"/>
        <v>2529940</v>
      </c>
    </row>
    <row r="60" spans="1:21" s="10" customFormat="1" ht="36" x14ac:dyDescent="0.2">
      <c r="A60" s="25">
        <v>167</v>
      </c>
      <c r="B60" s="25" t="s">
        <v>156</v>
      </c>
      <c r="C60" s="25" t="s">
        <v>149</v>
      </c>
      <c r="D60" s="25" t="s">
        <v>150</v>
      </c>
      <c r="E60" s="14" t="s">
        <v>116</v>
      </c>
      <c r="F60" s="14" t="s">
        <v>153</v>
      </c>
      <c r="G60" s="14">
        <v>1</v>
      </c>
      <c r="H60" s="15"/>
      <c r="I60" s="31"/>
      <c r="J60" s="15">
        <v>1900000</v>
      </c>
      <c r="K60" s="15">
        <f t="shared" si="28"/>
        <v>361000</v>
      </c>
      <c r="L60" s="50">
        <f t="shared" si="37"/>
        <v>2261000</v>
      </c>
      <c r="M60" s="15">
        <v>2350000</v>
      </c>
      <c r="N60" s="15">
        <f t="shared" si="29"/>
        <v>446500</v>
      </c>
      <c r="O60" s="15">
        <f t="shared" si="38"/>
        <v>2796500</v>
      </c>
      <c r="P60" s="51">
        <v>2128000</v>
      </c>
      <c r="Q60" s="15">
        <f t="shared" si="30"/>
        <v>404320</v>
      </c>
      <c r="R60" s="15">
        <f t="shared" si="31"/>
        <v>2532320</v>
      </c>
      <c r="S60" s="15">
        <f t="shared" si="32"/>
        <v>267757.93321580597</v>
      </c>
      <c r="T60" s="35">
        <f t="shared" si="33"/>
        <v>0.10583568512130959</v>
      </c>
      <c r="U60" s="15">
        <f t="shared" si="34"/>
        <v>2529940</v>
      </c>
    </row>
    <row r="61" spans="1:21" s="10" customFormat="1" ht="36" x14ac:dyDescent="0.2">
      <c r="A61" s="25">
        <v>168</v>
      </c>
      <c r="B61" s="25" t="s">
        <v>156</v>
      </c>
      <c r="C61" s="25" t="s">
        <v>149</v>
      </c>
      <c r="D61" s="25" t="s">
        <v>150</v>
      </c>
      <c r="E61" s="14" t="s">
        <v>116</v>
      </c>
      <c r="F61" s="14" t="s">
        <v>153</v>
      </c>
      <c r="G61" s="14">
        <v>1</v>
      </c>
      <c r="H61" s="15"/>
      <c r="I61" s="31"/>
      <c r="J61" s="15">
        <v>1900000</v>
      </c>
      <c r="K61" s="15">
        <f t="shared" si="28"/>
        <v>361000</v>
      </c>
      <c r="L61" s="50">
        <f t="shared" si="37"/>
        <v>2261000</v>
      </c>
      <c r="M61" s="15">
        <v>2350000</v>
      </c>
      <c r="N61" s="15">
        <f t="shared" si="29"/>
        <v>446500</v>
      </c>
      <c r="O61" s="15">
        <f t="shared" si="38"/>
        <v>2796500</v>
      </c>
      <c r="P61" s="51">
        <v>2128000</v>
      </c>
      <c r="Q61" s="15">
        <f t="shared" si="30"/>
        <v>404320</v>
      </c>
      <c r="R61" s="15">
        <f t="shared" si="31"/>
        <v>2532320</v>
      </c>
      <c r="S61" s="15">
        <f t="shared" si="32"/>
        <v>267757.93321580597</v>
      </c>
      <c r="T61" s="35">
        <f t="shared" si="33"/>
        <v>0.10583568512130959</v>
      </c>
      <c r="U61" s="15">
        <f t="shared" si="34"/>
        <v>2529940</v>
      </c>
    </row>
    <row r="62" spans="1:21" s="10" customFormat="1" ht="36" x14ac:dyDescent="0.2">
      <c r="A62" s="25">
        <v>169</v>
      </c>
      <c r="B62" s="25" t="s">
        <v>157</v>
      </c>
      <c r="C62" s="25" t="s">
        <v>149</v>
      </c>
      <c r="D62" s="25" t="s">
        <v>150</v>
      </c>
      <c r="E62" s="14" t="s">
        <v>116</v>
      </c>
      <c r="F62" s="14" t="s">
        <v>153</v>
      </c>
      <c r="G62" s="14">
        <v>1</v>
      </c>
      <c r="H62" s="15"/>
      <c r="I62" s="31"/>
      <c r="J62" s="15">
        <v>1900000</v>
      </c>
      <c r="K62" s="15">
        <f t="shared" si="28"/>
        <v>361000</v>
      </c>
      <c r="L62" s="50">
        <f t="shared" si="37"/>
        <v>2261000</v>
      </c>
      <c r="M62" s="15">
        <v>2350000</v>
      </c>
      <c r="N62" s="15">
        <f t="shared" si="29"/>
        <v>446500</v>
      </c>
      <c r="O62" s="15">
        <f t="shared" si="38"/>
        <v>2796500</v>
      </c>
      <c r="P62" s="51">
        <v>2128000</v>
      </c>
      <c r="Q62" s="15">
        <f t="shared" si="30"/>
        <v>404320</v>
      </c>
      <c r="R62" s="15">
        <f t="shared" si="31"/>
        <v>2532320</v>
      </c>
      <c r="S62" s="15">
        <f t="shared" si="32"/>
        <v>267757.93321580597</v>
      </c>
      <c r="T62" s="35">
        <f t="shared" si="33"/>
        <v>0.10583568512130959</v>
      </c>
      <c r="U62" s="15">
        <f t="shared" si="34"/>
        <v>2529940</v>
      </c>
    </row>
    <row r="63" spans="1:21" s="10" customFormat="1" ht="36" x14ac:dyDescent="0.2">
      <c r="A63" s="25">
        <v>170</v>
      </c>
      <c r="B63" s="25" t="s">
        <v>157</v>
      </c>
      <c r="C63" s="25" t="s">
        <v>149</v>
      </c>
      <c r="D63" s="25" t="s">
        <v>150</v>
      </c>
      <c r="E63" s="14" t="s">
        <v>116</v>
      </c>
      <c r="F63" s="14" t="s">
        <v>153</v>
      </c>
      <c r="G63" s="14">
        <v>1</v>
      </c>
      <c r="H63" s="15"/>
      <c r="I63" s="31"/>
      <c r="J63" s="15">
        <v>1900000</v>
      </c>
      <c r="K63" s="15">
        <f t="shared" si="28"/>
        <v>361000</v>
      </c>
      <c r="L63" s="50">
        <f t="shared" si="37"/>
        <v>2261000</v>
      </c>
      <c r="M63" s="15">
        <v>2350000</v>
      </c>
      <c r="N63" s="15">
        <f t="shared" si="29"/>
        <v>446500</v>
      </c>
      <c r="O63" s="15">
        <f t="shared" si="38"/>
        <v>2796500</v>
      </c>
      <c r="P63" s="51">
        <v>2128000</v>
      </c>
      <c r="Q63" s="15">
        <f t="shared" si="30"/>
        <v>404320</v>
      </c>
      <c r="R63" s="15">
        <f t="shared" si="31"/>
        <v>2532320</v>
      </c>
      <c r="S63" s="15">
        <f t="shared" si="32"/>
        <v>267757.93321580597</v>
      </c>
      <c r="T63" s="35">
        <f t="shared" si="33"/>
        <v>0.10583568512130959</v>
      </c>
      <c r="U63" s="15">
        <f t="shared" si="34"/>
        <v>2529940</v>
      </c>
    </row>
    <row r="64" spans="1:21" s="10" customFormat="1" ht="36" x14ac:dyDescent="0.2">
      <c r="A64" s="25">
        <v>171</v>
      </c>
      <c r="B64" s="25" t="s">
        <v>157</v>
      </c>
      <c r="C64" s="25" t="s">
        <v>149</v>
      </c>
      <c r="D64" s="25" t="s">
        <v>150</v>
      </c>
      <c r="E64" s="14" t="s">
        <v>99</v>
      </c>
      <c r="F64" s="14" t="s">
        <v>158</v>
      </c>
      <c r="G64" s="14">
        <v>1</v>
      </c>
      <c r="H64" s="15"/>
      <c r="I64" s="31"/>
      <c r="J64" s="15">
        <v>1900000</v>
      </c>
      <c r="K64" s="15">
        <f t="shared" si="28"/>
        <v>361000</v>
      </c>
      <c r="L64" s="50">
        <f t="shared" ref="L64:L69" si="39">+J64+K64</f>
        <v>2261000</v>
      </c>
      <c r="M64" s="15">
        <v>2350000</v>
      </c>
      <c r="N64" s="15">
        <f t="shared" si="29"/>
        <v>446500</v>
      </c>
      <c r="O64" s="15">
        <f>+M64+N64</f>
        <v>2796500</v>
      </c>
      <c r="P64" s="51">
        <v>2128000</v>
      </c>
      <c r="Q64" s="15">
        <f t="shared" si="30"/>
        <v>404320</v>
      </c>
      <c r="R64" s="15">
        <f t="shared" si="31"/>
        <v>2532320</v>
      </c>
      <c r="S64" s="15">
        <f t="shared" si="32"/>
        <v>267757.93321580597</v>
      </c>
      <c r="T64" s="35">
        <f t="shared" si="33"/>
        <v>0.10583568512130959</v>
      </c>
      <c r="U64" s="15">
        <f t="shared" si="34"/>
        <v>2529940</v>
      </c>
    </row>
    <row r="65" spans="1:21" s="10" customFormat="1" ht="48" x14ac:dyDescent="0.2">
      <c r="A65" s="25">
        <v>172</v>
      </c>
      <c r="B65" s="25" t="s">
        <v>159</v>
      </c>
      <c r="C65" s="25" t="s">
        <v>149</v>
      </c>
      <c r="D65" s="25" t="s">
        <v>150</v>
      </c>
      <c r="E65" s="14" t="s">
        <v>116</v>
      </c>
      <c r="F65" s="14" t="s">
        <v>153</v>
      </c>
      <c r="G65" s="14">
        <v>1</v>
      </c>
      <c r="H65" s="15"/>
      <c r="I65" s="31"/>
      <c r="J65" s="15">
        <v>1900000</v>
      </c>
      <c r="K65" s="15">
        <f t="shared" si="28"/>
        <v>361000</v>
      </c>
      <c r="L65" s="50">
        <f t="shared" si="39"/>
        <v>2261000</v>
      </c>
      <c r="M65" s="15">
        <v>2350000</v>
      </c>
      <c r="N65" s="15">
        <f t="shared" si="29"/>
        <v>446500</v>
      </c>
      <c r="O65" s="15">
        <f t="shared" ref="O65:O69" si="40">+M65+N65</f>
        <v>2796500</v>
      </c>
      <c r="P65" s="51">
        <v>2128000</v>
      </c>
      <c r="Q65" s="15">
        <f t="shared" si="30"/>
        <v>404320</v>
      </c>
      <c r="R65" s="15">
        <f t="shared" si="31"/>
        <v>2532320</v>
      </c>
      <c r="S65" s="15">
        <f t="shared" si="32"/>
        <v>267757.93321580597</v>
      </c>
      <c r="T65" s="35">
        <f t="shared" si="33"/>
        <v>0.10583568512130959</v>
      </c>
      <c r="U65" s="15">
        <f t="shared" si="34"/>
        <v>2529940</v>
      </c>
    </row>
    <row r="66" spans="1:21" s="10" customFormat="1" ht="36" x14ac:dyDescent="0.2">
      <c r="A66" s="25">
        <v>173</v>
      </c>
      <c r="B66" s="25" t="s">
        <v>160</v>
      </c>
      <c r="C66" s="25" t="s">
        <v>149</v>
      </c>
      <c r="D66" s="25" t="s">
        <v>150</v>
      </c>
      <c r="E66" s="14" t="s">
        <v>116</v>
      </c>
      <c r="F66" s="14" t="s">
        <v>153</v>
      </c>
      <c r="G66" s="14">
        <v>1</v>
      </c>
      <c r="H66" s="15"/>
      <c r="I66" s="31"/>
      <c r="J66" s="15">
        <v>1900000</v>
      </c>
      <c r="K66" s="15">
        <f t="shared" si="28"/>
        <v>361000</v>
      </c>
      <c r="L66" s="50">
        <f t="shared" si="39"/>
        <v>2261000</v>
      </c>
      <c r="M66" s="15">
        <v>2350000</v>
      </c>
      <c r="N66" s="15">
        <f t="shared" si="29"/>
        <v>446500</v>
      </c>
      <c r="O66" s="15">
        <f t="shared" si="40"/>
        <v>2796500</v>
      </c>
      <c r="P66" s="51">
        <v>2128000</v>
      </c>
      <c r="Q66" s="15">
        <f t="shared" si="30"/>
        <v>404320</v>
      </c>
      <c r="R66" s="15">
        <f t="shared" si="31"/>
        <v>2532320</v>
      </c>
      <c r="S66" s="15">
        <f t="shared" si="32"/>
        <v>267757.93321580597</v>
      </c>
      <c r="T66" s="35">
        <f t="shared" si="33"/>
        <v>0.10583568512130959</v>
      </c>
      <c r="U66" s="15">
        <f t="shared" si="34"/>
        <v>2529940</v>
      </c>
    </row>
    <row r="67" spans="1:21" s="10" customFormat="1" x14ac:dyDescent="0.2">
      <c r="A67" s="25">
        <v>174</v>
      </c>
      <c r="B67" s="25" t="s">
        <v>161</v>
      </c>
      <c r="C67" s="25" t="s">
        <v>149</v>
      </c>
      <c r="D67" s="25" t="s">
        <v>150</v>
      </c>
      <c r="E67" s="14" t="s">
        <v>116</v>
      </c>
      <c r="F67" s="14" t="s">
        <v>153</v>
      </c>
      <c r="G67" s="14">
        <v>1</v>
      </c>
      <c r="H67" s="15"/>
      <c r="I67" s="31"/>
      <c r="J67" s="15">
        <v>1900000</v>
      </c>
      <c r="K67" s="15">
        <f t="shared" si="28"/>
        <v>361000</v>
      </c>
      <c r="L67" s="50">
        <f t="shared" si="39"/>
        <v>2261000</v>
      </c>
      <c r="M67" s="15">
        <v>2350000</v>
      </c>
      <c r="N67" s="15">
        <f t="shared" si="29"/>
        <v>446500</v>
      </c>
      <c r="O67" s="15">
        <f t="shared" si="40"/>
        <v>2796500</v>
      </c>
      <c r="P67" s="51">
        <v>2128000</v>
      </c>
      <c r="Q67" s="15">
        <f t="shared" si="30"/>
        <v>404320</v>
      </c>
      <c r="R67" s="15">
        <f t="shared" si="31"/>
        <v>2532320</v>
      </c>
      <c r="S67" s="15">
        <f t="shared" si="32"/>
        <v>267757.93321580597</v>
      </c>
      <c r="T67" s="35">
        <f t="shared" si="33"/>
        <v>0.10583568512130959</v>
      </c>
      <c r="U67" s="15">
        <f t="shared" si="34"/>
        <v>2529940</v>
      </c>
    </row>
    <row r="68" spans="1:21" s="10" customFormat="1" x14ac:dyDescent="0.2">
      <c r="A68" s="25">
        <v>175</v>
      </c>
      <c r="B68" s="25" t="s">
        <v>161</v>
      </c>
      <c r="C68" s="25" t="s">
        <v>149</v>
      </c>
      <c r="D68" s="25" t="s">
        <v>150</v>
      </c>
      <c r="E68" s="14" t="s">
        <v>116</v>
      </c>
      <c r="F68" s="14" t="s">
        <v>153</v>
      </c>
      <c r="G68" s="14">
        <v>1</v>
      </c>
      <c r="H68" s="15"/>
      <c r="I68" s="31"/>
      <c r="J68" s="15">
        <v>1900000</v>
      </c>
      <c r="K68" s="15">
        <f t="shared" si="28"/>
        <v>361000</v>
      </c>
      <c r="L68" s="50">
        <f t="shared" si="39"/>
        <v>2261000</v>
      </c>
      <c r="M68" s="15">
        <v>2350000</v>
      </c>
      <c r="N68" s="15">
        <f t="shared" si="29"/>
        <v>446500</v>
      </c>
      <c r="O68" s="15">
        <f t="shared" si="40"/>
        <v>2796500</v>
      </c>
      <c r="P68" s="51">
        <v>2128000</v>
      </c>
      <c r="Q68" s="15">
        <f t="shared" si="30"/>
        <v>404320</v>
      </c>
      <c r="R68" s="15">
        <f t="shared" si="31"/>
        <v>2532320</v>
      </c>
      <c r="S68" s="15">
        <f t="shared" si="32"/>
        <v>267757.93321580597</v>
      </c>
      <c r="T68" s="35">
        <f t="shared" si="33"/>
        <v>0.10583568512130959</v>
      </c>
      <c r="U68" s="15">
        <f t="shared" si="34"/>
        <v>2529940</v>
      </c>
    </row>
    <row r="69" spans="1:21" x14ac:dyDescent="0.2">
      <c r="A69" s="13">
        <v>176</v>
      </c>
      <c r="B69" s="13" t="s">
        <v>162</v>
      </c>
      <c r="C69" s="25" t="s">
        <v>149</v>
      </c>
      <c r="D69" s="25" t="s">
        <v>150</v>
      </c>
      <c r="E69" s="14" t="s">
        <v>116</v>
      </c>
      <c r="F69" s="14" t="s">
        <v>153</v>
      </c>
      <c r="G69" s="14">
        <v>1</v>
      </c>
      <c r="H69" s="15"/>
      <c r="I69" s="31"/>
      <c r="J69" s="15">
        <v>1900000</v>
      </c>
      <c r="K69" s="15">
        <f t="shared" si="28"/>
        <v>361000</v>
      </c>
      <c r="L69" s="50">
        <f t="shared" si="39"/>
        <v>2261000</v>
      </c>
      <c r="M69" s="15">
        <v>2350000</v>
      </c>
      <c r="N69" s="15">
        <f t="shared" si="29"/>
        <v>446500</v>
      </c>
      <c r="O69" s="15">
        <f t="shared" si="40"/>
        <v>2796500</v>
      </c>
      <c r="P69" s="51">
        <v>2128000</v>
      </c>
      <c r="Q69" s="15">
        <f t="shared" si="30"/>
        <v>404320</v>
      </c>
      <c r="R69" s="15">
        <f t="shared" si="31"/>
        <v>2532320</v>
      </c>
      <c r="S69" s="15">
        <f t="shared" si="32"/>
        <v>267757.93321580597</v>
      </c>
      <c r="T69" s="35">
        <f t="shared" si="33"/>
        <v>0.10583568512130959</v>
      </c>
      <c r="U69" s="15">
        <f t="shared" si="34"/>
        <v>2529940</v>
      </c>
    </row>
    <row r="70" spans="1:21" s="4" customFormat="1" ht="18.75" customHeight="1" x14ac:dyDescent="0.25">
      <c r="A70" s="104" t="s">
        <v>36</v>
      </c>
      <c r="B70" s="104"/>
      <c r="C70" s="104"/>
      <c r="D70" s="104"/>
      <c r="E70" s="104"/>
      <c r="F70" s="104"/>
      <c r="G70" s="104"/>
      <c r="H70" s="29">
        <f t="shared" ref="H70:R70" si="41">SUM(H12:H69)</f>
        <v>0</v>
      </c>
      <c r="I70" s="29">
        <f t="shared" si="41"/>
        <v>0</v>
      </c>
      <c r="J70" s="23">
        <f t="shared" si="41"/>
        <v>100000000</v>
      </c>
      <c r="K70" s="23">
        <f t="shared" si="41"/>
        <v>19000000</v>
      </c>
      <c r="L70" s="23">
        <f t="shared" si="41"/>
        <v>119000000</v>
      </c>
      <c r="M70" s="44">
        <f t="shared" si="41"/>
        <v>103700000</v>
      </c>
      <c r="N70" s="44">
        <f t="shared" si="41"/>
        <v>19703000</v>
      </c>
      <c r="O70" s="44">
        <f t="shared" si="41"/>
        <v>123403000</v>
      </c>
      <c r="P70" s="17">
        <f t="shared" si="41"/>
        <v>112000000</v>
      </c>
      <c r="Q70" s="17">
        <f t="shared" si="41"/>
        <v>21280000</v>
      </c>
      <c r="R70" s="17">
        <f t="shared" si="41"/>
        <v>133280000</v>
      </c>
      <c r="S70" s="26"/>
      <c r="T70" s="26"/>
      <c r="U70" s="26">
        <f>SUM(U12:U69)</f>
        <v>125227661</v>
      </c>
    </row>
    <row r="71" spans="1:21" s="2" customFormat="1" ht="32.25" customHeight="1" x14ac:dyDescent="0.25">
      <c r="A71" s="100" t="s">
        <v>37</v>
      </c>
      <c r="B71" s="100"/>
      <c r="C71" s="100"/>
      <c r="D71" s="100"/>
      <c r="E71" s="100"/>
      <c r="F71" s="100"/>
      <c r="G71" s="100"/>
      <c r="H71" s="108" t="s">
        <v>59</v>
      </c>
      <c r="I71" s="109"/>
      <c r="J71" s="107" t="s">
        <v>60</v>
      </c>
      <c r="K71" s="107"/>
      <c r="L71" s="107"/>
      <c r="M71" s="106" t="s">
        <v>47</v>
      </c>
      <c r="N71" s="106"/>
      <c r="O71" s="106"/>
      <c r="P71" s="105" t="s">
        <v>8</v>
      </c>
      <c r="Q71" s="105"/>
      <c r="R71" s="105"/>
      <c r="S71" s="36" t="s">
        <v>9</v>
      </c>
      <c r="T71" s="37" t="s">
        <v>10</v>
      </c>
      <c r="U71" s="34" t="s">
        <v>11</v>
      </c>
    </row>
    <row r="72" spans="1:21" s="2" customFormat="1" ht="40.5" customHeight="1" x14ac:dyDescent="0.25">
      <c r="A72" s="12" t="s">
        <v>12</v>
      </c>
      <c r="B72" s="12" t="s">
        <v>38</v>
      </c>
      <c r="C72" s="102" t="s">
        <v>163</v>
      </c>
      <c r="D72" s="102"/>
      <c r="E72" s="102"/>
      <c r="F72" s="102"/>
      <c r="G72" s="12" t="s">
        <v>18</v>
      </c>
      <c r="H72" s="28" t="s">
        <v>62</v>
      </c>
      <c r="I72" s="28" t="s">
        <v>63</v>
      </c>
      <c r="J72" s="22" t="s">
        <v>19</v>
      </c>
      <c r="K72" s="22" t="s">
        <v>20</v>
      </c>
      <c r="L72" s="22" t="s">
        <v>21</v>
      </c>
      <c r="M72" s="19" t="s">
        <v>19</v>
      </c>
      <c r="N72" s="19" t="s">
        <v>20</v>
      </c>
      <c r="O72" s="19" t="s">
        <v>21</v>
      </c>
      <c r="P72" s="16" t="s">
        <v>19</v>
      </c>
      <c r="Q72" s="16" t="s">
        <v>20</v>
      </c>
      <c r="R72" s="16" t="s">
        <v>21</v>
      </c>
      <c r="S72" s="32" t="s">
        <v>21</v>
      </c>
      <c r="T72" s="33" t="s">
        <v>21</v>
      </c>
      <c r="U72" s="34" t="s">
        <v>21</v>
      </c>
    </row>
    <row r="73" spans="1:21" ht="15" customHeight="1" x14ac:dyDescent="0.2">
      <c r="A73" s="13">
        <v>1</v>
      </c>
      <c r="B73" s="13" t="s">
        <v>164</v>
      </c>
      <c r="C73" s="87" t="s">
        <v>165</v>
      </c>
      <c r="D73" s="87"/>
      <c r="E73" s="87"/>
      <c r="F73" s="87"/>
      <c r="G73" s="14">
        <v>1</v>
      </c>
      <c r="H73" s="15">
        <v>384981</v>
      </c>
      <c r="I73" s="31">
        <f t="shared" ref="I73:I89" si="42">H73+(H73*5.1%)</f>
        <v>404615.03100000002</v>
      </c>
      <c r="J73" s="15">
        <v>450000</v>
      </c>
      <c r="K73" s="15">
        <f t="shared" ref="K73:K89" si="43">J73*19%</f>
        <v>85500</v>
      </c>
      <c r="L73" s="15">
        <f>+J73+K73</f>
        <v>535500</v>
      </c>
      <c r="M73" s="15">
        <v>390000</v>
      </c>
      <c r="N73" s="15">
        <f t="shared" ref="N73:N89" si="44">M73*19%</f>
        <v>74100</v>
      </c>
      <c r="O73" s="15">
        <f>+M73+N73</f>
        <v>464100</v>
      </c>
      <c r="P73" s="53">
        <v>384384</v>
      </c>
      <c r="Q73" s="15">
        <f t="shared" ref="Q73:Q89" si="45">P73*19%</f>
        <v>73032.960000000006</v>
      </c>
      <c r="R73" s="15">
        <f>+P73+Q73</f>
        <v>457416.96000000002</v>
      </c>
      <c r="S73" s="15">
        <f>IFERROR(STDEVA(I73,L73,O73,R73)," ")</f>
        <v>53771.867266928522</v>
      </c>
      <c r="T73" s="35">
        <f>IFERROR(S73/U73," ")</f>
        <v>0.11553704978627037</v>
      </c>
      <c r="U73" s="15">
        <f>ROUND(IFERROR(AVERAGE(I73,L73,O73,R73)," "),0)</f>
        <v>465408</v>
      </c>
    </row>
    <row r="74" spans="1:21" ht="12.75" customHeight="1" x14ac:dyDescent="0.2">
      <c r="A74" s="13">
        <v>2</v>
      </c>
      <c r="B74" s="13" t="s">
        <v>164</v>
      </c>
      <c r="C74" s="87" t="s">
        <v>166</v>
      </c>
      <c r="D74" s="87"/>
      <c r="E74" s="87"/>
      <c r="F74" s="87"/>
      <c r="G74" s="14">
        <v>1</v>
      </c>
      <c r="H74" s="15">
        <v>110432</v>
      </c>
      <c r="I74" s="31">
        <f t="shared" si="42"/>
        <v>116064.03200000001</v>
      </c>
      <c r="J74" s="15">
        <v>150000</v>
      </c>
      <c r="K74" s="15">
        <f t="shared" si="43"/>
        <v>28500</v>
      </c>
      <c r="L74" s="15">
        <f t="shared" ref="L74:L89" si="46">+J74+K74</f>
        <v>178500</v>
      </c>
      <c r="M74" s="15">
        <v>160000</v>
      </c>
      <c r="N74" s="15">
        <f t="shared" si="44"/>
        <v>30400</v>
      </c>
      <c r="O74" s="15">
        <f t="shared" ref="O74:O89" si="47">+M74+N74</f>
        <v>190400</v>
      </c>
      <c r="P74" s="53">
        <v>157696</v>
      </c>
      <c r="Q74" s="15">
        <f t="shared" si="45"/>
        <v>29962.240000000002</v>
      </c>
      <c r="R74" s="15">
        <f t="shared" ref="R74:R80" si="48">+P74+Q74</f>
        <v>187658.23999999999</v>
      </c>
      <c r="S74" s="15">
        <f t="shared" ref="S74:S89" si="49">IFERROR(STDEVA(I74,L74,O74,R74)," ")</f>
        <v>35098.453747442705</v>
      </c>
      <c r="T74" s="35">
        <f t="shared" ref="T74:T89" si="50">IFERROR(S74/U74," ")</f>
        <v>0.20872555096126635</v>
      </c>
      <c r="U74" s="15">
        <f t="shared" ref="U74:U89" si="51">ROUND(IFERROR(AVERAGE(I74,L74,O74,R74)," "),0)</f>
        <v>168156</v>
      </c>
    </row>
    <row r="75" spans="1:21" ht="12.75" customHeight="1" x14ac:dyDescent="0.2">
      <c r="A75" s="13">
        <v>3</v>
      </c>
      <c r="B75" s="13" t="s">
        <v>164</v>
      </c>
      <c r="C75" s="87" t="s">
        <v>167</v>
      </c>
      <c r="D75" s="87"/>
      <c r="E75" s="87"/>
      <c r="F75" s="87"/>
      <c r="G75" s="14">
        <v>1</v>
      </c>
      <c r="H75" s="15">
        <v>102776</v>
      </c>
      <c r="I75" s="31">
        <f t="shared" si="42"/>
        <v>108017.576</v>
      </c>
      <c r="J75" s="15">
        <v>150000</v>
      </c>
      <c r="K75" s="15">
        <f t="shared" si="43"/>
        <v>28500</v>
      </c>
      <c r="L75" s="15">
        <f t="shared" si="46"/>
        <v>178500</v>
      </c>
      <c r="M75" s="15">
        <v>145000</v>
      </c>
      <c r="N75" s="15">
        <f t="shared" si="44"/>
        <v>27550</v>
      </c>
      <c r="O75" s="15">
        <f t="shared" si="47"/>
        <v>172550</v>
      </c>
      <c r="P75" s="53">
        <v>142912</v>
      </c>
      <c r="Q75" s="15">
        <f t="shared" si="45"/>
        <v>27153.279999999999</v>
      </c>
      <c r="R75" s="15">
        <f t="shared" si="48"/>
        <v>170065.28</v>
      </c>
      <c r="S75" s="15">
        <f t="shared" si="49"/>
        <v>33033.876862573292</v>
      </c>
      <c r="T75" s="35">
        <f t="shared" si="50"/>
        <v>0.21002827300199825</v>
      </c>
      <c r="U75" s="15">
        <f t="shared" si="51"/>
        <v>157283</v>
      </c>
    </row>
    <row r="76" spans="1:21" ht="12.75" customHeight="1" x14ac:dyDescent="0.2">
      <c r="A76" s="13">
        <v>4</v>
      </c>
      <c r="B76" s="13" t="s">
        <v>164</v>
      </c>
      <c r="C76" s="87" t="s">
        <v>168</v>
      </c>
      <c r="D76" s="87"/>
      <c r="E76" s="87"/>
      <c r="F76" s="87"/>
      <c r="G76" s="14">
        <v>1</v>
      </c>
      <c r="H76" s="15">
        <v>1242123</v>
      </c>
      <c r="I76" s="31">
        <f t="shared" si="42"/>
        <v>1305471.273</v>
      </c>
      <c r="J76" s="15">
        <v>1800000</v>
      </c>
      <c r="K76" s="15">
        <f t="shared" si="43"/>
        <v>342000</v>
      </c>
      <c r="L76" s="15">
        <f t="shared" si="46"/>
        <v>2142000</v>
      </c>
      <c r="M76" s="15">
        <v>1540000</v>
      </c>
      <c r="N76" s="15">
        <f t="shared" si="44"/>
        <v>292600</v>
      </c>
      <c r="O76" s="15">
        <f t="shared" si="47"/>
        <v>1832600</v>
      </c>
      <c r="P76" s="53">
        <v>1517824</v>
      </c>
      <c r="Q76" s="15">
        <f t="shared" si="45"/>
        <v>288386.56</v>
      </c>
      <c r="R76" s="15">
        <f t="shared" si="48"/>
        <v>1806210.56</v>
      </c>
      <c r="S76" s="15">
        <f t="shared" si="49"/>
        <v>346117.05029141565</v>
      </c>
      <c r="T76" s="35">
        <f t="shared" si="50"/>
        <v>0.1953730590896299</v>
      </c>
      <c r="U76" s="15">
        <f t="shared" si="51"/>
        <v>1771570</v>
      </c>
    </row>
    <row r="77" spans="1:21" ht="12.75" customHeight="1" x14ac:dyDescent="0.2">
      <c r="A77" s="13">
        <v>5</v>
      </c>
      <c r="B77" s="13" t="s">
        <v>164</v>
      </c>
      <c r="C77" s="87" t="s">
        <v>169</v>
      </c>
      <c r="D77" s="87"/>
      <c r="E77" s="87"/>
      <c r="F77" s="87"/>
      <c r="G77" s="14">
        <v>1</v>
      </c>
      <c r="H77" s="15">
        <v>1208790</v>
      </c>
      <c r="I77" s="31">
        <f t="shared" si="42"/>
        <v>1270438.29</v>
      </c>
      <c r="J77" s="15">
        <v>1500000</v>
      </c>
      <c r="K77" s="15">
        <f t="shared" si="43"/>
        <v>285000</v>
      </c>
      <c r="L77" s="15">
        <f t="shared" si="46"/>
        <v>1785000</v>
      </c>
      <c r="M77" s="15">
        <v>1480000</v>
      </c>
      <c r="N77" s="15">
        <f t="shared" si="44"/>
        <v>281200</v>
      </c>
      <c r="O77" s="15">
        <f t="shared" si="47"/>
        <v>1761200</v>
      </c>
      <c r="P77" s="53">
        <v>1458688</v>
      </c>
      <c r="Q77" s="15">
        <f t="shared" si="45"/>
        <v>277150.72000000003</v>
      </c>
      <c r="R77" s="15">
        <f t="shared" si="48"/>
        <v>1735838.72</v>
      </c>
      <c r="S77" s="15">
        <f t="shared" si="49"/>
        <v>245941.1914155689</v>
      </c>
      <c r="T77" s="35">
        <f t="shared" si="50"/>
        <v>0.15013634016550012</v>
      </c>
      <c r="U77" s="15">
        <f t="shared" si="51"/>
        <v>1638119</v>
      </c>
    </row>
    <row r="78" spans="1:21" ht="12.75" customHeight="1" x14ac:dyDescent="0.2">
      <c r="A78" s="13">
        <v>6</v>
      </c>
      <c r="B78" s="13" t="s">
        <v>164</v>
      </c>
      <c r="C78" s="87" t="s">
        <v>170</v>
      </c>
      <c r="D78" s="87"/>
      <c r="E78" s="87"/>
      <c r="F78" s="87"/>
      <c r="G78" s="14">
        <v>1</v>
      </c>
      <c r="H78" s="15">
        <v>1005677</v>
      </c>
      <c r="I78" s="31">
        <f t="shared" si="42"/>
        <v>1056966.527</v>
      </c>
      <c r="J78" s="15">
        <v>1200000</v>
      </c>
      <c r="K78" s="15">
        <f t="shared" si="43"/>
        <v>228000</v>
      </c>
      <c r="L78" s="15">
        <f t="shared" si="46"/>
        <v>1428000</v>
      </c>
      <c r="M78" s="15">
        <v>1310000</v>
      </c>
      <c r="N78" s="15">
        <f t="shared" si="44"/>
        <v>248900</v>
      </c>
      <c r="O78" s="15">
        <f t="shared" si="47"/>
        <v>1558900</v>
      </c>
      <c r="P78" s="53">
        <v>1291136</v>
      </c>
      <c r="Q78" s="15">
        <f t="shared" si="45"/>
        <v>245315.84</v>
      </c>
      <c r="R78" s="15">
        <f t="shared" si="48"/>
        <v>1536451.84</v>
      </c>
      <c r="S78" s="15">
        <f t="shared" si="49"/>
        <v>232542.06541931391</v>
      </c>
      <c r="T78" s="35">
        <f t="shared" si="50"/>
        <v>0.16668726196297984</v>
      </c>
      <c r="U78" s="15">
        <f t="shared" si="51"/>
        <v>1395080</v>
      </c>
    </row>
    <row r="79" spans="1:21" ht="12.75" customHeight="1" x14ac:dyDescent="0.2">
      <c r="A79" s="13">
        <v>7</v>
      </c>
      <c r="B79" s="13" t="s">
        <v>164</v>
      </c>
      <c r="C79" s="87" t="s">
        <v>171</v>
      </c>
      <c r="D79" s="87"/>
      <c r="E79" s="87"/>
      <c r="F79" s="87"/>
      <c r="G79" s="14">
        <v>1</v>
      </c>
      <c r="H79" s="15">
        <v>2847250</v>
      </c>
      <c r="I79" s="31">
        <f t="shared" si="42"/>
        <v>2992459.75</v>
      </c>
      <c r="J79" s="15">
        <v>2800000</v>
      </c>
      <c r="K79" s="15">
        <f t="shared" si="43"/>
        <v>532000</v>
      </c>
      <c r="L79" s="15">
        <f t="shared" si="46"/>
        <v>3332000</v>
      </c>
      <c r="M79" s="15">
        <v>3100000</v>
      </c>
      <c r="N79" s="15">
        <f t="shared" si="44"/>
        <v>589000</v>
      </c>
      <c r="O79" s="15">
        <f t="shared" si="47"/>
        <v>3689000</v>
      </c>
      <c r="P79" s="53">
        <v>3055360</v>
      </c>
      <c r="Q79" s="15">
        <f t="shared" si="45"/>
        <v>580518.40000000002</v>
      </c>
      <c r="R79" s="15">
        <f t="shared" si="48"/>
        <v>3635878.4</v>
      </c>
      <c r="S79" s="15">
        <f t="shared" si="49"/>
        <v>321073.2583566492</v>
      </c>
      <c r="T79" s="35">
        <f t="shared" si="50"/>
        <v>9.4091951217172176E-2</v>
      </c>
      <c r="U79" s="15">
        <f t="shared" si="51"/>
        <v>3412335</v>
      </c>
    </row>
    <row r="80" spans="1:21" ht="12.75" customHeight="1" x14ac:dyDescent="0.2">
      <c r="A80" s="13">
        <v>8</v>
      </c>
      <c r="B80" s="13" t="s">
        <v>164</v>
      </c>
      <c r="C80" s="87" t="s">
        <v>172</v>
      </c>
      <c r="D80" s="87"/>
      <c r="E80" s="87"/>
      <c r="F80" s="87"/>
      <c r="G80" s="14">
        <v>1</v>
      </c>
      <c r="H80" s="15">
        <v>797618</v>
      </c>
      <c r="I80" s="31">
        <f t="shared" si="42"/>
        <v>838296.51800000004</v>
      </c>
      <c r="J80" s="15">
        <v>900000</v>
      </c>
      <c r="K80" s="15">
        <f t="shared" si="43"/>
        <v>171000</v>
      </c>
      <c r="L80" s="15">
        <f t="shared" si="46"/>
        <v>1071000</v>
      </c>
      <c r="M80" s="15">
        <v>950000</v>
      </c>
      <c r="N80" s="15">
        <f t="shared" si="44"/>
        <v>180500</v>
      </c>
      <c r="O80" s="15">
        <f t="shared" si="47"/>
        <v>1130500</v>
      </c>
      <c r="P80" s="53">
        <v>936320</v>
      </c>
      <c r="Q80" s="15">
        <f t="shared" si="45"/>
        <v>177900.79999999999</v>
      </c>
      <c r="R80" s="15">
        <f t="shared" si="48"/>
        <v>1114220.8</v>
      </c>
      <c r="S80" s="15">
        <f t="shared" si="49"/>
        <v>135812.76778784636</v>
      </c>
      <c r="T80" s="35">
        <f t="shared" si="50"/>
        <v>0.13077731793796302</v>
      </c>
      <c r="U80" s="15">
        <f t="shared" si="51"/>
        <v>1038504</v>
      </c>
    </row>
    <row r="81" spans="1:21" ht="12.75" customHeight="1" x14ac:dyDescent="0.2">
      <c r="A81" s="13">
        <v>9</v>
      </c>
      <c r="B81" s="13" t="s">
        <v>164</v>
      </c>
      <c r="C81" s="87" t="s">
        <v>173</v>
      </c>
      <c r="D81" s="87"/>
      <c r="E81" s="87"/>
      <c r="F81" s="87"/>
      <c r="G81" s="14">
        <v>1</v>
      </c>
      <c r="H81" s="15">
        <v>236447</v>
      </c>
      <c r="I81" s="31">
        <f t="shared" si="42"/>
        <v>248505.79699999999</v>
      </c>
      <c r="J81" s="15">
        <v>300000</v>
      </c>
      <c r="K81" s="15">
        <f t="shared" si="43"/>
        <v>57000</v>
      </c>
      <c r="L81" s="15">
        <f t="shared" si="46"/>
        <v>357000</v>
      </c>
      <c r="M81" s="15">
        <v>380000</v>
      </c>
      <c r="N81" s="15">
        <f t="shared" si="44"/>
        <v>72200</v>
      </c>
      <c r="O81" s="15">
        <f t="shared" si="47"/>
        <v>452200</v>
      </c>
      <c r="P81" s="53">
        <v>374528</v>
      </c>
      <c r="Q81" s="15">
        <f t="shared" si="45"/>
        <v>71160.320000000007</v>
      </c>
      <c r="R81" s="15">
        <f t="shared" ref="R81:R89" si="52">+P81+Q81</f>
        <v>445688.32000000001</v>
      </c>
      <c r="S81" s="15">
        <f t="shared" si="49"/>
        <v>95356.492471628269</v>
      </c>
      <c r="T81" s="35">
        <f t="shared" si="50"/>
        <v>0.25370958143198002</v>
      </c>
      <c r="U81" s="15">
        <f t="shared" si="51"/>
        <v>375849</v>
      </c>
    </row>
    <row r="82" spans="1:21" ht="12.75" customHeight="1" x14ac:dyDescent="0.2">
      <c r="A82" s="13">
        <v>10</v>
      </c>
      <c r="B82" s="13" t="s">
        <v>164</v>
      </c>
      <c r="C82" s="87" t="s">
        <v>174</v>
      </c>
      <c r="D82" s="87"/>
      <c r="E82" s="87"/>
      <c r="F82" s="87"/>
      <c r="G82" s="14">
        <v>1</v>
      </c>
      <c r="H82" s="15">
        <v>369304</v>
      </c>
      <c r="I82" s="31">
        <f t="shared" si="42"/>
        <v>388138.50400000002</v>
      </c>
      <c r="J82" s="15">
        <v>550000</v>
      </c>
      <c r="K82" s="15">
        <f t="shared" si="43"/>
        <v>104500</v>
      </c>
      <c r="L82" s="15">
        <f t="shared" si="46"/>
        <v>654500</v>
      </c>
      <c r="M82" s="15">
        <v>460000</v>
      </c>
      <c r="N82" s="15">
        <f t="shared" si="44"/>
        <v>87400</v>
      </c>
      <c r="O82" s="15">
        <f t="shared" si="47"/>
        <v>547400</v>
      </c>
      <c r="P82" s="53">
        <v>453376</v>
      </c>
      <c r="Q82" s="15">
        <f t="shared" si="45"/>
        <v>86141.440000000002</v>
      </c>
      <c r="R82" s="15">
        <f t="shared" si="52"/>
        <v>539517.43999999994</v>
      </c>
      <c r="S82" s="15">
        <f t="shared" si="49"/>
        <v>109537.58364914279</v>
      </c>
      <c r="T82" s="35">
        <f t="shared" si="50"/>
        <v>0.20574727060315445</v>
      </c>
      <c r="U82" s="15">
        <f t="shared" si="51"/>
        <v>532389</v>
      </c>
    </row>
    <row r="83" spans="1:21" ht="12.75" customHeight="1" x14ac:dyDescent="0.2">
      <c r="A83" s="13">
        <v>11</v>
      </c>
      <c r="B83" s="13" t="s">
        <v>164</v>
      </c>
      <c r="C83" s="87" t="s">
        <v>175</v>
      </c>
      <c r="D83" s="87"/>
      <c r="E83" s="87"/>
      <c r="F83" s="87"/>
      <c r="G83" s="14">
        <v>1</v>
      </c>
      <c r="H83" s="15">
        <v>1698350</v>
      </c>
      <c r="I83" s="31">
        <f t="shared" si="42"/>
        <v>1784965.85</v>
      </c>
      <c r="J83" s="15">
        <v>1800000</v>
      </c>
      <c r="K83" s="15">
        <f t="shared" si="43"/>
        <v>342000</v>
      </c>
      <c r="L83" s="15">
        <f t="shared" si="46"/>
        <v>2142000</v>
      </c>
      <c r="M83" s="15">
        <v>2500000</v>
      </c>
      <c r="N83" s="15">
        <f t="shared" si="44"/>
        <v>475000</v>
      </c>
      <c r="O83" s="15">
        <f t="shared" si="47"/>
        <v>2975000</v>
      </c>
      <c r="P83" s="53">
        <v>2464000</v>
      </c>
      <c r="Q83" s="15">
        <f t="shared" si="45"/>
        <v>468160</v>
      </c>
      <c r="R83" s="15">
        <f t="shared" si="52"/>
        <v>2932160</v>
      </c>
      <c r="S83" s="15">
        <f t="shared" si="49"/>
        <v>590182.61096507742</v>
      </c>
      <c r="T83" s="35">
        <f t="shared" si="50"/>
        <v>0.24005498037855835</v>
      </c>
      <c r="U83" s="15">
        <f t="shared" si="51"/>
        <v>2458531</v>
      </c>
    </row>
    <row r="84" spans="1:21" ht="12.75" customHeight="1" x14ac:dyDescent="0.2">
      <c r="A84" s="13">
        <v>12</v>
      </c>
      <c r="B84" s="13" t="s">
        <v>164</v>
      </c>
      <c r="C84" s="87" t="s">
        <v>176</v>
      </c>
      <c r="D84" s="87"/>
      <c r="E84" s="87"/>
      <c r="F84" s="87"/>
      <c r="G84" s="14">
        <v>1</v>
      </c>
      <c r="H84" s="15">
        <v>81787</v>
      </c>
      <c r="I84" s="31">
        <f t="shared" si="42"/>
        <v>85958.137000000002</v>
      </c>
      <c r="J84" s="15">
        <v>150000</v>
      </c>
      <c r="K84" s="15">
        <f t="shared" si="43"/>
        <v>28500</v>
      </c>
      <c r="L84" s="15">
        <f t="shared" si="46"/>
        <v>178500</v>
      </c>
      <c r="M84" s="15">
        <v>85000</v>
      </c>
      <c r="N84" s="15">
        <f t="shared" si="44"/>
        <v>16150</v>
      </c>
      <c r="O84" s="15">
        <f t="shared" si="47"/>
        <v>101150</v>
      </c>
      <c r="P84" s="53">
        <v>83776</v>
      </c>
      <c r="Q84" s="15">
        <f t="shared" si="45"/>
        <v>15917.44</v>
      </c>
      <c r="R84" s="15">
        <f t="shared" si="52"/>
        <v>99693.440000000002</v>
      </c>
      <c r="S84" s="15">
        <f t="shared" si="49"/>
        <v>42010.976366788724</v>
      </c>
      <c r="T84" s="35">
        <f t="shared" si="50"/>
        <v>0.36115174181636556</v>
      </c>
      <c r="U84" s="15">
        <f t="shared" si="51"/>
        <v>116325</v>
      </c>
    </row>
    <row r="85" spans="1:21" ht="12.75" customHeight="1" x14ac:dyDescent="0.2">
      <c r="A85" s="13">
        <v>13</v>
      </c>
      <c r="B85" s="13" t="s">
        <v>164</v>
      </c>
      <c r="C85" s="87" t="s">
        <v>177</v>
      </c>
      <c r="D85" s="87"/>
      <c r="E85" s="87"/>
      <c r="F85" s="87"/>
      <c r="G85" s="14">
        <v>1</v>
      </c>
      <c r="H85" s="15">
        <v>354348</v>
      </c>
      <c r="I85" s="31">
        <f t="shared" si="42"/>
        <v>372419.74800000002</v>
      </c>
      <c r="J85" s="15">
        <v>450000</v>
      </c>
      <c r="K85" s="15">
        <f t="shared" si="43"/>
        <v>85500</v>
      </c>
      <c r="L85" s="15">
        <f t="shared" si="46"/>
        <v>535500</v>
      </c>
      <c r="M85" s="15">
        <v>480000</v>
      </c>
      <c r="N85" s="15">
        <f t="shared" si="44"/>
        <v>91200</v>
      </c>
      <c r="O85" s="15">
        <f t="shared" si="47"/>
        <v>571200</v>
      </c>
      <c r="P85" s="53">
        <v>473088</v>
      </c>
      <c r="Q85" s="15">
        <f t="shared" si="45"/>
        <v>89886.720000000001</v>
      </c>
      <c r="R85" s="15">
        <f t="shared" si="52"/>
        <v>562974.71999999997</v>
      </c>
      <c r="S85" s="15">
        <f t="shared" si="49"/>
        <v>93326.023524007876</v>
      </c>
      <c r="T85" s="35">
        <f t="shared" si="50"/>
        <v>0.1828043804483391</v>
      </c>
      <c r="U85" s="15">
        <f t="shared" si="51"/>
        <v>510524</v>
      </c>
    </row>
    <row r="86" spans="1:21" ht="12.75" customHeight="1" x14ac:dyDescent="0.2">
      <c r="A86" s="13">
        <v>14</v>
      </c>
      <c r="B86" s="13" t="s">
        <v>164</v>
      </c>
      <c r="C86" s="87" t="s">
        <v>178</v>
      </c>
      <c r="D86" s="87"/>
      <c r="E86" s="87"/>
      <c r="F86" s="87"/>
      <c r="G86" s="14">
        <v>1</v>
      </c>
      <c r="H86" s="15">
        <v>1166922</v>
      </c>
      <c r="I86" s="31">
        <f t="shared" si="42"/>
        <v>1226435.0219999999</v>
      </c>
      <c r="J86" s="15">
        <v>1200000</v>
      </c>
      <c r="K86" s="15">
        <f t="shared" si="43"/>
        <v>228000</v>
      </c>
      <c r="L86" s="15">
        <f t="shared" si="46"/>
        <v>1428000</v>
      </c>
      <c r="M86" s="15">
        <v>1300000</v>
      </c>
      <c r="N86" s="15">
        <f t="shared" si="44"/>
        <v>247000</v>
      </c>
      <c r="O86" s="15">
        <f t="shared" si="47"/>
        <v>1547000</v>
      </c>
      <c r="P86" s="53">
        <v>1281280</v>
      </c>
      <c r="Q86" s="15">
        <f t="shared" si="45"/>
        <v>243443.20000000001</v>
      </c>
      <c r="R86" s="15">
        <f t="shared" si="52"/>
        <v>1524723.2</v>
      </c>
      <c r="S86" s="15">
        <f t="shared" si="49"/>
        <v>146167.37433712787</v>
      </c>
      <c r="T86" s="35">
        <f t="shared" si="50"/>
        <v>0.10210498787119317</v>
      </c>
      <c r="U86" s="15">
        <f t="shared" si="51"/>
        <v>1431540</v>
      </c>
    </row>
    <row r="87" spans="1:21" ht="12.75" customHeight="1" x14ac:dyDescent="0.2">
      <c r="A87" s="13">
        <v>15</v>
      </c>
      <c r="B87" s="13" t="s">
        <v>164</v>
      </c>
      <c r="C87" s="87" t="s">
        <v>179</v>
      </c>
      <c r="D87" s="87"/>
      <c r="E87" s="87"/>
      <c r="F87" s="87"/>
      <c r="G87" s="14">
        <v>1</v>
      </c>
      <c r="H87" s="15">
        <v>1175457</v>
      </c>
      <c r="I87" s="31">
        <f t="shared" si="42"/>
        <v>1235405.307</v>
      </c>
      <c r="J87" s="15">
        <v>1500000</v>
      </c>
      <c r="K87" s="15">
        <f t="shared" si="43"/>
        <v>285000</v>
      </c>
      <c r="L87" s="15">
        <f t="shared" si="46"/>
        <v>1785000</v>
      </c>
      <c r="M87" s="15">
        <v>1350000</v>
      </c>
      <c r="N87" s="15">
        <f t="shared" si="44"/>
        <v>256500</v>
      </c>
      <c r="O87" s="15">
        <f t="shared" si="47"/>
        <v>1606500</v>
      </c>
      <c r="P87" s="53">
        <v>1330560</v>
      </c>
      <c r="Q87" s="15">
        <f t="shared" si="45"/>
        <v>252806.39999999999</v>
      </c>
      <c r="R87" s="15">
        <f t="shared" si="52"/>
        <v>1583366.4</v>
      </c>
      <c r="S87" s="15">
        <f t="shared" si="49"/>
        <v>229836.18116791415</v>
      </c>
      <c r="T87" s="35">
        <f t="shared" si="50"/>
        <v>0.14803614474078697</v>
      </c>
      <c r="U87" s="15">
        <f t="shared" si="51"/>
        <v>1552568</v>
      </c>
    </row>
    <row r="88" spans="1:21" ht="12.75" customHeight="1" x14ac:dyDescent="0.2">
      <c r="A88" s="13">
        <v>16</v>
      </c>
      <c r="B88" s="13" t="s">
        <v>164</v>
      </c>
      <c r="C88" s="87" t="s">
        <v>180</v>
      </c>
      <c r="D88" s="87"/>
      <c r="E88" s="87"/>
      <c r="F88" s="87"/>
      <c r="G88" s="14">
        <v>1</v>
      </c>
      <c r="H88" s="15">
        <v>785252</v>
      </c>
      <c r="I88" s="31">
        <f t="shared" si="42"/>
        <v>825299.85199999996</v>
      </c>
      <c r="J88" s="15">
        <v>850000</v>
      </c>
      <c r="K88" s="15">
        <f t="shared" si="43"/>
        <v>161500</v>
      </c>
      <c r="L88" s="15">
        <f t="shared" si="46"/>
        <v>1011500</v>
      </c>
      <c r="M88" s="15">
        <v>950000</v>
      </c>
      <c r="N88" s="15">
        <f t="shared" si="44"/>
        <v>180500</v>
      </c>
      <c r="O88" s="15">
        <f t="shared" si="47"/>
        <v>1130500</v>
      </c>
      <c r="P88" s="53">
        <v>936320</v>
      </c>
      <c r="Q88" s="15">
        <f t="shared" si="45"/>
        <v>177900.79999999999</v>
      </c>
      <c r="R88" s="15">
        <f t="shared" si="52"/>
        <v>1114220.8</v>
      </c>
      <c r="S88" s="15">
        <f t="shared" si="49"/>
        <v>140318.24386994474</v>
      </c>
      <c r="T88" s="35">
        <f t="shared" si="50"/>
        <v>0.13751567442515997</v>
      </c>
      <c r="U88" s="15">
        <f t="shared" si="51"/>
        <v>1020380</v>
      </c>
    </row>
    <row r="89" spans="1:21" ht="12.75" customHeight="1" x14ac:dyDescent="0.2">
      <c r="A89" s="13">
        <v>17</v>
      </c>
      <c r="B89" s="13" t="s">
        <v>164</v>
      </c>
      <c r="C89" s="87" t="s">
        <v>181</v>
      </c>
      <c r="D89" s="87"/>
      <c r="E89" s="87"/>
      <c r="F89" s="87"/>
      <c r="G89" s="14">
        <v>1</v>
      </c>
      <c r="H89" s="15">
        <v>1779885</v>
      </c>
      <c r="I89" s="31">
        <f t="shared" si="42"/>
        <v>1870659.135</v>
      </c>
      <c r="J89" s="15">
        <v>1950000</v>
      </c>
      <c r="K89" s="15">
        <f t="shared" si="43"/>
        <v>370500</v>
      </c>
      <c r="L89" s="15">
        <f t="shared" si="46"/>
        <v>2320500</v>
      </c>
      <c r="M89" s="15">
        <v>2500000</v>
      </c>
      <c r="N89" s="15">
        <f t="shared" si="44"/>
        <v>475000</v>
      </c>
      <c r="O89" s="15">
        <f t="shared" si="47"/>
        <v>2975000</v>
      </c>
      <c r="P89" s="53">
        <v>2464000</v>
      </c>
      <c r="Q89" s="15">
        <f t="shared" si="45"/>
        <v>468160</v>
      </c>
      <c r="R89" s="15">
        <f t="shared" si="52"/>
        <v>2932160</v>
      </c>
      <c r="S89" s="15">
        <f t="shared" si="49"/>
        <v>528602.17457055673</v>
      </c>
      <c r="T89" s="35">
        <f t="shared" si="50"/>
        <v>0.20938222380378388</v>
      </c>
      <c r="U89" s="15">
        <f t="shared" si="51"/>
        <v>2524580</v>
      </c>
    </row>
    <row r="90" spans="1:21" s="4" customFormat="1" ht="18.75" customHeight="1" x14ac:dyDescent="0.25">
      <c r="A90" s="104" t="s">
        <v>44</v>
      </c>
      <c r="B90" s="104"/>
      <c r="C90" s="104"/>
      <c r="D90" s="104"/>
      <c r="E90" s="104"/>
      <c r="F90" s="104"/>
      <c r="G90" s="104"/>
      <c r="H90" s="29">
        <f t="shared" ref="H90:R90" si="53">SUM(H73:H89)</f>
        <v>15347399</v>
      </c>
      <c r="I90" s="29">
        <f t="shared" si="53"/>
        <v>16130116.348999999</v>
      </c>
      <c r="J90" s="23">
        <f t="shared" si="53"/>
        <v>17700000</v>
      </c>
      <c r="K90" s="23">
        <f t="shared" si="53"/>
        <v>3363000</v>
      </c>
      <c r="L90" s="23">
        <f t="shared" si="53"/>
        <v>21063000</v>
      </c>
      <c r="M90" s="20">
        <f t="shared" si="53"/>
        <v>19080000</v>
      </c>
      <c r="N90" s="20">
        <f t="shared" si="53"/>
        <v>3625200</v>
      </c>
      <c r="O90" s="20">
        <f t="shared" si="53"/>
        <v>22705200</v>
      </c>
      <c r="P90" s="17">
        <f t="shared" si="53"/>
        <v>18805248</v>
      </c>
      <c r="Q90" s="17">
        <f t="shared" si="53"/>
        <v>3572997.12</v>
      </c>
      <c r="R90" s="17">
        <f t="shared" si="53"/>
        <v>22378245.120000001</v>
      </c>
      <c r="S90" s="26"/>
      <c r="T90" s="26"/>
      <c r="U90" s="26">
        <f>SUM(U73:U89)</f>
        <v>20569141</v>
      </c>
    </row>
    <row r="91" spans="1:21" s="2" customFormat="1" ht="19.5" customHeight="1" x14ac:dyDescent="0.25">
      <c r="A91" s="103" t="s">
        <v>45</v>
      </c>
      <c r="B91" s="103"/>
      <c r="C91" s="103"/>
      <c r="D91" s="103"/>
      <c r="E91" s="103"/>
      <c r="F91" s="103"/>
      <c r="G91" s="103"/>
      <c r="H91" s="30">
        <f t="shared" ref="H91:R91" si="54">+H70+H90</f>
        <v>15347399</v>
      </c>
      <c r="I91" s="30">
        <f t="shared" si="54"/>
        <v>16130116.348999999</v>
      </c>
      <c r="J91" s="24">
        <f t="shared" si="54"/>
        <v>117700000</v>
      </c>
      <c r="K91" s="24">
        <f t="shared" si="54"/>
        <v>22363000</v>
      </c>
      <c r="L91" s="24">
        <f t="shared" si="54"/>
        <v>140063000</v>
      </c>
      <c r="M91" s="21">
        <f t="shared" si="54"/>
        <v>122780000</v>
      </c>
      <c r="N91" s="21">
        <f t="shared" si="54"/>
        <v>23328200</v>
      </c>
      <c r="O91" s="21">
        <f t="shared" si="54"/>
        <v>146108200</v>
      </c>
      <c r="P91" s="18">
        <f t="shared" si="54"/>
        <v>130805248</v>
      </c>
      <c r="Q91" s="18">
        <f t="shared" si="54"/>
        <v>24852997.120000001</v>
      </c>
      <c r="R91" s="18">
        <f t="shared" si="54"/>
        <v>155658245.12</v>
      </c>
      <c r="S91" s="26"/>
      <c r="T91" s="26"/>
      <c r="U91" s="26">
        <f>+U70+U90</f>
        <v>145796802</v>
      </c>
    </row>
    <row r="92" spans="1:21" s="4" customFormat="1" ht="18.75" customHeight="1" x14ac:dyDescent="0.25">
      <c r="A92" s="11"/>
      <c r="B92" s="11"/>
      <c r="C92" s="11"/>
      <c r="D92" s="11"/>
      <c r="E92" s="11"/>
      <c r="F92" s="11"/>
      <c r="G92" s="11"/>
      <c r="H92" s="11"/>
      <c r="I92" s="11"/>
      <c r="J92" s="9"/>
      <c r="K92" s="9"/>
      <c r="L92" s="9"/>
      <c r="M92" s="9"/>
      <c r="N92" s="9"/>
      <c r="O92" s="9"/>
      <c r="P92" s="9"/>
      <c r="Q92" s="9"/>
      <c r="R92" s="9"/>
    </row>
    <row r="93" spans="1:21" x14ac:dyDescent="0.2">
      <c r="L93" s="1" t="s">
        <v>182</v>
      </c>
    </row>
  </sheetData>
  <autoFilter ref="A11:G91"/>
  <mergeCells count="36">
    <mergeCell ref="A90:G90"/>
    <mergeCell ref="A91:G91"/>
    <mergeCell ref="C72:F72"/>
    <mergeCell ref="C73:F73"/>
    <mergeCell ref="C74:F74"/>
    <mergeCell ref="C75:F75"/>
    <mergeCell ref="C76:F76"/>
    <mergeCell ref="C87:F87"/>
    <mergeCell ref="C88:F88"/>
    <mergeCell ref="C89:F89"/>
    <mergeCell ref="C81:F81"/>
    <mergeCell ref="C82:F82"/>
    <mergeCell ref="C83:F83"/>
    <mergeCell ref="C84:F84"/>
    <mergeCell ref="C85:F85"/>
    <mergeCell ref="C86:F86"/>
    <mergeCell ref="C77:F77"/>
    <mergeCell ref="C78:F78"/>
    <mergeCell ref="C79:F79"/>
    <mergeCell ref="C80:F80"/>
    <mergeCell ref="A70:G70"/>
    <mergeCell ref="A1:B5"/>
    <mergeCell ref="C1:R5"/>
    <mergeCell ref="A6:R6"/>
    <mergeCell ref="A7:R7"/>
    <mergeCell ref="A9:R9"/>
    <mergeCell ref="A10:G10"/>
    <mergeCell ref="P10:R10"/>
    <mergeCell ref="A71:G71"/>
    <mergeCell ref="P71:R71"/>
    <mergeCell ref="M10:O10"/>
    <mergeCell ref="M71:O71"/>
    <mergeCell ref="J10:L10"/>
    <mergeCell ref="J71:L71"/>
    <mergeCell ref="H71:I71"/>
    <mergeCell ref="H10:I10"/>
  </mergeCells>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U33"/>
  <sheetViews>
    <sheetView topLeftCell="J1" zoomScale="80" zoomScaleNormal="80" workbookViewId="0">
      <selection activeCell="U33" sqref="U33"/>
    </sheetView>
  </sheetViews>
  <sheetFormatPr baseColWidth="10" defaultColWidth="11.42578125" defaultRowHeight="12" x14ac:dyDescent="0.2"/>
  <cols>
    <col min="1" max="1" width="6.28515625" style="1" customWidth="1"/>
    <col min="2" max="2" width="15.85546875" style="1" customWidth="1"/>
    <col min="3" max="3" width="20.85546875" style="1" customWidth="1"/>
    <col min="4" max="4" width="21.28515625" style="1" customWidth="1"/>
    <col min="5" max="5" width="14.28515625" style="1" customWidth="1"/>
    <col min="6" max="6" width="25.5703125" style="1" customWidth="1"/>
    <col min="7" max="7" width="11" style="1" customWidth="1"/>
    <col min="8" max="8" width="17.140625" style="1" customWidth="1"/>
    <col min="9" max="9" width="16.42578125" style="1" customWidth="1"/>
    <col min="10" max="18" width="20" style="1" customWidth="1"/>
    <col min="19" max="19" width="16.5703125" style="1" customWidth="1"/>
    <col min="20" max="20" width="16.28515625" style="1" bestFit="1" customWidth="1"/>
    <col min="21" max="21" width="15.140625" style="1" bestFit="1" customWidth="1"/>
    <col min="22" max="16384" width="11.42578125" style="1"/>
  </cols>
  <sheetData>
    <row r="1" spans="1:21" ht="12" customHeight="1" x14ac:dyDescent="0.2">
      <c r="A1" s="85"/>
      <c r="B1" s="85"/>
      <c r="C1" s="86" t="s">
        <v>0</v>
      </c>
      <c r="D1" s="86"/>
      <c r="E1" s="86"/>
      <c r="F1" s="86"/>
      <c r="G1" s="86"/>
      <c r="H1" s="86"/>
      <c r="I1" s="86"/>
      <c r="J1" s="86"/>
      <c r="K1" s="86"/>
      <c r="L1" s="86"/>
      <c r="M1" s="86"/>
      <c r="N1" s="86"/>
      <c r="O1" s="86"/>
      <c r="P1" s="86"/>
      <c r="Q1" s="86"/>
      <c r="R1" s="86"/>
    </row>
    <row r="2" spans="1:21" ht="35.25" customHeight="1" x14ac:dyDescent="0.2">
      <c r="A2" s="85"/>
      <c r="B2" s="85"/>
      <c r="C2" s="86"/>
      <c r="D2" s="86"/>
      <c r="E2" s="86"/>
      <c r="F2" s="86"/>
      <c r="G2" s="86"/>
      <c r="H2" s="86"/>
      <c r="I2" s="86"/>
      <c r="J2" s="86"/>
      <c r="K2" s="86"/>
      <c r="L2" s="86"/>
      <c r="M2" s="86"/>
      <c r="N2" s="86"/>
      <c r="O2" s="86"/>
      <c r="P2" s="86"/>
      <c r="Q2" s="86"/>
      <c r="R2" s="86"/>
    </row>
    <row r="3" spans="1:21" ht="12" customHeight="1" x14ac:dyDescent="0.2">
      <c r="A3" s="85"/>
      <c r="B3" s="85"/>
      <c r="C3" s="86"/>
      <c r="D3" s="86"/>
      <c r="E3" s="86"/>
      <c r="F3" s="86"/>
      <c r="G3" s="86"/>
      <c r="H3" s="86"/>
      <c r="I3" s="86"/>
      <c r="J3" s="86"/>
      <c r="K3" s="86"/>
      <c r="L3" s="86"/>
      <c r="M3" s="86"/>
      <c r="N3" s="86"/>
      <c r="O3" s="86"/>
      <c r="P3" s="86"/>
      <c r="Q3" s="86"/>
      <c r="R3" s="86"/>
    </row>
    <row r="4" spans="1:21" ht="12" customHeight="1" x14ac:dyDescent="0.2">
      <c r="A4" s="85"/>
      <c r="B4" s="85"/>
      <c r="C4" s="86"/>
      <c r="D4" s="86"/>
      <c r="E4" s="86"/>
      <c r="F4" s="86"/>
      <c r="G4" s="86"/>
      <c r="H4" s="86"/>
      <c r="I4" s="86"/>
      <c r="J4" s="86"/>
      <c r="K4" s="86"/>
      <c r="L4" s="86"/>
      <c r="M4" s="86"/>
      <c r="N4" s="86"/>
      <c r="O4" s="86"/>
      <c r="P4" s="86"/>
      <c r="Q4" s="86"/>
      <c r="R4" s="86"/>
    </row>
    <row r="5" spans="1:21" s="2" customFormat="1" ht="12.75" customHeight="1" x14ac:dyDescent="0.25">
      <c r="A5" s="85"/>
      <c r="B5" s="85"/>
      <c r="C5" s="86"/>
      <c r="D5" s="86"/>
      <c r="E5" s="86"/>
      <c r="F5" s="86"/>
      <c r="G5" s="86"/>
      <c r="H5" s="86"/>
      <c r="I5" s="86"/>
      <c r="J5" s="86"/>
      <c r="K5" s="86"/>
      <c r="L5" s="86"/>
      <c r="M5" s="86"/>
      <c r="N5" s="86"/>
      <c r="O5" s="86"/>
      <c r="P5" s="86"/>
      <c r="Q5" s="86"/>
      <c r="R5" s="86"/>
    </row>
    <row r="6" spans="1:21" s="2" customFormat="1" ht="18.75" customHeight="1" x14ac:dyDescent="0.25">
      <c r="A6" s="83" t="s">
        <v>1</v>
      </c>
      <c r="B6" s="83"/>
      <c r="C6" s="83"/>
      <c r="D6" s="83"/>
      <c r="E6" s="83"/>
      <c r="F6" s="83"/>
      <c r="G6" s="83"/>
      <c r="H6" s="83"/>
      <c r="I6" s="83"/>
      <c r="J6" s="83"/>
      <c r="K6" s="83"/>
      <c r="L6" s="83"/>
      <c r="M6" s="83"/>
      <c r="N6" s="83"/>
      <c r="O6" s="83"/>
      <c r="P6" s="83"/>
      <c r="Q6" s="83"/>
      <c r="R6" s="83"/>
    </row>
    <row r="7" spans="1:21" s="2" customFormat="1" ht="27.75" customHeight="1" x14ac:dyDescent="0.25">
      <c r="A7" s="84" t="s">
        <v>2</v>
      </c>
      <c r="B7" s="84"/>
      <c r="C7" s="84"/>
      <c r="D7" s="84"/>
      <c r="E7" s="84"/>
      <c r="F7" s="84"/>
      <c r="G7" s="84"/>
      <c r="H7" s="84"/>
      <c r="I7" s="84"/>
      <c r="J7" s="84"/>
      <c r="K7" s="84"/>
      <c r="L7" s="84"/>
      <c r="M7" s="84"/>
      <c r="N7" s="84"/>
      <c r="O7" s="84"/>
      <c r="P7" s="84"/>
      <c r="Q7" s="84"/>
      <c r="R7" s="84"/>
    </row>
    <row r="8" spans="1:21" s="2" customFormat="1" x14ac:dyDescent="0.25">
      <c r="A8" s="7"/>
      <c r="B8" s="7"/>
      <c r="C8" s="7"/>
      <c r="D8" s="7"/>
      <c r="E8" s="3"/>
      <c r="F8" s="3"/>
      <c r="G8" s="3"/>
      <c r="H8" s="3"/>
      <c r="I8" s="3"/>
      <c r="J8" s="3"/>
      <c r="K8" s="3"/>
      <c r="L8" s="3"/>
      <c r="M8" s="3"/>
      <c r="N8" s="3"/>
      <c r="O8" s="3"/>
      <c r="P8" s="3"/>
      <c r="Q8" s="3"/>
      <c r="R8" s="3"/>
    </row>
    <row r="9" spans="1:21" s="2" customFormat="1" ht="17.25" customHeight="1" x14ac:dyDescent="0.25">
      <c r="A9" s="100" t="s">
        <v>183</v>
      </c>
      <c r="B9" s="100"/>
      <c r="C9" s="100"/>
      <c r="D9" s="100"/>
      <c r="E9" s="101"/>
      <c r="F9" s="101"/>
      <c r="G9" s="101"/>
      <c r="H9" s="101"/>
      <c r="I9" s="101"/>
      <c r="J9" s="101"/>
      <c r="K9" s="101"/>
      <c r="L9" s="101"/>
      <c r="M9" s="101"/>
      <c r="N9" s="101"/>
      <c r="O9" s="101"/>
      <c r="P9" s="101"/>
      <c r="Q9" s="101"/>
      <c r="R9" s="101"/>
    </row>
    <row r="10" spans="1:21" s="2" customFormat="1" ht="34.5" customHeight="1" x14ac:dyDescent="0.25">
      <c r="A10" s="100" t="s">
        <v>5</v>
      </c>
      <c r="B10" s="100"/>
      <c r="C10" s="100"/>
      <c r="D10" s="100"/>
      <c r="E10" s="100"/>
      <c r="F10" s="100"/>
      <c r="G10" s="100"/>
      <c r="H10" s="108" t="s">
        <v>59</v>
      </c>
      <c r="I10" s="109"/>
      <c r="J10" s="107" t="s">
        <v>47</v>
      </c>
      <c r="K10" s="107"/>
      <c r="L10" s="107"/>
      <c r="M10" s="106" t="s">
        <v>184</v>
      </c>
      <c r="N10" s="106"/>
      <c r="O10" s="106"/>
      <c r="P10" s="105" t="s">
        <v>8</v>
      </c>
      <c r="Q10" s="105"/>
      <c r="R10" s="105"/>
      <c r="S10" s="36" t="s">
        <v>9</v>
      </c>
      <c r="T10" s="37" t="s">
        <v>10</v>
      </c>
      <c r="U10" s="34" t="s">
        <v>11</v>
      </c>
    </row>
    <row r="11" spans="1:21" s="2" customFormat="1" ht="40.5" customHeight="1" x14ac:dyDescent="0.25">
      <c r="A11" s="12" t="s">
        <v>12</v>
      </c>
      <c r="B11" s="12" t="s">
        <v>13</v>
      </c>
      <c r="C11" s="12" t="s">
        <v>14</v>
      </c>
      <c r="D11" s="12" t="s">
        <v>15</v>
      </c>
      <c r="E11" s="12" t="s">
        <v>16</v>
      </c>
      <c r="F11" s="12" t="s">
        <v>17</v>
      </c>
      <c r="G11" s="12" t="s">
        <v>18</v>
      </c>
      <c r="H11" s="28" t="s">
        <v>62</v>
      </c>
      <c r="I11" s="28" t="s">
        <v>63</v>
      </c>
      <c r="J11" s="22" t="s">
        <v>19</v>
      </c>
      <c r="K11" s="22" t="s">
        <v>20</v>
      </c>
      <c r="L11" s="22" t="s">
        <v>21</v>
      </c>
      <c r="M11" s="19" t="s">
        <v>19</v>
      </c>
      <c r="N11" s="19" t="s">
        <v>20</v>
      </c>
      <c r="O11" s="19" t="s">
        <v>21</v>
      </c>
      <c r="P11" s="16" t="s">
        <v>19</v>
      </c>
      <c r="Q11" s="16" t="s">
        <v>20</v>
      </c>
      <c r="R11" s="16" t="s">
        <v>21</v>
      </c>
      <c r="S11" s="32" t="s">
        <v>21</v>
      </c>
      <c r="T11" s="33" t="s">
        <v>21</v>
      </c>
      <c r="U11" s="34" t="s">
        <v>21</v>
      </c>
    </row>
    <row r="12" spans="1:21" ht="24" x14ac:dyDescent="0.2">
      <c r="A12" s="13">
        <v>1</v>
      </c>
      <c r="B12" s="25" t="s">
        <v>185</v>
      </c>
      <c r="C12" s="13" t="s">
        <v>186</v>
      </c>
      <c r="D12" s="13" t="s">
        <v>187</v>
      </c>
      <c r="E12" s="14" t="s">
        <v>188</v>
      </c>
      <c r="F12" s="14" t="s">
        <v>26</v>
      </c>
      <c r="G12" s="14">
        <v>1</v>
      </c>
      <c r="H12" s="14"/>
      <c r="I12" s="14"/>
      <c r="J12" s="15">
        <v>950000</v>
      </c>
      <c r="K12" s="15">
        <f>J12*19%</f>
        <v>180500</v>
      </c>
      <c r="L12" s="15">
        <f>+J12+K12</f>
        <v>1130500</v>
      </c>
      <c r="M12" s="38">
        <v>972800</v>
      </c>
      <c r="N12" s="15">
        <f>M12*19%</f>
        <v>184832</v>
      </c>
      <c r="O12" s="15">
        <f>+M12+N12</f>
        <v>1157632</v>
      </c>
      <c r="P12" s="48">
        <v>945560</v>
      </c>
      <c r="Q12" s="15">
        <f>P12*19%</f>
        <v>179656.4</v>
      </c>
      <c r="R12" s="15">
        <f t="shared" ref="R12:R20" si="0">+P12+Q12</f>
        <v>1125216.3999999999</v>
      </c>
      <c r="S12" s="15">
        <f>IFERROR(STDEVA(L12,O12,R12)," ")</f>
        <v>17391.726846981044</v>
      </c>
      <c r="T12" s="35">
        <f>IFERROR(S12/U12," ")</f>
        <v>1.5285627265463664E-2</v>
      </c>
      <c r="U12" s="15">
        <f>ROUND(IFERROR(AVERAGE(L12,O12,R12)," "),0)</f>
        <v>1137783</v>
      </c>
    </row>
    <row r="13" spans="1:21" ht="24" x14ac:dyDescent="0.2">
      <c r="A13" s="13">
        <v>2</v>
      </c>
      <c r="B13" s="25" t="s">
        <v>185</v>
      </c>
      <c r="C13" s="13" t="s">
        <v>186</v>
      </c>
      <c r="D13" s="13" t="s">
        <v>187</v>
      </c>
      <c r="E13" s="14" t="s">
        <v>188</v>
      </c>
      <c r="F13" s="14" t="s">
        <v>26</v>
      </c>
      <c r="G13" s="14">
        <v>1</v>
      </c>
      <c r="H13" s="14"/>
      <c r="I13" s="14"/>
      <c r="J13" s="15">
        <v>950000</v>
      </c>
      <c r="K13" s="15">
        <f t="shared" ref="K13:K20" si="1">J13*19%</f>
        <v>180500</v>
      </c>
      <c r="L13" s="15">
        <f>+J13+K13</f>
        <v>1130500</v>
      </c>
      <c r="M13" s="38">
        <v>963300</v>
      </c>
      <c r="N13" s="15">
        <f t="shared" ref="N13:N20" si="2">M13*19%</f>
        <v>183027</v>
      </c>
      <c r="O13" s="15">
        <f>+M13+N13</f>
        <v>1146327</v>
      </c>
      <c r="P13" s="48">
        <v>945560</v>
      </c>
      <c r="Q13" s="15">
        <f t="shared" ref="Q13:Q20" si="3">P13*19%</f>
        <v>179656.4</v>
      </c>
      <c r="R13" s="15">
        <f>+P13+Q13</f>
        <v>1125216.3999999999</v>
      </c>
      <c r="S13" s="15">
        <f t="shared" ref="S13:S15" si="4">IFERROR(STDEVA(L13,O13,R13)," ")</f>
        <v>10985.352295367416</v>
      </c>
      <c r="T13" s="35">
        <f t="shared" ref="T13:T20" si="5">IFERROR(S13/U13," ")</f>
        <v>9.687139925404287E-3</v>
      </c>
      <c r="U13" s="15">
        <f t="shared" ref="U13:U15" si="6">ROUND(IFERROR(AVERAGE(L13,O13,R13)," "),0)</f>
        <v>1134014</v>
      </c>
    </row>
    <row r="14" spans="1:21" ht="24" x14ac:dyDescent="0.2">
      <c r="A14" s="13">
        <v>3</v>
      </c>
      <c r="B14" s="25" t="s">
        <v>185</v>
      </c>
      <c r="C14" s="13" t="s">
        <v>186</v>
      </c>
      <c r="D14" s="13" t="s">
        <v>187</v>
      </c>
      <c r="E14" s="14" t="s">
        <v>188</v>
      </c>
      <c r="F14" s="14" t="s">
        <v>26</v>
      </c>
      <c r="G14" s="14">
        <v>1</v>
      </c>
      <c r="H14" s="14"/>
      <c r="I14" s="14"/>
      <c r="J14" s="15">
        <v>950000</v>
      </c>
      <c r="K14" s="15">
        <f t="shared" si="1"/>
        <v>180500</v>
      </c>
      <c r="L14" s="15">
        <f t="shared" ref="L14:L20" si="7">+J14+K14</f>
        <v>1130500</v>
      </c>
      <c r="M14" s="38">
        <v>963300</v>
      </c>
      <c r="N14" s="15">
        <f t="shared" si="2"/>
        <v>183027</v>
      </c>
      <c r="O14" s="15">
        <f t="shared" ref="O14:O20" si="8">+M14+N14</f>
        <v>1146327</v>
      </c>
      <c r="P14" s="48">
        <v>945560</v>
      </c>
      <c r="Q14" s="15">
        <f t="shared" si="3"/>
        <v>179656.4</v>
      </c>
      <c r="R14" s="15">
        <f t="shared" si="0"/>
        <v>1125216.3999999999</v>
      </c>
      <c r="S14" s="15">
        <f t="shared" si="4"/>
        <v>10985.352295367416</v>
      </c>
      <c r="T14" s="35">
        <f t="shared" si="5"/>
        <v>9.687139925404287E-3</v>
      </c>
      <c r="U14" s="15">
        <f t="shared" si="6"/>
        <v>1134014</v>
      </c>
    </row>
    <row r="15" spans="1:21" ht="24" x14ac:dyDescent="0.2">
      <c r="A15" s="13">
        <v>4</v>
      </c>
      <c r="B15" s="25" t="s">
        <v>189</v>
      </c>
      <c r="C15" s="13" t="s">
        <v>190</v>
      </c>
      <c r="D15" s="13" t="s">
        <v>187</v>
      </c>
      <c r="E15" s="14" t="s">
        <v>188</v>
      </c>
      <c r="F15" s="14" t="s">
        <v>26</v>
      </c>
      <c r="G15" s="14">
        <v>1</v>
      </c>
      <c r="H15" s="14"/>
      <c r="I15" s="14"/>
      <c r="J15" s="15">
        <v>950000</v>
      </c>
      <c r="K15" s="15">
        <f t="shared" si="1"/>
        <v>180500</v>
      </c>
      <c r="L15" s="15">
        <f t="shared" si="7"/>
        <v>1130500</v>
      </c>
      <c r="M15" s="38">
        <v>963300</v>
      </c>
      <c r="N15" s="15">
        <f t="shared" si="2"/>
        <v>183027</v>
      </c>
      <c r="O15" s="15">
        <f t="shared" si="8"/>
        <v>1146327</v>
      </c>
      <c r="P15" s="48">
        <v>945560</v>
      </c>
      <c r="Q15" s="15">
        <f t="shared" si="3"/>
        <v>179656.4</v>
      </c>
      <c r="R15" s="15">
        <f>+P15+Q15</f>
        <v>1125216.3999999999</v>
      </c>
      <c r="S15" s="15">
        <f t="shared" si="4"/>
        <v>10985.352295367416</v>
      </c>
      <c r="T15" s="35">
        <f t="shared" si="5"/>
        <v>9.687139925404287E-3</v>
      </c>
      <c r="U15" s="15">
        <f t="shared" si="6"/>
        <v>1134014</v>
      </c>
    </row>
    <row r="16" spans="1:21" ht="24" x14ac:dyDescent="0.2">
      <c r="A16" s="13">
        <v>5</v>
      </c>
      <c r="B16" s="25" t="s">
        <v>191</v>
      </c>
      <c r="C16" s="13" t="s">
        <v>192</v>
      </c>
      <c r="D16" s="13" t="s">
        <v>193</v>
      </c>
      <c r="E16" s="14" t="s">
        <v>193</v>
      </c>
      <c r="F16" s="14" t="s">
        <v>26</v>
      </c>
      <c r="G16" s="14">
        <v>1</v>
      </c>
      <c r="H16" s="15">
        <v>2283753</v>
      </c>
      <c r="I16" s="31">
        <f>H16+(H16*5.1%)</f>
        <v>2400224.4029999999</v>
      </c>
      <c r="J16" s="15">
        <v>2700000</v>
      </c>
      <c r="K16" s="15">
        <f t="shared" si="1"/>
        <v>513000</v>
      </c>
      <c r="L16" s="15">
        <f t="shared" si="7"/>
        <v>3213000</v>
      </c>
      <c r="M16" s="38">
        <v>2737800</v>
      </c>
      <c r="N16" s="15">
        <f t="shared" si="2"/>
        <v>520182</v>
      </c>
      <c r="O16" s="15">
        <f t="shared" si="8"/>
        <v>3257982</v>
      </c>
      <c r="P16" s="48">
        <v>2660000</v>
      </c>
      <c r="Q16" s="15">
        <f t="shared" si="3"/>
        <v>505400</v>
      </c>
      <c r="R16" s="15">
        <f>+P16+Q16</f>
        <v>3165400</v>
      </c>
      <c r="S16" s="15">
        <f>IFERROR(STDEVA(I16,L16,O16,R16)," ")</f>
        <v>407707.66974044318</v>
      </c>
      <c r="T16" s="35">
        <f t="shared" si="5"/>
        <v>0.13548922412043099</v>
      </c>
      <c r="U16" s="15">
        <f>ROUND(IFERROR(AVERAGE(I16,L16,O16,R16)," "),0)</f>
        <v>3009152</v>
      </c>
    </row>
    <row r="17" spans="1:21" x14ac:dyDescent="0.2">
      <c r="A17" s="13">
        <v>6</v>
      </c>
      <c r="B17" s="25" t="s">
        <v>49</v>
      </c>
      <c r="C17" s="13" t="s">
        <v>192</v>
      </c>
      <c r="D17" s="13" t="s">
        <v>193</v>
      </c>
      <c r="E17" s="14" t="s">
        <v>194</v>
      </c>
      <c r="F17" s="14" t="s">
        <v>26</v>
      </c>
      <c r="G17" s="14">
        <v>1</v>
      </c>
      <c r="H17" s="15">
        <v>718189</v>
      </c>
      <c r="I17" s="31">
        <f>H17+(H17*5.1%)</f>
        <v>754816.63899999997</v>
      </c>
      <c r="J17" s="15">
        <v>950000</v>
      </c>
      <c r="K17" s="15">
        <f t="shared" si="1"/>
        <v>180500</v>
      </c>
      <c r="L17" s="15">
        <f t="shared" si="7"/>
        <v>1130500</v>
      </c>
      <c r="M17" s="38">
        <v>963300</v>
      </c>
      <c r="N17" s="15">
        <f t="shared" si="2"/>
        <v>183027</v>
      </c>
      <c r="O17" s="15">
        <f t="shared" si="8"/>
        <v>1146327</v>
      </c>
      <c r="P17" s="48">
        <v>945560</v>
      </c>
      <c r="Q17" s="15">
        <f t="shared" si="3"/>
        <v>179656.4</v>
      </c>
      <c r="R17" s="15">
        <f t="shared" si="0"/>
        <v>1125216.3999999999</v>
      </c>
      <c r="S17" s="15">
        <f t="shared" ref="S17:S20" si="9">IFERROR(STDEVA(I17,L17,O17,R17)," ")</f>
        <v>189810.95886034064</v>
      </c>
      <c r="T17" s="35">
        <f t="shared" si="5"/>
        <v>0.1826484017843667</v>
      </c>
      <c r="U17" s="15">
        <f t="shared" ref="U17:U20" si="10">ROUND(IFERROR(AVERAGE(I17,L17,O17,R17)," "),0)</f>
        <v>1039215</v>
      </c>
    </row>
    <row r="18" spans="1:21" ht="24" x14ac:dyDescent="0.2">
      <c r="A18" s="13">
        <v>7</v>
      </c>
      <c r="B18" s="25" t="s">
        <v>195</v>
      </c>
      <c r="C18" s="13" t="s">
        <v>192</v>
      </c>
      <c r="D18" s="13" t="s">
        <v>193</v>
      </c>
      <c r="E18" s="14" t="s">
        <v>196</v>
      </c>
      <c r="F18" s="14" t="s">
        <v>26</v>
      </c>
      <c r="G18" s="14">
        <v>1</v>
      </c>
      <c r="H18" s="15">
        <v>2671312</v>
      </c>
      <c r="I18" s="31">
        <f>H18+(H18*5.1%)</f>
        <v>2807548.912</v>
      </c>
      <c r="J18" s="15">
        <v>2700000</v>
      </c>
      <c r="K18" s="15">
        <f t="shared" si="1"/>
        <v>513000</v>
      </c>
      <c r="L18" s="15">
        <f t="shared" si="7"/>
        <v>3213000</v>
      </c>
      <c r="M18" s="38">
        <v>2737800</v>
      </c>
      <c r="N18" s="15">
        <f t="shared" si="2"/>
        <v>520182</v>
      </c>
      <c r="O18" s="15">
        <f t="shared" si="8"/>
        <v>3257982</v>
      </c>
      <c r="P18" s="48">
        <v>2660000</v>
      </c>
      <c r="Q18" s="15">
        <f t="shared" si="3"/>
        <v>505400</v>
      </c>
      <c r="R18" s="15">
        <f t="shared" si="0"/>
        <v>3165400</v>
      </c>
      <c r="S18" s="15">
        <f t="shared" si="9"/>
        <v>205790.85656647931</v>
      </c>
      <c r="T18" s="35">
        <f t="shared" si="5"/>
        <v>6.6149784992871802E-2</v>
      </c>
      <c r="U18" s="15">
        <f t="shared" si="10"/>
        <v>3110983</v>
      </c>
    </row>
    <row r="19" spans="1:21" ht="24" x14ac:dyDescent="0.2">
      <c r="A19" s="13">
        <v>8</v>
      </c>
      <c r="B19" s="25" t="s">
        <v>197</v>
      </c>
      <c r="C19" s="13" t="s">
        <v>192</v>
      </c>
      <c r="D19" s="13" t="s">
        <v>193</v>
      </c>
      <c r="E19" s="14" t="s">
        <v>198</v>
      </c>
      <c r="F19" s="14" t="s">
        <v>26</v>
      </c>
      <c r="G19" s="14">
        <v>1</v>
      </c>
      <c r="H19" s="15">
        <v>718189</v>
      </c>
      <c r="I19" s="31">
        <f>H19+(H19*5.1%)</f>
        <v>754816.63899999997</v>
      </c>
      <c r="J19" s="15">
        <v>950000</v>
      </c>
      <c r="K19" s="15">
        <f t="shared" si="1"/>
        <v>180500</v>
      </c>
      <c r="L19" s="15">
        <f t="shared" si="7"/>
        <v>1130500</v>
      </c>
      <c r="M19" s="38">
        <v>963300</v>
      </c>
      <c r="N19" s="15">
        <f t="shared" si="2"/>
        <v>183027</v>
      </c>
      <c r="O19" s="15">
        <f t="shared" si="8"/>
        <v>1146327</v>
      </c>
      <c r="P19" s="48">
        <v>945560</v>
      </c>
      <c r="Q19" s="15">
        <f t="shared" si="3"/>
        <v>179656.4</v>
      </c>
      <c r="R19" s="15">
        <f t="shared" si="0"/>
        <v>1125216.3999999999</v>
      </c>
      <c r="S19" s="15">
        <f t="shared" si="9"/>
        <v>189810.95886034064</v>
      </c>
      <c r="T19" s="35">
        <f t="shared" si="5"/>
        <v>0.1826484017843667</v>
      </c>
      <c r="U19" s="15">
        <f t="shared" si="10"/>
        <v>1039215</v>
      </c>
    </row>
    <row r="20" spans="1:21" ht="24" x14ac:dyDescent="0.2">
      <c r="A20" s="13">
        <v>9</v>
      </c>
      <c r="B20" s="25" t="s">
        <v>199</v>
      </c>
      <c r="C20" s="13" t="s">
        <v>192</v>
      </c>
      <c r="D20" s="13" t="s">
        <v>193</v>
      </c>
      <c r="E20" s="14" t="s">
        <v>200</v>
      </c>
      <c r="F20" s="14" t="s">
        <v>26</v>
      </c>
      <c r="G20" s="14">
        <v>1</v>
      </c>
      <c r="H20" s="15">
        <v>2434106</v>
      </c>
      <c r="I20" s="31">
        <f>H20+(H20*5.1%)</f>
        <v>2558245.406</v>
      </c>
      <c r="J20" s="15">
        <v>2700000</v>
      </c>
      <c r="K20" s="15">
        <f t="shared" si="1"/>
        <v>513000</v>
      </c>
      <c r="L20" s="15">
        <f t="shared" si="7"/>
        <v>3213000</v>
      </c>
      <c r="M20" s="38">
        <v>2737800</v>
      </c>
      <c r="N20" s="15">
        <f t="shared" si="2"/>
        <v>520182</v>
      </c>
      <c r="O20" s="15">
        <f t="shared" si="8"/>
        <v>3257982</v>
      </c>
      <c r="P20" s="48">
        <v>2660000</v>
      </c>
      <c r="Q20" s="15">
        <f t="shared" si="3"/>
        <v>505400</v>
      </c>
      <c r="R20" s="15">
        <f t="shared" si="0"/>
        <v>3165400</v>
      </c>
      <c r="S20" s="15">
        <f t="shared" si="9"/>
        <v>329119.04475054448</v>
      </c>
      <c r="T20" s="35">
        <f t="shared" si="5"/>
        <v>0.1079554193044821</v>
      </c>
      <c r="U20" s="15">
        <f t="shared" si="10"/>
        <v>3048657</v>
      </c>
    </row>
    <row r="21" spans="1:21" s="4" customFormat="1" ht="18.75" customHeight="1" x14ac:dyDescent="0.25">
      <c r="A21" s="104" t="s">
        <v>36</v>
      </c>
      <c r="B21" s="104"/>
      <c r="C21" s="104"/>
      <c r="D21" s="104"/>
      <c r="E21" s="104"/>
      <c r="F21" s="104"/>
      <c r="G21" s="104"/>
      <c r="H21" s="29">
        <f t="shared" ref="H21:R21" si="11">SUM(H12:H20)</f>
        <v>8825549</v>
      </c>
      <c r="I21" s="29">
        <f t="shared" si="11"/>
        <v>9275651.9989999998</v>
      </c>
      <c r="J21" s="23">
        <f t="shared" si="11"/>
        <v>13800000</v>
      </c>
      <c r="K21" s="23">
        <f t="shared" si="11"/>
        <v>2622000</v>
      </c>
      <c r="L21" s="23">
        <f t="shared" si="11"/>
        <v>16422000</v>
      </c>
      <c r="M21" s="20">
        <f t="shared" si="11"/>
        <v>14002700</v>
      </c>
      <c r="N21" s="20">
        <f t="shared" si="11"/>
        <v>2660513</v>
      </c>
      <c r="O21" s="20">
        <f t="shared" si="11"/>
        <v>16663213</v>
      </c>
      <c r="P21" s="17">
        <f t="shared" si="11"/>
        <v>13653360</v>
      </c>
      <c r="Q21" s="17">
        <f t="shared" si="11"/>
        <v>2594138.4</v>
      </c>
      <c r="R21" s="17">
        <f t="shared" si="11"/>
        <v>16247498.4</v>
      </c>
      <c r="S21" s="26"/>
      <c r="T21" s="26"/>
      <c r="U21" s="26">
        <f>SUM(U12:U20)</f>
        <v>15787047</v>
      </c>
    </row>
    <row r="22" spans="1:21" s="2" customFormat="1" ht="29.25" customHeight="1" x14ac:dyDescent="0.25">
      <c r="A22" s="100" t="s">
        <v>37</v>
      </c>
      <c r="B22" s="100"/>
      <c r="C22" s="100"/>
      <c r="D22" s="100"/>
      <c r="E22" s="100"/>
      <c r="F22" s="100"/>
      <c r="G22" s="100"/>
      <c r="H22" s="108" t="s">
        <v>59</v>
      </c>
      <c r="I22" s="109"/>
      <c r="J22" s="107" t="s">
        <v>47</v>
      </c>
      <c r="K22" s="107"/>
      <c r="L22" s="107"/>
      <c r="M22" s="106" t="s">
        <v>184</v>
      </c>
      <c r="N22" s="106"/>
      <c r="O22" s="106"/>
      <c r="P22" s="105" t="s">
        <v>8</v>
      </c>
      <c r="Q22" s="105"/>
      <c r="R22" s="105"/>
      <c r="S22" s="36" t="s">
        <v>9</v>
      </c>
      <c r="T22" s="37" t="s">
        <v>10</v>
      </c>
      <c r="U22" s="34" t="s">
        <v>11</v>
      </c>
    </row>
    <row r="23" spans="1:21" s="2" customFormat="1" ht="40.5" customHeight="1" x14ac:dyDescent="0.25">
      <c r="A23" s="12" t="s">
        <v>12</v>
      </c>
      <c r="B23" s="12" t="s">
        <v>201</v>
      </c>
      <c r="C23" s="12" t="s">
        <v>39</v>
      </c>
      <c r="D23" s="102" t="s">
        <v>202</v>
      </c>
      <c r="E23" s="102"/>
      <c r="F23" s="12" t="s">
        <v>203</v>
      </c>
      <c r="G23" s="12" t="s">
        <v>18</v>
      </c>
      <c r="H23" s="28" t="s">
        <v>62</v>
      </c>
      <c r="I23" s="28" t="s">
        <v>63</v>
      </c>
      <c r="J23" s="22" t="s">
        <v>19</v>
      </c>
      <c r="K23" s="22" t="s">
        <v>20</v>
      </c>
      <c r="L23" s="22" t="s">
        <v>21</v>
      </c>
      <c r="M23" s="19" t="s">
        <v>19</v>
      </c>
      <c r="N23" s="19" t="s">
        <v>20</v>
      </c>
      <c r="O23" s="19" t="s">
        <v>21</v>
      </c>
      <c r="P23" s="16" t="s">
        <v>19</v>
      </c>
      <c r="Q23" s="16" t="s">
        <v>20</v>
      </c>
      <c r="R23" s="16" t="s">
        <v>21</v>
      </c>
      <c r="S23" s="32" t="s">
        <v>21</v>
      </c>
      <c r="T23" s="33" t="s">
        <v>21</v>
      </c>
      <c r="U23" s="34" t="s">
        <v>21</v>
      </c>
    </row>
    <row r="24" spans="1:21" ht="24.75" customHeight="1" x14ac:dyDescent="0.2">
      <c r="A24" s="13">
        <v>1</v>
      </c>
      <c r="B24" s="13">
        <v>2011</v>
      </c>
      <c r="C24" s="13" t="s">
        <v>193</v>
      </c>
      <c r="D24" s="110" t="s">
        <v>204</v>
      </c>
      <c r="E24" s="110"/>
      <c r="F24" s="14" t="s">
        <v>205</v>
      </c>
      <c r="G24" s="14">
        <v>1</v>
      </c>
      <c r="H24" s="15">
        <v>21003500</v>
      </c>
      <c r="I24" s="31">
        <f>H24+(H24*5.1%)</f>
        <v>22074678.5</v>
      </c>
      <c r="J24" s="15">
        <v>25000000</v>
      </c>
      <c r="K24" s="15">
        <f t="shared" ref="K24:K29" si="12">J24*19%</f>
        <v>4750000</v>
      </c>
      <c r="L24" s="15">
        <f t="shared" ref="L24:L29" si="13">+J24+K24</f>
        <v>29750000</v>
      </c>
      <c r="M24" s="15">
        <v>22500000</v>
      </c>
      <c r="N24" s="15">
        <f t="shared" ref="N24:N29" si="14">M24*19%</f>
        <v>4275000</v>
      </c>
      <c r="O24" s="15">
        <f t="shared" ref="O24:O29" si="15">+M24+N24</f>
        <v>26775000</v>
      </c>
      <c r="P24" s="15">
        <v>24000000</v>
      </c>
      <c r="Q24" s="15">
        <f t="shared" ref="Q24:Q29" si="16">P24*19%</f>
        <v>4560000</v>
      </c>
      <c r="R24" s="15">
        <f t="shared" ref="R24:R29" si="17">+P24+Q24</f>
        <v>28560000</v>
      </c>
      <c r="S24" s="15">
        <f>IFERROR(STDEVA(I24,L24,O24,R24)," ")</f>
        <v>3372881.1532833222</v>
      </c>
      <c r="T24" s="35">
        <f t="shared" ref="T24:T29" si="18">IFERROR(S24/U24," ")</f>
        <v>0.12590112823342967</v>
      </c>
      <c r="U24" s="15">
        <f>ROUND(IFERROR(AVERAGE(I24,L24,O24,R24)," "),0)</f>
        <v>26789920</v>
      </c>
    </row>
    <row r="25" spans="1:21" ht="36" customHeight="1" x14ac:dyDescent="0.2">
      <c r="A25" s="13">
        <v>2</v>
      </c>
      <c r="B25" s="13" t="s">
        <v>206</v>
      </c>
      <c r="C25" s="13" t="s">
        <v>193</v>
      </c>
      <c r="D25" s="110" t="s">
        <v>207</v>
      </c>
      <c r="E25" s="110"/>
      <c r="F25" s="14" t="s">
        <v>205</v>
      </c>
      <c r="G25" s="14">
        <v>1</v>
      </c>
      <c r="H25" s="15">
        <v>600950</v>
      </c>
      <c r="I25" s="31">
        <f>H25+(H25*5.1%)</f>
        <v>631598.44999999995</v>
      </c>
      <c r="J25" s="15">
        <v>890000</v>
      </c>
      <c r="K25" s="15">
        <f t="shared" si="12"/>
        <v>169100</v>
      </c>
      <c r="L25" s="15">
        <f t="shared" si="13"/>
        <v>1059100</v>
      </c>
      <c r="M25" s="15">
        <v>900000</v>
      </c>
      <c r="N25" s="15">
        <f t="shared" si="14"/>
        <v>171000</v>
      </c>
      <c r="O25" s="15">
        <f t="shared" si="15"/>
        <v>1071000</v>
      </c>
      <c r="P25" s="15">
        <v>980000</v>
      </c>
      <c r="Q25" s="15">
        <f t="shared" si="16"/>
        <v>186200</v>
      </c>
      <c r="R25" s="15">
        <f t="shared" si="17"/>
        <v>1166200</v>
      </c>
      <c r="S25" s="15">
        <f t="shared" ref="S25:S27" si="19">IFERROR(STDEVA(I25,L25,O25,R25)," ")</f>
        <v>238450.75918261844</v>
      </c>
      <c r="T25" s="35">
        <f t="shared" si="18"/>
        <v>0.24282772899780386</v>
      </c>
      <c r="U25" s="15">
        <f t="shared" ref="U25:U27" si="20">ROUND(IFERROR(AVERAGE(I25,L25,O25,R25)," "),0)</f>
        <v>981975</v>
      </c>
    </row>
    <row r="26" spans="1:21" ht="27.75" customHeight="1" x14ac:dyDescent="0.2">
      <c r="A26" s="13">
        <v>3</v>
      </c>
      <c r="B26" s="13">
        <v>2197</v>
      </c>
      <c r="C26" s="13" t="s">
        <v>193</v>
      </c>
      <c r="D26" s="110" t="s">
        <v>208</v>
      </c>
      <c r="E26" s="110"/>
      <c r="F26" s="14" t="s">
        <v>205</v>
      </c>
      <c r="G26" s="14">
        <v>1</v>
      </c>
      <c r="H26" s="15">
        <v>600950</v>
      </c>
      <c r="I26" s="31">
        <f>H26+(H26*5.1%)</f>
        <v>631598.44999999995</v>
      </c>
      <c r="J26" s="15">
        <v>890000</v>
      </c>
      <c r="K26" s="15">
        <f t="shared" si="12"/>
        <v>169100</v>
      </c>
      <c r="L26" s="15">
        <f t="shared" si="13"/>
        <v>1059100</v>
      </c>
      <c r="M26" s="15">
        <v>900000</v>
      </c>
      <c r="N26" s="15">
        <f t="shared" si="14"/>
        <v>171000</v>
      </c>
      <c r="O26" s="15">
        <f t="shared" si="15"/>
        <v>1071000</v>
      </c>
      <c r="P26" s="15">
        <v>980000</v>
      </c>
      <c r="Q26" s="15">
        <f t="shared" si="16"/>
        <v>186200</v>
      </c>
      <c r="R26" s="15">
        <f t="shared" si="17"/>
        <v>1166200</v>
      </c>
      <c r="S26" s="15">
        <f t="shared" si="19"/>
        <v>238450.75918261844</v>
      </c>
      <c r="T26" s="35">
        <f t="shared" si="18"/>
        <v>0.24282772899780386</v>
      </c>
      <c r="U26" s="15">
        <f t="shared" si="20"/>
        <v>981975</v>
      </c>
    </row>
    <row r="27" spans="1:21" ht="26.25" customHeight="1" x14ac:dyDescent="0.2">
      <c r="A27" s="13">
        <v>4</v>
      </c>
      <c r="B27" s="13">
        <v>2300</v>
      </c>
      <c r="C27" s="13" t="s">
        <v>193</v>
      </c>
      <c r="D27" s="110" t="s">
        <v>209</v>
      </c>
      <c r="E27" s="110"/>
      <c r="F27" s="14" t="s">
        <v>205</v>
      </c>
      <c r="G27" s="14">
        <v>1</v>
      </c>
      <c r="H27" s="15">
        <v>715983</v>
      </c>
      <c r="I27" s="31">
        <f>H27+(H27*5.1%)</f>
        <v>752498.13300000003</v>
      </c>
      <c r="J27" s="15">
        <v>890000</v>
      </c>
      <c r="K27" s="15">
        <f t="shared" si="12"/>
        <v>169100</v>
      </c>
      <c r="L27" s="15">
        <f t="shared" si="13"/>
        <v>1059100</v>
      </c>
      <c r="M27" s="15">
        <v>780000</v>
      </c>
      <c r="N27" s="15">
        <f t="shared" si="14"/>
        <v>148200</v>
      </c>
      <c r="O27" s="15">
        <f t="shared" si="15"/>
        <v>928200</v>
      </c>
      <c r="P27" s="15">
        <v>800000</v>
      </c>
      <c r="Q27" s="15">
        <f t="shared" si="16"/>
        <v>152000</v>
      </c>
      <c r="R27" s="15">
        <f t="shared" si="17"/>
        <v>952000</v>
      </c>
      <c r="S27" s="15">
        <f t="shared" si="19"/>
        <v>127098.55291979075</v>
      </c>
      <c r="T27" s="35">
        <f t="shared" si="18"/>
        <v>0.13770903398861342</v>
      </c>
      <c r="U27" s="15">
        <f t="shared" si="20"/>
        <v>922950</v>
      </c>
    </row>
    <row r="28" spans="1:21" ht="12.75" customHeight="1" x14ac:dyDescent="0.2">
      <c r="A28" s="13">
        <v>5</v>
      </c>
      <c r="B28" s="13">
        <v>116005506</v>
      </c>
      <c r="C28" s="13" t="s">
        <v>210</v>
      </c>
      <c r="D28" s="110" t="s">
        <v>211</v>
      </c>
      <c r="E28" s="110"/>
      <c r="F28" s="14" t="s">
        <v>205</v>
      </c>
      <c r="G28" s="14">
        <v>1</v>
      </c>
      <c r="H28" s="14"/>
      <c r="I28" s="14"/>
      <c r="J28" s="15">
        <v>8500000</v>
      </c>
      <c r="K28" s="15">
        <f t="shared" si="12"/>
        <v>1615000</v>
      </c>
      <c r="L28" s="15">
        <f t="shared" si="13"/>
        <v>10115000</v>
      </c>
      <c r="M28" s="15">
        <v>8800000</v>
      </c>
      <c r="N28" s="15">
        <f t="shared" si="14"/>
        <v>1672000</v>
      </c>
      <c r="O28" s="15">
        <f t="shared" si="15"/>
        <v>10472000</v>
      </c>
      <c r="P28" s="15">
        <v>9000000</v>
      </c>
      <c r="Q28" s="15">
        <f t="shared" si="16"/>
        <v>1710000</v>
      </c>
      <c r="R28" s="15">
        <f t="shared" si="17"/>
        <v>10710000</v>
      </c>
      <c r="S28" s="15">
        <f t="shared" ref="S28:S29" si="21">IFERROR(STDEVA(L28,O28,R28)," ")</f>
        <v>299476.76593240642</v>
      </c>
      <c r="T28" s="35">
        <f t="shared" si="18"/>
        <v>2.8706595728146947E-2</v>
      </c>
      <c r="U28" s="15">
        <f t="shared" ref="U28:U29" si="22">ROUND(IFERROR(AVERAGE(L28,O28,R28)," "),0)</f>
        <v>10432333</v>
      </c>
    </row>
    <row r="29" spans="1:21" ht="12.75" customHeight="1" x14ac:dyDescent="0.2">
      <c r="A29" s="13">
        <v>6</v>
      </c>
      <c r="B29" s="13">
        <v>116002540</v>
      </c>
      <c r="C29" s="13" t="s">
        <v>210</v>
      </c>
      <c r="D29" s="110" t="s">
        <v>212</v>
      </c>
      <c r="E29" s="110"/>
      <c r="F29" s="14" t="s">
        <v>205</v>
      </c>
      <c r="G29" s="14">
        <v>1</v>
      </c>
      <c r="H29" s="14"/>
      <c r="I29" s="14"/>
      <c r="J29" s="15">
        <v>29024904</v>
      </c>
      <c r="K29" s="15">
        <f t="shared" si="12"/>
        <v>5514731.7599999998</v>
      </c>
      <c r="L29" s="15">
        <f t="shared" si="13"/>
        <v>34539635.759999998</v>
      </c>
      <c r="M29" s="15">
        <v>27900000</v>
      </c>
      <c r="N29" s="15">
        <f t="shared" si="14"/>
        <v>5301000</v>
      </c>
      <c r="O29" s="15">
        <f t="shared" si="15"/>
        <v>33201000</v>
      </c>
      <c r="P29" s="15">
        <v>28500000</v>
      </c>
      <c r="Q29" s="15">
        <f t="shared" si="16"/>
        <v>5415000</v>
      </c>
      <c r="R29" s="15">
        <f t="shared" si="17"/>
        <v>33915000</v>
      </c>
      <c r="S29" s="15">
        <f t="shared" si="21"/>
        <v>669814.84140787588</v>
      </c>
      <c r="T29" s="35">
        <f t="shared" si="18"/>
        <v>1.9767172812962655E-2</v>
      </c>
      <c r="U29" s="15">
        <f t="shared" si="22"/>
        <v>33885212</v>
      </c>
    </row>
    <row r="30" spans="1:21" s="4" customFormat="1" ht="18.75" customHeight="1" x14ac:dyDescent="0.25">
      <c r="A30" s="104" t="s">
        <v>44</v>
      </c>
      <c r="B30" s="104"/>
      <c r="C30" s="104"/>
      <c r="D30" s="104"/>
      <c r="E30" s="104"/>
      <c r="F30" s="104"/>
      <c r="G30" s="104"/>
      <c r="H30" s="29">
        <f t="shared" ref="H30:R30" si="23">SUM(H24:H29)</f>
        <v>22921383</v>
      </c>
      <c r="I30" s="29">
        <f t="shared" si="23"/>
        <v>24090373.533</v>
      </c>
      <c r="J30" s="23">
        <f t="shared" si="23"/>
        <v>65194904</v>
      </c>
      <c r="K30" s="23">
        <f t="shared" si="23"/>
        <v>12387031.76</v>
      </c>
      <c r="L30" s="23">
        <f t="shared" si="23"/>
        <v>77581935.75999999</v>
      </c>
      <c r="M30" s="20">
        <f t="shared" si="23"/>
        <v>61780000</v>
      </c>
      <c r="N30" s="20">
        <f t="shared" si="23"/>
        <v>11738200</v>
      </c>
      <c r="O30" s="20">
        <f t="shared" si="23"/>
        <v>73518200</v>
      </c>
      <c r="P30" s="17">
        <f t="shared" si="23"/>
        <v>64260000</v>
      </c>
      <c r="Q30" s="17">
        <f t="shared" si="23"/>
        <v>12209400</v>
      </c>
      <c r="R30" s="17">
        <f t="shared" si="23"/>
        <v>76469400</v>
      </c>
      <c r="S30" s="26"/>
      <c r="T30" s="26"/>
      <c r="U30" s="26">
        <f>SUM(U24:U29)</f>
        <v>73994365</v>
      </c>
    </row>
    <row r="31" spans="1:21" s="2" customFormat="1" ht="19.5" customHeight="1" x14ac:dyDescent="0.25">
      <c r="A31" s="103" t="s">
        <v>45</v>
      </c>
      <c r="B31" s="103"/>
      <c r="C31" s="103"/>
      <c r="D31" s="103"/>
      <c r="E31" s="103"/>
      <c r="F31" s="103"/>
      <c r="G31" s="103"/>
      <c r="H31" s="30">
        <f t="shared" ref="H31:R31" si="24">+H21+H30</f>
        <v>31746932</v>
      </c>
      <c r="I31" s="30">
        <f t="shared" si="24"/>
        <v>33366025.531999998</v>
      </c>
      <c r="J31" s="24">
        <f t="shared" si="24"/>
        <v>78994904</v>
      </c>
      <c r="K31" s="24">
        <f t="shared" si="24"/>
        <v>15009031.76</v>
      </c>
      <c r="L31" s="24">
        <f t="shared" si="24"/>
        <v>94003935.75999999</v>
      </c>
      <c r="M31" s="21">
        <f t="shared" si="24"/>
        <v>75782700</v>
      </c>
      <c r="N31" s="21">
        <f t="shared" si="24"/>
        <v>14398713</v>
      </c>
      <c r="O31" s="21">
        <f t="shared" si="24"/>
        <v>90181413</v>
      </c>
      <c r="P31" s="18">
        <f t="shared" si="24"/>
        <v>77913360</v>
      </c>
      <c r="Q31" s="18">
        <f t="shared" si="24"/>
        <v>14803538.4</v>
      </c>
      <c r="R31" s="18">
        <f t="shared" si="24"/>
        <v>92716898.400000006</v>
      </c>
      <c r="S31" s="26"/>
      <c r="T31" s="26"/>
      <c r="U31" s="26">
        <f>+U21+U30</f>
        <v>89781412</v>
      </c>
    </row>
    <row r="33" spans="12:12" x14ac:dyDescent="0.2">
      <c r="L33" s="1" t="s">
        <v>213</v>
      </c>
    </row>
  </sheetData>
  <autoFilter ref="A11:G31"/>
  <mergeCells count="25">
    <mergeCell ref="D23:E23"/>
    <mergeCell ref="D24:E24"/>
    <mergeCell ref="D28:E28"/>
    <mergeCell ref="A30:G30"/>
    <mergeCell ref="A31:G31"/>
    <mergeCell ref="D25:E25"/>
    <mergeCell ref="D26:E26"/>
    <mergeCell ref="D27:E27"/>
    <mergeCell ref="D29:E29"/>
    <mergeCell ref="A1:B5"/>
    <mergeCell ref="C1:R5"/>
    <mergeCell ref="A6:R6"/>
    <mergeCell ref="A7:R7"/>
    <mergeCell ref="A9:R9"/>
    <mergeCell ref="A10:G10"/>
    <mergeCell ref="P10:R10"/>
    <mergeCell ref="A22:G22"/>
    <mergeCell ref="P22:R22"/>
    <mergeCell ref="M10:O10"/>
    <mergeCell ref="M22:O22"/>
    <mergeCell ref="J10:L10"/>
    <mergeCell ref="J22:L22"/>
    <mergeCell ref="H10:I10"/>
    <mergeCell ref="H22:I22"/>
    <mergeCell ref="A21:G21"/>
  </mergeCells>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29"/>
  <sheetViews>
    <sheetView topLeftCell="H7" zoomScale="80" zoomScaleNormal="80" workbookViewId="0">
      <selection activeCell="K15" sqref="K15"/>
    </sheetView>
  </sheetViews>
  <sheetFormatPr baseColWidth="10" defaultColWidth="11.42578125" defaultRowHeight="12" x14ac:dyDescent="0.2"/>
  <cols>
    <col min="1" max="1" width="6.28515625" style="1" customWidth="1"/>
    <col min="2" max="4" width="22.85546875" style="1" customWidth="1"/>
    <col min="5" max="5" width="14.28515625" style="1" customWidth="1"/>
    <col min="6" max="6" width="26.140625" style="1" customWidth="1"/>
    <col min="7" max="7" width="14.42578125" style="1" customWidth="1"/>
    <col min="8" max="16" width="20" style="1" customWidth="1"/>
    <col min="17" max="17" width="17.28515625" style="1" customWidth="1"/>
    <col min="18" max="18" width="16.28515625" style="1" bestFit="1" customWidth="1"/>
    <col min="19" max="19" width="15.140625" style="1" bestFit="1" customWidth="1"/>
    <col min="20" max="16384" width="11.42578125" style="1"/>
  </cols>
  <sheetData>
    <row r="1" spans="1:19" ht="12" customHeight="1" x14ac:dyDescent="0.2">
      <c r="A1" s="85"/>
      <c r="B1" s="85"/>
      <c r="C1" s="86" t="s">
        <v>0</v>
      </c>
      <c r="D1" s="86"/>
      <c r="E1" s="86"/>
      <c r="F1" s="86"/>
      <c r="G1" s="86"/>
      <c r="H1" s="86"/>
      <c r="I1" s="86"/>
      <c r="J1" s="86"/>
      <c r="K1" s="86"/>
      <c r="L1" s="86"/>
      <c r="M1" s="86"/>
      <c r="N1" s="86"/>
      <c r="O1" s="86"/>
      <c r="P1" s="86"/>
    </row>
    <row r="2" spans="1:19" ht="35.25" customHeight="1" x14ac:dyDescent="0.2">
      <c r="A2" s="85"/>
      <c r="B2" s="85"/>
      <c r="C2" s="86"/>
      <c r="D2" s="86"/>
      <c r="E2" s="86"/>
      <c r="F2" s="86"/>
      <c r="G2" s="86"/>
      <c r="H2" s="86"/>
      <c r="I2" s="86"/>
      <c r="J2" s="86"/>
      <c r="K2" s="86"/>
      <c r="L2" s="86"/>
      <c r="M2" s="86"/>
      <c r="N2" s="86"/>
      <c r="O2" s="86"/>
      <c r="P2" s="86"/>
    </row>
    <row r="3" spans="1:19" ht="12" customHeight="1" x14ac:dyDescent="0.2">
      <c r="A3" s="85"/>
      <c r="B3" s="85"/>
      <c r="C3" s="86"/>
      <c r="D3" s="86"/>
      <c r="E3" s="86"/>
      <c r="F3" s="86"/>
      <c r="G3" s="86"/>
      <c r="H3" s="86"/>
      <c r="I3" s="86"/>
      <c r="J3" s="86"/>
      <c r="K3" s="86"/>
      <c r="L3" s="86"/>
      <c r="M3" s="86"/>
      <c r="N3" s="86"/>
      <c r="O3" s="86"/>
      <c r="P3" s="86"/>
    </row>
    <row r="4" spans="1:19" ht="12" customHeight="1" x14ac:dyDescent="0.2">
      <c r="A4" s="85"/>
      <c r="B4" s="85"/>
      <c r="C4" s="86"/>
      <c r="D4" s="86"/>
      <c r="E4" s="86"/>
      <c r="F4" s="86"/>
      <c r="G4" s="86"/>
      <c r="H4" s="86"/>
      <c r="I4" s="86"/>
      <c r="J4" s="86"/>
      <c r="K4" s="86"/>
      <c r="L4" s="86"/>
      <c r="M4" s="86"/>
      <c r="N4" s="86"/>
      <c r="O4" s="86"/>
      <c r="P4" s="86"/>
    </row>
    <row r="5" spans="1:19" s="2" customFormat="1" ht="12.75" customHeight="1" x14ac:dyDescent="0.25">
      <c r="A5" s="85"/>
      <c r="B5" s="85"/>
      <c r="C5" s="86"/>
      <c r="D5" s="86"/>
      <c r="E5" s="86"/>
      <c r="F5" s="86"/>
      <c r="G5" s="86"/>
      <c r="H5" s="86"/>
      <c r="I5" s="86"/>
      <c r="J5" s="86"/>
      <c r="K5" s="86"/>
      <c r="L5" s="86"/>
      <c r="M5" s="86"/>
      <c r="N5" s="86"/>
      <c r="O5" s="86"/>
      <c r="P5" s="86"/>
    </row>
    <row r="6" spans="1:19" s="2" customFormat="1" ht="18.75" customHeight="1" x14ac:dyDescent="0.25">
      <c r="A6" s="83" t="s">
        <v>1</v>
      </c>
      <c r="B6" s="83"/>
      <c r="C6" s="83"/>
      <c r="D6" s="83"/>
      <c r="E6" s="83"/>
      <c r="F6" s="83"/>
      <c r="G6" s="83"/>
      <c r="H6" s="83"/>
      <c r="I6" s="83"/>
      <c r="J6" s="83"/>
      <c r="K6" s="83"/>
      <c r="L6" s="83"/>
      <c r="M6" s="83"/>
      <c r="N6" s="83"/>
      <c r="O6" s="83"/>
      <c r="P6" s="83"/>
    </row>
    <row r="7" spans="1:19" s="2" customFormat="1" ht="27.75" customHeight="1" x14ac:dyDescent="0.25">
      <c r="A7" s="84" t="s">
        <v>2</v>
      </c>
      <c r="B7" s="84"/>
      <c r="C7" s="84"/>
      <c r="D7" s="84"/>
      <c r="E7" s="84"/>
      <c r="F7" s="84"/>
      <c r="G7" s="84"/>
      <c r="H7" s="84"/>
      <c r="I7" s="84"/>
      <c r="J7" s="84"/>
      <c r="K7" s="84"/>
      <c r="L7" s="84"/>
      <c r="M7" s="84"/>
      <c r="N7" s="84"/>
      <c r="O7" s="84"/>
      <c r="P7" s="84"/>
      <c r="Q7" s="2" t="s">
        <v>214</v>
      </c>
    </row>
    <row r="8" spans="1:19" s="2" customFormat="1" x14ac:dyDescent="0.25">
      <c r="A8" s="7"/>
      <c r="B8" s="7"/>
      <c r="C8" s="7"/>
      <c r="D8" s="7"/>
      <c r="E8" s="3"/>
      <c r="F8" s="3"/>
      <c r="G8" s="3"/>
      <c r="H8" s="3"/>
      <c r="I8" s="3"/>
      <c r="J8" s="3"/>
      <c r="K8" s="3"/>
      <c r="L8" s="3"/>
      <c r="M8" s="3"/>
      <c r="N8" s="3"/>
      <c r="O8" s="3"/>
      <c r="P8" s="3"/>
    </row>
    <row r="9" spans="1:19" s="2" customFormat="1" ht="17.25" customHeight="1" x14ac:dyDescent="0.25">
      <c r="A9" s="100" t="s">
        <v>215</v>
      </c>
      <c r="B9" s="100"/>
      <c r="C9" s="100"/>
      <c r="D9" s="100"/>
      <c r="E9" s="101"/>
      <c r="F9" s="101"/>
      <c r="G9" s="101"/>
      <c r="H9" s="101"/>
      <c r="I9" s="101"/>
      <c r="J9" s="101"/>
      <c r="K9" s="101"/>
      <c r="L9" s="101"/>
      <c r="M9" s="101"/>
      <c r="N9" s="101"/>
      <c r="O9" s="101"/>
      <c r="P9" s="101"/>
    </row>
    <row r="10" spans="1:19" s="2" customFormat="1" ht="32.25" customHeight="1" x14ac:dyDescent="0.25">
      <c r="A10" s="100" t="s">
        <v>5</v>
      </c>
      <c r="B10" s="100"/>
      <c r="C10" s="100"/>
      <c r="D10" s="100"/>
      <c r="E10" s="100"/>
      <c r="F10" s="100"/>
      <c r="G10" s="100"/>
      <c r="H10" s="107" t="s">
        <v>47</v>
      </c>
      <c r="I10" s="107"/>
      <c r="J10" s="107"/>
      <c r="K10" s="106" t="s">
        <v>8</v>
      </c>
      <c r="L10" s="106"/>
      <c r="M10" s="106"/>
      <c r="N10" s="105" t="s">
        <v>48</v>
      </c>
      <c r="O10" s="105"/>
      <c r="P10" s="105"/>
      <c r="Q10" s="36" t="s">
        <v>9</v>
      </c>
      <c r="R10" s="37" t="s">
        <v>10</v>
      </c>
      <c r="S10" s="34" t="s">
        <v>11</v>
      </c>
    </row>
    <row r="11" spans="1:19" s="2" customFormat="1" ht="40.5" customHeight="1" x14ac:dyDescent="0.25">
      <c r="A11" s="12" t="s">
        <v>12</v>
      </c>
      <c r="B11" s="12" t="s">
        <v>13</v>
      </c>
      <c r="C11" s="12" t="s">
        <v>14</v>
      </c>
      <c r="D11" s="12" t="s">
        <v>15</v>
      </c>
      <c r="E11" s="12" t="s">
        <v>16</v>
      </c>
      <c r="F11" s="12" t="s">
        <v>17</v>
      </c>
      <c r="G11" s="12" t="s">
        <v>18</v>
      </c>
      <c r="H11" s="22" t="s">
        <v>19</v>
      </c>
      <c r="I11" s="22" t="s">
        <v>20</v>
      </c>
      <c r="J11" s="22" t="s">
        <v>21</v>
      </c>
      <c r="K11" s="19" t="s">
        <v>19</v>
      </c>
      <c r="L11" s="19" t="s">
        <v>20</v>
      </c>
      <c r="M11" s="19" t="s">
        <v>21</v>
      </c>
      <c r="N11" s="16" t="s">
        <v>19</v>
      </c>
      <c r="O11" s="16" t="s">
        <v>20</v>
      </c>
      <c r="P11" s="16" t="s">
        <v>21</v>
      </c>
      <c r="Q11" s="32" t="s">
        <v>21</v>
      </c>
      <c r="R11" s="33" t="s">
        <v>21</v>
      </c>
      <c r="S11" s="34" t="s">
        <v>21</v>
      </c>
    </row>
    <row r="12" spans="1:19" x14ac:dyDescent="0.2">
      <c r="A12" s="13">
        <v>1</v>
      </c>
      <c r="B12" s="13" t="s">
        <v>216</v>
      </c>
      <c r="C12" s="13" t="s">
        <v>217</v>
      </c>
      <c r="D12" s="13" t="s">
        <v>218</v>
      </c>
      <c r="E12" s="14" t="s">
        <v>219</v>
      </c>
      <c r="F12" s="14" t="s">
        <v>26</v>
      </c>
      <c r="G12" s="14">
        <v>1</v>
      </c>
      <c r="H12" s="15">
        <v>2552941</v>
      </c>
      <c r="I12" s="15">
        <f>H12*19%</f>
        <v>485058.79</v>
      </c>
      <c r="J12" s="15">
        <f>+H12+I12</f>
        <v>3037999.79</v>
      </c>
      <c r="K12" s="15">
        <v>2500000</v>
      </c>
      <c r="L12" s="15">
        <f>K12*19%</f>
        <v>475000</v>
      </c>
      <c r="M12" s="15">
        <f>+K12+L12</f>
        <v>2975000</v>
      </c>
      <c r="N12" s="15">
        <v>2685000</v>
      </c>
      <c r="O12" s="15">
        <f>N12*19%</f>
        <v>510150</v>
      </c>
      <c r="P12" s="15">
        <f>+N12+O12</f>
        <v>3195150</v>
      </c>
      <c r="Q12" s="15">
        <f>IFERROR(STDEVA(J12,M12,P12)," ")</f>
        <v>113380.76302375122</v>
      </c>
      <c r="R12" s="35">
        <f>IFERROR(Q12/S12," ")</f>
        <v>3.6939268583865627E-2</v>
      </c>
      <c r="S12" s="15">
        <f>ROUND(IFERROR(AVERAGE(J12,M12,P12)," "),0)</f>
        <v>3069383</v>
      </c>
    </row>
    <row r="13" spans="1:19" s="4" customFormat="1" ht="18.75" customHeight="1" x14ac:dyDescent="0.25">
      <c r="A13" s="104" t="s">
        <v>36</v>
      </c>
      <c r="B13" s="104"/>
      <c r="C13" s="104"/>
      <c r="D13" s="104"/>
      <c r="E13" s="104"/>
      <c r="F13" s="104"/>
      <c r="G13" s="104"/>
      <c r="H13" s="23">
        <f t="shared" ref="H13:P13" si="0">SUM(H12:H12)</f>
        <v>2552941</v>
      </c>
      <c r="I13" s="23">
        <f t="shared" si="0"/>
        <v>485058.79</v>
      </c>
      <c r="J13" s="23">
        <f t="shared" si="0"/>
        <v>3037999.79</v>
      </c>
      <c r="K13" s="20">
        <f t="shared" si="0"/>
        <v>2500000</v>
      </c>
      <c r="L13" s="20">
        <f t="shared" si="0"/>
        <v>475000</v>
      </c>
      <c r="M13" s="20">
        <f t="shared" si="0"/>
        <v>2975000</v>
      </c>
      <c r="N13" s="17">
        <f t="shared" si="0"/>
        <v>2685000</v>
      </c>
      <c r="O13" s="17">
        <f t="shared" si="0"/>
        <v>510150</v>
      </c>
      <c r="P13" s="17">
        <f t="shared" si="0"/>
        <v>3195150</v>
      </c>
      <c r="Q13" s="26"/>
      <c r="R13" s="26"/>
      <c r="S13" s="26">
        <f>SUM(S12:S12)</f>
        <v>3069383</v>
      </c>
    </row>
    <row r="14" spans="1:19" s="2" customFormat="1" ht="27.75" customHeight="1" x14ac:dyDescent="0.25">
      <c r="A14" s="100" t="s">
        <v>37</v>
      </c>
      <c r="B14" s="100"/>
      <c r="C14" s="100"/>
      <c r="D14" s="100"/>
      <c r="E14" s="100"/>
      <c r="F14" s="100"/>
      <c r="G14" s="100"/>
      <c r="H14" s="107" t="s">
        <v>47</v>
      </c>
      <c r="I14" s="107"/>
      <c r="J14" s="107"/>
      <c r="K14" s="106" t="s">
        <v>8</v>
      </c>
      <c r="L14" s="106"/>
      <c r="M14" s="106"/>
      <c r="N14" s="105" t="s">
        <v>48</v>
      </c>
      <c r="O14" s="105"/>
      <c r="P14" s="105"/>
      <c r="Q14" s="36" t="s">
        <v>9</v>
      </c>
      <c r="R14" s="37" t="s">
        <v>10</v>
      </c>
      <c r="S14" s="34" t="s">
        <v>11</v>
      </c>
    </row>
    <row r="15" spans="1:19" s="2" customFormat="1" ht="40.5" customHeight="1" x14ac:dyDescent="0.25">
      <c r="A15" s="12" t="s">
        <v>12</v>
      </c>
      <c r="B15" s="102" t="s">
        <v>220</v>
      </c>
      <c r="C15" s="102"/>
      <c r="D15" s="102"/>
      <c r="E15" s="102"/>
      <c r="F15" s="12" t="s">
        <v>39</v>
      </c>
      <c r="G15" s="12" t="s">
        <v>18</v>
      </c>
      <c r="H15" s="22" t="s">
        <v>19</v>
      </c>
      <c r="I15" s="22" t="s">
        <v>20</v>
      </c>
      <c r="J15" s="22" t="s">
        <v>21</v>
      </c>
      <c r="K15" s="19" t="s">
        <v>19</v>
      </c>
      <c r="L15" s="19" t="s">
        <v>20</v>
      </c>
      <c r="M15" s="19" t="s">
        <v>21</v>
      </c>
      <c r="N15" s="16" t="s">
        <v>19</v>
      </c>
      <c r="O15" s="16" t="s">
        <v>20</v>
      </c>
      <c r="P15" s="16" t="s">
        <v>21</v>
      </c>
      <c r="Q15" s="32" t="s">
        <v>21</v>
      </c>
      <c r="R15" s="33" t="s">
        <v>21</v>
      </c>
      <c r="S15" s="34" t="s">
        <v>21</v>
      </c>
    </row>
    <row r="16" spans="1:19" ht="15" customHeight="1" x14ac:dyDescent="0.2">
      <c r="A16" s="13">
        <v>1</v>
      </c>
      <c r="B16" s="87" t="s">
        <v>221</v>
      </c>
      <c r="C16" s="87"/>
      <c r="D16" s="87"/>
      <c r="E16" s="87"/>
      <c r="F16" s="14" t="s">
        <v>218</v>
      </c>
      <c r="G16" s="14">
        <v>1</v>
      </c>
      <c r="H16" s="15">
        <v>145897</v>
      </c>
      <c r="I16" s="15">
        <f>H16*19%</f>
        <v>27720.43</v>
      </c>
      <c r="J16" s="15">
        <f>+H16+I16</f>
        <v>173617.43</v>
      </c>
      <c r="K16" s="46">
        <v>127805.772</v>
      </c>
      <c r="L16" s="15">
        <f>K16*19%</f>
        <v>24283.096679999999</v>
      </c>
      <c r="M16" s="15">
        <f>+K16+L16</f>
        <v>152088.86867999999</v>
      </c>
      <c r="N16" s="46">
        <v>160520</v>
      </c>
      <c r="O16" s="15">
        <f>N16*19%</f>
        <v>30498.799999999999</v>
      </c>
      <c r="P16" s="15">
        <f t="shared" ref="P16:P26" si="1">+N16+O16</f>
        <v>191018.8</v>
      </c>
      <c r="Q16" s="15">
        <f>IFERROR(STDEVA(J16,M16,P16)," ")</f>
        <v>19501.393894479344</v>
      </c>
      <c r="R16" s="35">
        <f>IFERROR(Q16/S16," ")</f>
        <v>0.11322089789063843</v>
      </c>
      <c r="S16" s="15">
        <f>ROUND(IFERROR(AVERAGE(J16,M16,P16)," "),0)</f>
        <v>172242</v>
      </c>
    </row>
    <row r="17" spans="1:19" ht="12.75" customHeight="1" x14ac:dyDescent="0.2">
      <c r="A17" s="13">
        <v>2</v>
      </c>
      <c r="B17" s="87" t="s">
        <v>222</v>
      </c>
      <c r="C17" s="87"/>
      <c r="D17" s="87"/>
      <c r="E17" s="87"/>
      <c r="F17" s="14" t="s">
        <v>218</v>
      </c>
      <c r="G17" s="14">
        <v>1</v>
      </c>
      <c r="H17" s="15">
        <v>532859</v>
      </c>
      <c r="I17" s="15">
        <f t="shared" ref="I17:I26" si="2">H17*19%</f>
        <v>101243.21</v>
      </c>
      <c r="J17" s="15">
        <f t="shared" ref="J17:J26" si="3">+H17+I17</f>
        <v>634102.21</v>
      </c>
      <c r="K17" s="46">
        <v>499000</v>
      </c>
      <c r="L17" s="15">
        <f t="shared" ref="L17:L26" si="4">K17*19%</f>
        <v>94810</v>
      </c>
      <c r="M17" s="15">
        <f t="shared" ref="M17:M26" si="5">+K17+L17</f>
        <v>593810</v>
      </c>
      <c r="N17" s="46">
        <v>567000</v>
      </c>
      <c r="O17" s="15">
        <f t="shared" ref="O17:O26" si="6">N17*19%</f>
        <v>107730</v>
      </c>
      <c r="P17" s="15">
        <f t="shared" si="1"/>
        <v>674730</v>
      </c>
      <c r="Q17" s="15">
        <f t="shared" ref="Q17:Q26" si="7">IFERROR(STDEVA(J17,M17,P17)," ")</f>
        <v>40460.115972333791</v>
      </c>
      <c r="R17" s="35">
        <f t="shared" ref="R17:R26" si="8">IFERROR(Q17/S17," ")</f>
        <v>6.3795684063003635E-2</v>
      </c>
      <c r="S17" s="15">
        <f t="shared" ref="S17:S26" si="9">ROUND(IFERROR(AVERAGE(J17,M17,P17)," "),0)</f>
        <v>634214</v>
      </c>
    </row>
    <row r="18" spans="1:19" ht="12.75" customHeight="1" x14ac:dyDescent="0.2">
      <c r="A18" s="13">
        <v>3</v>
      </c>
      <c r="B18" s="87" t="s">
        <v>223</v>
      </c>
      <c r="C18" s="87"/>
      <c r="D18" s="87"/>
      <c r="E18" s="87"/>
      <c r="F18" s="14" t="s">
        <v>218</v>
      </c>
      <c r="G18" s="14">
        <v>1</v>
      </c>
      <c r="H18" s="15">
        <v>532859</v>
      </c>
      <c r="I18" s="15">
        <f t="shared" si="2"/>
        <v>101243.21</v>
      </c>
      <c r="J18" s="15">
        <f t="shared" si="3"/>
        <v>634102.21</v>
      </c>
      <c r="K18" s="46">
        <v>499000</v>
      </c>
      <c r="L18" s="15">
        <f t="shared" si="4"/>
        <v>94810</v>
      </c>
      <c r="M18" s="15">
        <f t="shared" si="5"/>
        <v>593810</v>
      </c>
      <c r="N18" s="46">
        <v>567000</v>
      </c>
      <c r="O18" s="15">
        <f t="shared" si="6"/>
        <v>107730</v>
      </c>
      <c r="P18" s="15">
        <f t="shared" si="1"/>
        <v>674730</v>
      </c>
      <c r="Q18" s="15">
        <f t="shared" si="7"/>
        <v>40460.115972333791</v>
      </c>
      <c r="R18" s="35">
        <f t="shared" si="8"/>
        <v>6.3795684063003635E-2</v>
      </c>
      <c r="S18" s="15">
        <f t="shared" si="9"/>
        <v>634214</v>
      </c>
    </row>
    <row r="19" spans="1:19" ht="12" customHeight="1" x14ac:dyDescent="0.2">
      <c r="A19" s="13">
        <v>4</v>
      </c>
      <c r="B19" s="87" t="s">
        <v>224</v>
      </c>
      <c r="C19" s="87"/>
      <c r="D19" s="87"/>
      <c r="E19" s="87"/>
      <c r="F19" s="14" t="s">
        <v>218</v>
      </c>
      <c r="G19" s="14">
        <v>1</v>
      </c>
      <c r="H19" s="15">
        <v>532859</v>
      </c>
      <c r="I19" s="15">
        <f t="shared" si="2"/>
        <v>101243.21</v>
      </c>
      <c r="J19" s="15">
        <f t="shared" si="3"/>
        <v>634102.21</v>
      </c>
      <c r="K19" s="46">
        <v>499000</v>
      </c>
      <c r="L19" s="15">
        <f t="shared" si="4"/>
        <v>94810</v>
      </c>
      <c r="M19" s="15">
        <f t="shared" si="5"/>
        <v>593810</v>
      </c>
      <c r="N19" s="46">
        <v>567000</v>
      </c>
      <c r="O19" s="15">
        <f t="shared" si="6"/>
        <v>107730</v>
      </c>
      <c r="P19" s="15">
        <f t="shared" si="1"/>
        <v>674730</v>
      </c>
      <c r="Q19" s="15">
        <f t="shared" si="7"/>
        <v>40460.115972333791</v>
      </c>
      <c r="R19" s="35">
        <f t="shared" si="8"/>
        <v>6.3795684063003635E-2</v>
      </c>
      <c r="S19" s="15">
        <f t="shared" si="9"/>
        <v>634214</v>
      </c>
    </row>
    <row r="20" spans="1:19" ht="12.75" customHeight="1" x14ac:dyDescent="0.2">
      <c r="A20" s="13">
        <v>5</v>
      </c>
      <c r="B20" s="87" t="s">
        <v>225</v>
      </c>
      <c r="C20" s="87"/>
      <c r="D20" s="87"/>
      <c r="E20" s="87"/>
      <c r="F20" s="14" t="s">
        <v>218</v>
      </c>
      <c r="G20" s="14">
        <v>1</v>
      </c>
      <c r="H20" s="15">
        <v>350623</v>
      </c>
      <c r="I20" s="15">
        <f t="shared" si="2"/>
        <v>66618.37</v>
      </c>
      <c r="J20" s="15">
        <f t="shared" si="3"/>
        <v>417241.37</v>
      </c>
      <c r="K20" s="46">
        <v>330000</v>
      </c>
      <c r="L20" s="15">
        <f t="shared" si="4"/>
        <v>62700</v>
      </c>
      <c r="M20" s="15">
        <f t="shared" si="5"/>
        <v>392700</v>
      </c>
      <c r="N20" s="46">
        <v>386000</v>
      </c>
      <c r="O20" s="15">
        <f t="shared" si="6"/>
        <v>73340</v>
      </c>
      <c r="P20" s="15">
        <f t="shared" si="1"/>
        <v>459340</v>
      </c>
      <c r="Q20" s="15">
        <f t="shared" si="7"/>
        <v>33703.271575505845</v>
      </c>
      <c r="R20" s="35">
        <f t="shared" si="8"/>
        <v>7.9659062939927874E-2</v>
      </c>
      <c r="S20" s="15">
        <f t="shared" si="9"/>
        <v>423094</v>
      </c>
    </row>
    <row r="21" spans="1:19" ht="12.75" customHeight="1" x14ac:dyDescent="0.2">
      <c r="A21" s="13">
        <v>6</v>
      </c>
      <c r="B21" s="87" t="s">
        <v>226</v>
      </c>
      <c r="C21" s="87"/>
      <c r="D21" s="87"/>
      <c r="E21" s="87"/>
      <c r="F21" s="14" t="s">
        <v>218</v>
      </c>
      <c r="G21" s="14">
        <v>1</v>
      </c>
      <c r="H21" s="15">
        <v>199520</v>
      </c>
      <c r="I21" s="15">
        <f t="shared" si="2"/>
        <v>37908.800000000003</v>
      </c>
      <c r="J21" s="15">
        <f t="shared" si="3"/>
        <v>237428.8</v>
      </c>
      <c r="K21" s="46">
        <v>210000</v>
      </c>
      <c r="L21" s="15">
        <f t="shared" si="4"/>
        <v>39900</v>
      </c>
      <c r="M21" s="15">
        <f t="shared" si="5"/>
        <v>249900</v>
      </c>
      <c r="N21" s="46">
        <v>220000</v>
      </c>
      <c r="O21" s="15">
        <f t="shared" si="6"/>
        <v>41800</v>
      </c>
      <c r="P21" s="15">
        <f t="shared" si="1"/>
        <v>261800</v>
      </c>
      <c r="Q21" s="15">
        <f t="shared" si="7"/>
        <v>12186.71557393542</v>
      </c>
      <c r="R21" s="35">
        <f t="shared" si="8"/>
        <v>4.8803474325959793E-2</v>
      </c>
      <c r="S21" s="15">
        <f t="shared" si="9"/>
        <v>249710</v>
      </c>
    </row>
    <row r="22" spans="1:19" ht="23.25" customHeight="1" x14ac:dyDescent="0.2">
      <c r="A22" s="13">
        <v>7</v>
      </c>
      <c r="B22" s="110" t="s">
        <v>227</v>
      </c>
      <c r="C22" s="110"/>
      <c r="D22" s="110"/>
      <c r="E22" s="110"/>
      <c r="F22" s="14" t="s">
        <v>218</v>
      </c>
      <c r="G22" s="14">
        <v>1</v>
      </c>
      <c r="H22" s="15">
        <v>2156982</v>
      </c>
      <c r="I22" s="15">
        <f t="shared" si="2"/>
        <v>409826.58</v>
      </c>
      <c r="J22" s="15">
        <f t="shared" si="3"/>
        <v>2566808.58</v>
      </c>
      <c r="K22" s="38">
        <v>2022330</v>
      </c>
      <c r="L22" s="15">
        <f t="shared" si="4"/>
        <v>384242.7</v>
      </c>
      <c r="M22" s="15">
        <f t="shared" si="5"/>
        <v>2406572.7000000002</v>
      </c>
      <c r="N22" s="38">
        <v>2373232.3873920003</v>
      </c>
      <c r="O22" s="47">
        <f t="shared" si="6"/>
        <v>450914.15360448009</v>
      </c>
      <c r="P22" s="47">
        <f t="shared" si="1"/>
        <v>2824146.5409964803</v>
      </c>
      <c r="Q22" s="15">
        <f t="shared" si="7"/>
        <v>210660.18295418887</v>
      </c>
      <c r="R22" s="35">
        <f t="shared" si="8"/>
        <v>8.1048833535777826E-2</v>
      </c>
      <c r="S22" s="15">
        <f t="shared" si="9"/>
        <v>2599176</v>
      </c>
    </row>
    <row r="23" spans="1:19" ht="12.75" customHeight="1" x14ac:dyDescent="0.2">
      <c r="A23" s="13">
        <v>8</v>
      </c>
      <c r="B23" s="87" t="s">
        <v>228</v>
      </c>
      <c r="C23" s="87"/>
      <c r="D23" s="87"/>
      <c r="E23" s="87"/>
      <c r="F23" s="14" t="s">
        <v>218</v>
      </c>
      <c r="G23" s="14">
        <v>1</v>
      </c>
      <c r="H23" s="15">
        <v>848952</v>
      </c>
      <c r="I23" s="15">
        <f t="shared" si="2"/>
        <v>161300.88</v>
      </c>
      <c r="J23" s="15">
        <f t="shared" si="3"/>
        <v>1010252.88</v>
      </c>
      <c r="K23" s="46">
        <v>913000</v>
      </c>
      <c r="L23" s="15">
        <f t="shared" si="4"/>
        <v>173470</v>
      </c>
      <c r="M23" s="15">
        <f t="shared" si="5"/>
        <v>1086470</v>
      </c>
      <c r="N23" s="46">
        <v>935000</v>
      </c>
      <c r="O23" s="15">
        <f t="shared" si="6"/>
        <v>177650</v>
      </c>
      <c r="P23" s="15">
        <f t="shared" si="1"/>
        <v>1112650</v>
      </c>
      <c r="Q23" s="15">
        <f t="shared" si="7"/>
        <v>53197.136460196802</v>
      </c>
      <c r="R23" s="35">
        <f t="shared" si="8"/>
        <v>4.9726662927802534E-2</v>
      </c>
      <c r="S23" s="15">
        <f t="shared" si="9"/>
        <v>1069791</v>
      </c>
    </row>
    <row r="24" spans="1:19" ht="12.75" customHeight="1" x14ac:dyDescent="0.2">
      <c r="A24" s="13">
        <v>9</v>
      </c>
      <c r="B24" s="87" t="s">
        <v>229</v>
      </c>
      <c r="C24" s="87"/>
      <c r="D24" s="87"/>
      <c r="E24" s="87"/>
      <c r="F24" s="14" t="s">
        <v>218</v>
      </c>
      <c r="G24" s="14">
        <v>1</v>
      </c>
      <c r="H24" s="15">
        <v>1158714</v>
      </c>
      <c r="I24" s="15">
        <f t="shared" si="2"/>
        <v>220155.66</v>
      </c>
      <c r="J24" s="15">
        <f t="shared" si="3"/>
        <v>1378869.66</v>
      </c>
      <c r="K24" s="46">
        <v>1115033.4639999999</v>
      </c>
      <c r="L24" s="15">
        <f t="shared" si="4"/>
        <v>211856.35815999997</v>
      </c>
      <c r="M24" s="15">
        <f t="shared" si="5"/>
        <v>1326889.82216</v>
      </c>
      <c r="N24" s="46">
        <v>1250000</v>
      </c>
      <c r="O24" s="15">
        <f t="shared" si="6"/>
        <v>237500</v>
      </c>
      <c r="P24" s="15">
        <f t="shared" si="1"/>
        <v>1487500</v>
      </c>
      <c r="Q24" s="15">
        <f t="shared" si="7"/>
        <v>81953.323642368472</v>
      </c>
      <c r="R24" s="35">
        <f t="shared" si="8"/>
        <v>5.8632192985719561E-2</v>
      </c>
      <c r="S24" s="15">
        <f t="shared" si="9"/>
        <v>1397753</v>
      </c>
    </row>
    <row r="25" spans="1:19" ht="12" customHeight="1" x14ac:dyDescent="0.2">
      <c r="A25" s="13">
        <v>10</v>
      </c>
      <c r="B25" s="87" t="s">
        <v>230</v>
      </c>
      <c r="C25" s="87"/>
      <c r="D25" s="87"/>
      <c r="E25" s="87"/>
      <c r="F25" s="14" t="s">
        <v>218</v>
      </c>
      <c r="G25" s="14">
        <v>1</v>
      </c>
      <c r="H25" s="15">
        <v>223521</v>
      </c>
      <c r="I25" s="15">
        <f t="shared" si="2"/>
        <v>42468.99</v>
      </c>
      <c r="J25" s="15">
        <f t="shared" si="3"/>
        <v>265989.99</v>
      </c>
      <c r="K25" s="46">
        <v>215000</v>
      </c>
      <c r="L25" s="15">
        <f t="shared" si="4"/>
        <v>40850</v>
      </c>
      <c r="M25" s="15">
        <f t="shared" si="5"/>
        <v>255850</v>
      </c>
      <c r="N25" s="46">
        <v>245930.32137600001</v>
      </c>
      <c r="O25" s="15">
        <f t="shared" si="6"/>
        <v>46726.761061440004</v>
      </c>
      <c r="P25" s="15">
        <f t="shared" si="1"/>
        <v>292657.08243744</v>
      </c>
      <c r="Q25" s="15">
        <f t="shared" si="7"/>
        <v>19011.902122195163</v>
      </c>
      <c r="R25" s="35">
        <f t="shared" si="8"/>
        <v>7.0025680102671323E-2</v>
      </c>
      <c r="S25" s="15">
        <f t="shared" si="9"/>
        <v>271499</v>
      </c>
    </row>
    <row r="26" spans="1:19" ht="12.75" customHeight="1" x14ac:dyDescent="0.2">
      <c r="A26" s="13">
        <v>11</v>
      </c>
      <c r="B26" s="87" t="s">
        <v>231</v>
      </c>
      <c r="C26" s="87"/>
      <c r="D26" s="87"/>
      <c r="E26" s="87"/>
      <c r="F26" s="14" t="s">
        <v>218</v>
      </c>
      <c r="G26" s="14">
        <v>1</v>
      </c>
      <c r="H26" s="15">
        <v>398521</v>
      </c>
      <c r="I26" s="15">
        <f t="shared" si="2"/>
        <v>75718.990000000005</v>
      </c>
      <c r="J26" s="15">
        <f t="shared" si="3"/>
        <v>474239.99</v>
      </c>
      <c r="K26" s="46">
        <v>420000</v>
      </c>
      <c r="L26" s="15">
        <f t="shared" si="4"/>
        <v>79800</v>
      </c>
      <c r="M26" s="15">
        <f t="shared" si="5"/>
        <v>499800</v>
      </c>
      <c r="N26" s="46">
        <v>438000</v>
      </c>
      <c r="O26" s="15">
        <f t="shared" si="6"/>
        <v>83220</v>
      </c>
      <c r="P26" s="15">
        <f t="shared" si="1"/>
        <v>521220</v>
      </c>
      <c r="Q26" s="15">
        <f t="shared" si="7"/>
        <v>23520.387790171182</v>
      </c>
      <c r="R26" s="35">
        <f t="shared" si="8"/>
        <v>4.7189895650598251E-2</v>
      </c>
      <c r="S26" s="15">
        <f t="shared" si="9"/>
        <v>498420</v>
      </c>
    </row>
    <row r="27" spans="1:19" s="4" customFormat="1" ht="18.75" customHeight="1" x14ac:dyDescent="0.25">
      <c r="A27" s="104" t="s">
        <v>44</v>
      </c>
      <c r="B27" s="104"/>
      <c r="C27" s="104"/>
      <c r="D27" s="104"/>
      <c r="E27" s="104"/>
      <c r="F27" s="104"/>
      <c r="G27" s="104"/>
      <c r="H27" s="23">
        <f t="shared" ref="H27:P27" si="10">SUM(H16:H26)</f>
        <v>7081307</v>
      </c>
      <c r="I27" s="23">
        <f t="shared" si="10"/>
        <v>1345448.33</v>
      </c>
      <c r="J27" s="23">
        <f t="shared" si="10"/>
        <v>8426755.3300000001</v>
      </c>
      <c r="K27" s="20">
        <f t="shared" si="10"/>
        <v>6850169.2359999996</v>
      </c>
      <c r="L27" s="20">
        <f t="shared" si="10"/>
        <v>1301532.15484</v>
      </c>
      <c r="M27" s="20">
        <f t="shared" si="10"/>
        <v>8151701.3908399995</v>
      </c>
      <c r="N27" s="17">
        <f t="shared" si="10"/>
        <v>7709682.7087679999</v>
      </c>
      <c r="O27" s="17">
        <f t="shared" si="10"/>
        <v>1464839.71466592</v>
      </c>
      <c r="P27" s="17">
        <f t="shared" si="10"/>
        <v>9174522.4234339204</v>
      </c>
      <c r="Q27" s="26"/>
      <c r="R27" s="26"/>
      <c r="S27" s="26">
        <f>SUM(S16:S26)</f>
        <v>8584327</v>
      </c>
    </row>
    <row r="28" spans="1:19" s="2" customFormat="1" ht="19.5" customHeight="1" x14ac:dyDescent="0.25">
      <c r="A28" s="103" t="s">
        <v>45</v>
      </c>
      <c r="B28" s="103"/>
      <c r="C28" s="103"/>
      <c r="D28" s="103"/>
      <c r="E28" s="103"/>
      <c r="F28" s="103"/>
      <c r="G28" s="103"/>
      <c r="H28" s="24">
        <f t="shared" ref="H28:P28" si="11">+H13+H27</f>
        <v>9634248</v>
      </c>
      <c r="I28" s="24">
        <f t="shared" si="11"/>
        <v>1830507.12</v>
      </c>
      <c r="J28" s="24">
        <f t="shared" si="11"/>
        <v>11464755.120000001</v>
      </c>
      <c r="K28" s="21">
        <f t="shared" si="11"/>
        <v>9350169.2359999996</v>
      </c>
      <c r="L28" s="21">
        <f t="shared" si="11"/>
        <v>1776532.15484</v>
      </c>
      <c r="M28" s="21">
        <f t="shared" si="11"/>
        <v>11126701.39084</v>
      </c>
      <c r="N28" s="18">
        <f t="shared" si="11"/>
        <v>10394682.708767999</v>
      </c>
      <c r="O28" s="18">
        <f t="shared" si="11"/>
        <v>1974989.71466592</v>
      </c>
      <c r="P28" s="18">
        <f t="shared" si="11"/>
        <v>12369672.42343392</v>
      </c>
      <c r="Q28" s="26"/>
      <c r="R28" s="26"/>
      <c r="S28" s="26">
        <f>+S13+S27</f>
        <v>11653710</v>
      </c>
    </row>
    <row r="29" spans="1:19" s="4" customFormat="1" ht="18.75" customHeight="1" x14ac:dyDescent="0.25">
      <c r="A29" s="11"/>
      <c r="B29" s="11"/>
      <c r="C29" s="11"/>
      <c r="D29" s="11"/>
      <c r="E29" s="11"/>
      <c r="F29" s="11"/>
      <c r="G29" s="11"/>
      <c r="H29" s="9"/>
      <c r="I29" s="9"/>
      <c r="J29" s="9"/>
      <c r="K29" s="9"/>
      <c r="L29" s="9"/>
      <c r="M29" s="9"/>
      <c r="N29" s="9"/>
      <c r="O29" s="9"/>
      <c r="P29" s="9"/>
    </row>
  </sheetData>
  <autoFilter ref="A11:G11"/>
  <mergeCells count="28">
    <mergeCell ref="B25:E25"/>
    <mergeCell ref="B26:E26"/>
    <mergeCell ref="A27:G27"/>
    <mergeCell ref="A28:G28"/>
    <mergeCell ref="B20:E20"/>
    <mergeCell ref="B21:E21"/>
    <mergeCell ref="B22:E22"/>
    <mergeCell ref="B24:E24"/>
    <mergeCell ref="B15:E15"/>
    <mergeCell ref="B16:E16"/>
    <mergeCell ref="B23:E23"/>
    <mergeCell ref="B17:E17"/>
    <mergeCell ref="B18:E18"/>
    <mergeCell ref="B19:E19"/>
    <mergeCell ref="A1:B5"/>
    <mergeCell ref="C1:P5"/>
    <mergeCell ref="A6:P6"/>
    <mergeCell ref="A7:P7"/>
    <mergeCell ref="A9:P9"/>
    <mergeCell ref="A10:G10"/>
    <mergeCell ref="N10:P10"/>
    <mergeCell ref="A14:G14"/>
    <mergeCell ref="N14:P14"/>
    <mergeCell ref="K10:M10"/>
    <mergeCell ref="K14:M14"/>
    <mergeCell ref="H10:J10"/>
    <mergeCell ref="H14:J14"/>
    <mergeCell ref="A13:G13"/>
  </mergeCells>
  <pageMargins left="0.7" right="0.7" top="0.75" bottom="0.75" header="0.3" footer="0.3"/>
  <pageSetup paperSize="9" orientation="portrait"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23"/>
  <sheetViews>
    <sheetView topLeftCell="G7" zoomScale="80" zoomScaleNormal="80" workbookViewId="0">
      <selection activeCell="K16" sqref="K16"/>
    </sheetView>
  </sheetViews>
  <sheetFormatPr baseColWidth="10" defaultColWidth="11.42578125" defaultRowHeight="12" x14ac:dyDescent="0.2"/>
  <cols>
    <col min="1" max="1" width="6.28515625" style="1" customWidth="1"/>
    <col min="2" max="2" width="15.85546875" style="1" customWidth="1"/>
    <col min="3" max="3" width="22.85546875" style="1" customWidth="1"/>
    <col min="4" max="4" width="14.85546875" style="1" customWidth="1"/>
    <col min="5" max="5" width="14.28515625" style="1" customWidth="1"/>
    <col min="6" max="6" width="17.85546875" style="1" customWidth="1"/>
    <col min="7" max="7" width="12.42578125" style="1" customWidth="1"/>
    <col min="8" max="16" width="20" style="1" customWidth="1"/>
    <col min="17" max="17" width="18.5703125" style="1" customWidth="1"/>
    <col min="18" max="18" width="17.140625" style="1" customWidth="1"/>
    <col min="19" max="19" width="17" style="1" customWidth="1"/>
    <col min="20" max="16384" width="11.42578125" style="1"/>
  </cols>
  <sheetData>
    <row r="1" spans="1:19" ht="12" customHeight="1" x14ac:dyDescent="0.2">
      <c r="A1" s="85"/>
      <c r="B1" s="85"/>
      <c r="C1" s="86" t="s">
        <v>0</v>
      </c>
      <c r="D1" s="86"/>
      <c r="E1" s="86"/>
      <c r="F1" s="86"/>
      <c r="G1" s="86"/>
      <c r="H1" s="86"/>
      <c r="I1" s="86"/>
      <c r="J1" s="86"/>
      <c r="K1" s="86"/>
      <c r="L1" s="86"/>
      <c r="M1" s="86"/>
      <c r="N1" s="86"/>
      <c r="O1" s="86"/>
      <c r="P1" s="86"/>
    </row>
    <row r="2" spans="1:19" ht="35.25" customHeight="1" x14ac:dyDescent="0.2">
      <c r="A2" s="85"/>
      <c r="B2" s="85"/>
      <c r="C2" s="86"/>
      <c r="D2" s="86"/>
      <c r="E2" s="86"/>
      <c r="F2" s="86"/>
      <c r="G2" s="86"/>
      <c r="H2" s="86"/>
      <c r="I2" s="86"/>
      <c r="J2" s="86"/>
      <c r="K2" s="86"/>
      <c r="L2" s="86"/>
      <c r="M2" s="86"/>
      <c r="N2" s="86"/>
      <c r="O2" s="86"/>
      <c r="P2" s="86"/>
    </row>
    <row r="3" spans="1:19" ht="12" customHeight="1" x14ac:dyDescent="0.2">
      <c r="A3" s="85"/>
      <c r="B3" s="85"/>
      <c r="C3" s="86"/>
      <c r="D3" s="86"/>
      <c r="E3" s="86"/>
      <c r="F3" s="86"/>
      <c r="G3" s="86"/>
      <c r="H3" s="86"/>
      <c r="I3" s="86"/>
      <c r="J3" s="86"/>
      <c r="K3" s="86"/>
      <c r="L3" s="86"/>
      <c r="M3" s="86"/>
      <c r="N3" s="86"/>
      <c r="O3" s="86"/>
      <c r="P3" s="86"/>
    </row>
    <row r="4" spans="1:19" ht="12" customHeight="1" x14ac:dyDescent="0.2">
      <c r="A4" s="85"/>
      <c r="B4" s="85"/>
      <c r="C4" s="86"/>
      <c r="D4" s="86"/>
      <c r="E4" s="86"/>
      <c r="F4" s="86"/>
      <c r="G4" s="86"/>
      <c r="H4" s="86"/>
      <c r="I4" s="86"/>
      <c r="J4" s="86"/>
      <c r="K4" s="86"/>
      <c r="L4" s="86"/>
      <c r="M4" s="86"/>
      <c r="N4" s="86"/>
      <c r="O4" s="86"/>
      <c r="P4" s="86"/>
    </row>
    <row r="5" spans="1:19" s="2" customFormat="1" ht="12.75" customHeight="1" x14ac:dyDescent="0.25">
      <c r="A5" s="85"/>
      <c r="B5" s="85"/>
      <c r="C5" s="86"/>
      <c r="D5" s="86"/>
      <c r="E5" s="86"/>
      <c r="F5" s="86"/>
      <c r="G5" s="86"/>
      <c r="H5" s="86"/>
      <c r="I5" s="86"/>
      <c r="J5" s="86"/>
      <c r="K5" s="86"/>
      <c r="L5" s="86"/>
      <c r="M5" s="86"/>
      <c r="N5" s="86"/>
      <c r="O5" s="86"/>
      <c r="P5" s="86"/>
    </row>
    <row r="6" spans="1:19" s="2" customFormat="1" ht="18.75" customHeight="1" x14ac:dyDescent="0.25">
      <c r="A6" s="83" t="s">
        <v>1</v>
      </c>
      <c r="B6" s="83"/>
      <c r="C6" s="83"/>
      <c r="D6" s="83"/>
      <c r="E6" s="83"/>
      <c r="F6" s="83"/>
      <c r="G6" s="83"/>
      <c r="H6" s="83"/>
      <c r="I6" s="83"/>
      <c r="J6" s="83"/>
      <c r="K6" s="83"/>
      <c r="L6" s="83"/>
      <c r="M6" s="83"/>
      <c r="N6" s="83"/>
      <c r="O6" s="83"/>
      <c r="P6" s="83"/>
    </row>
    <row r="7" spans="1:19" s="2" customFormat="1" ht="27.75" customHeight="1" x14ac:dyDescent="0.25">
      <c r="A7" s="84" t="s">
        <v>2</v>
      </c>
      <c r="B7" s="84"/>
      <c r="C7" s="84"/>
      <c r="D7" s="84"/>
      <c r="E7" s="84"/>
      <c r="F7" s="84"/>
      <c r="G7" s="84"/>
      <c r="H7" s="84"/>
      <c r="I7" s="84"/>
      <c r="J7" s="84"/>
      <c r="K7" s="84"/>
      <c r="L7" s="84"/>
      <c r="M7" s="84"/>
      <c r="N7" s="84"/>
      <c r="O7" s="84"/>
      <c r="P7" s="84"/>
      <c r="Q7" s="2" t="s">
        <v>214</v>
      </c>
    </row>
    <row r="8" spans="1:19" s="2" customFormat="1" x14ac:dyDescent="0.25">
      <c r="A8" s="7"/>
      <c r="B8" s="7"/>
      <c r="C8" s="7"/>
      <c r="D8" s="7"/>
      <c r="E8" s="3"/>
      <c r="F8" s="3"/>
      <c r="G8" s="3"/>
      <c r="H8" s="3"/>
      <c r="I8" s="3"/>
      <c r="J8" s="3"/>
      <c r="K8" s="3"/>
      <c r="L8" s="3"/>
      <c r="M8" s="3"/>
      <c r="N8" s="3"/>
      <c r="O8" s="3"/>
      <c r="P8" s="3"/>
    </row>
    <row r="9" spans="1:19" s="2" customFormat="1" ht="17.25" customHeight="1" x14ac:dyDescent="0.25">
      <c r="A9" s="100" t="s">
        <v>232</v>
      </c>
      <c r="B9" s="100"/>
      <c r="C9" s="100"/>
      <c r="D9" s="100"/>
      <c r="E9" s="101"/>
      <c r="F9" s="101"/>
      <c r="G9" s="101"/>
      <c r="H9" s="101"/>
      <c r="I9" s="101"/>
      <c r="J9" s="101"/>
      <c r="K9" s="101"/>
      <c r="L9" s="101"/>
      <c r="M9" s="101"/>
      <c r="N9" s="101"/>
      <c r="O9" s="101"/>
      <c r="P9" s="101"/>
    </row>
    <row r="10" spans="1:19" s="2" customFormat="1" ht="29.25" customHeight="1" x14ac:dyDescent="0.25">
      <c r="A10" s="100" t="s">
        <v>5</v>
      </c>
      <c r="B10" s="100"/>
      <c r="C10" s="100"/>
      <c r="D10" s="100"/>
      <c r="E10" s="100"/>
      <c r="F10" s="100"/>
      <c r="G10" s="100"/>
      <c r="H10" s="107" t="s">
        <v>233</v>
      </c>
      <c r="I10" s="107"/>
      <c r="J10" s="107"/>
      <c r="K10" s="106" t="s">
        <v>234</v>
      </c>
      <c r="L10" s="106"/>
      <c r="M10" s="106"/>
      <c r="N10" s="105" t="s">
        <v>235</v>
      </c>
      <c r="O10" s="105"/>
      <c r="P10" s="105"/>
      <c r="Q10" s="36" t="s">
        <v>9</v>
      </c>
      <c r="R10" s="37" t="s">
        <v>10</v>
      </c>
      <c r="S10" s="34" t="s">
        <v>11</v>
      </c>
    </row>
    <row r="11" spans="1:19" s="2" customFormat="1" ht="40.5" customHeight="1" x14ac:dyDescent="0.25">
      <c r="A11" s="39" t="s">
        <v>12</v>
      </c>
      <c r="B11" s="39" t="s">
        <v>13</v>
      </c>
      <c r="C11" s="39" t="s">
        <v>61</v>
      </c>
      <c r="D11" s="39" t="s">
        <v>14</v>
      </c>
      <c r="E11" s="39" t="s">
        <v>39</v>
      </c>
      <c r="F11" s="39" t="s">
        <v>16</v>
      </c>
      <c r="G11" s="39" t="s">
        <v>18</v>
      </c>
      <c r="H11" s="40" t="s">
        <v>19</v>
      </c>
      <c r="I11" s="40" t="s">
        <v>20</v>
      </c>
      <c r="J11" s="40" t="s">
        <v>21</v>
      </c>
      <c r="K11" s="41" t="s">
        <v>19</v>
      </c>
      <c r="L11" s="41" t="s">
        <v>20</v>
      </c>
      <c r="M11" s="41" t="s">
        <v>21</v>
      </c>
      <c r="N11" s="42" t="s">
        <v>19</v>
      </c>
      <c r="O11" s="42" t="s">
        <v>20</v>
      </c>
      <c r="P11" s="42" t="s">
        <v>21</v>
      </c>
      <c r="Q11" s="32" t="s">
        <v>21</v>
      </c>
      <c r="R11" s="33" t="s">
        <v>21</v>
      </c>
      <c r="S11" s="34" t="s">
        <v>21</v>
      </c>
    </row>
    <row r="12" spans="1:19" ht="24" x14ac:dyDescent="0.2">
      <c r="A12" s="13">
        <v>1</v>
      </c>
      <c r="B12" s="13" t="s">
        <v>236</v>
      </c>
      <c r="C12" s="25" t="s">
        <v>237</v>
      </c>
      <c r="D12" s="13" t="s">
        <v>238</v>
      </c>
      <c r="E12" s="14" t="s">
        <v>239</v>
      </c>
      <c r="F12" s="14" t="s">
        <v>240</v>
      </c>
      <c r="G12" s="14">
        <v>1</v>
      </c>
      <c r="H12" s="15">
        <v>3200000</v>
      </c>
      <c r="I12" s="15">
        <f>H12*19%</f>
        <v>608000</v>
      </c>
      <c r="J12" s="15">
        <f>+H12+I12</f>
        <v>3808000</v>
      </c>
      <c r="K12" s="15">
        <v>3500000</v>
      </c>
      <c r="L12" s="15">
        <f>K12*19%</f>
        <v>665000</v>
      </c>
      <c r="M12" s="15">
        <f>+K12+L12</f>
        <v>4165000</v>
      </c>
      <c r="N12" s="38">
        <v>3552500</v>
      </c>
      <c r="O12" s="15">
        <f>N12*19%</f>
        <v>674975</v>
      </c>
      <c r="P12" s="15">
        <f t="shared" ref="P12:P20" si="0">+N12+O12</f>
        <v>4227475</v>
      </c>
      <c r="Q12" s="15">
        <f>IFERROR(STDEVA(J12,M12,P12)," ")</f>
        <v>226315.1936459415</v>
      </c>
      <c r="R12" s="35">
        <f>IFERROR(Q12/S12," ")</f>
        <v>5.5649110459865252E-2</v>
      </c>
      <c r="S12" s="15">
        <f>ROUND(IFERROR(AVERAGE(J12,M12,P12)," "),0)</f>
        <v>4066825</v>
      </c>
    </row>
    <row r="13" spans="1:19" ht="24" x14ac:dyDescent="0.2">
      <c r="A13" s="13">
        <v>2</v>
      </c>
      <c r="B13" s="13" t="s">
        <v>185</v>
      </c>
      <c r="C13" s="25" t="s">
        <v>241</v>
      </c>
      <c r="D13" s="13" t="s">
        <v>238</v>
      </c>
      <c r="E13" s="14" t="s">
        <v>239</v>
      </c>
      <c r="F13" s="14" t="s">
        <v>240</v>
      </c>
      <c r="G13" s="14">
        <v>1</v>
      </c>
      <c r="H13" s="15">
        <v>1900000</v>
      </c>
      <c r="I13" s="15">
        <f t="shared" ref="I13:I20" si="1">H13*19%</f>
        <v>361000</v>
      </c>
      <c r="J13" s="15">
        <f>+H13+I13</f>
        <v>2261000</v>
      </c>
      <c r="K13" s="15">
        <v>2100000</v>
      </c>
      <c r="L13" s="15">
        <f t="shared" ref="L13:L20" si="2">K13*19%</f>
        <v>399000</v>
      </c>
      <c r="M13" s="15">
        <f>+K13+L13</f>
        <v>2499000</v>
      </c>
      <c r="N13" s="38">
        <v>2131500</v>
      </c>
      <c r="O13" s="15">
        <f t="shared" ref="O13:O20" si="3">N13*19%</f>
        <v>404985</v>
      </c>
      <c r="P13" s="15">
        <f>+N13+O13</f>
        <v>2536485</v>
      </c>
      <c r="Q13" s="15">
        <f t="shared" ref="Q13:Q20" si="4">IFERROR(STDEVA(J13,M13,P13)," ")</f>
        <v>149410.56993510644</v>
      </c>
      <c r="R13" s="35">
        <f t="shared" ref="R13:R20" si="5">IFERROR(Q13/S13," ")</f>
        <v>6.143117519931092E-2</v>
      </c>
      <c r="S13" s="15">
        <f t="shared" ref="S13:S20" si="6">ROUND(IFERROR(AVERAGE(J13,M13,P13)," "),0)</f>
        <v>2432162</v>
      </c>
    </row>
    <row r="14" spans="1:19" ht="24" x14ac:dyDescent="0.2">
      <c r="A14" s="13">
        <v>3</v>
      </c>
      <c r="B14" s="13" t="s">
        <v>185</v>
      </c>
      <c r="C14" s="25" t="s">
        <v>242</v>
      </c>
      <c r="D14" s="13" t="s">
        <v>238</v>
      </c>
      <c r="E14" s="14" t="s">
        <v>239</v>
      </c>
      <c r="F14" s="14" t="s">
        <v>243</v>
      </c>
      <c r="G14" s="14">
        <v>1</v>
      </c>
      <c r="H14" s="15">
        <v>1700000</v>
      </c>
      <c r="I14" s="15">
        <f t="shared" si="1"/>
        <v>323000</v>
      </c>
      <c r="J14" s="15">
        <f t="shared" ref="J14:J20" si="7">+H14+I14</f>
        <v>2023000</v>
      </c>
      <c r="K14" s="15">
        <v>1900000</v>
      </c>
      <c r="L14" s="15">
        <f t="shared" si="2"/>
        <v>361000</v>
      </c>
      <c r="M14" s="15">
        <f t="shared" ref="M14:M20" si="8">+K14+L14</f>
        <v>2261000</v>
      </c>
      <c r="N14" s="38">
        <v>1928500</v>
      </c>
      <c r="O14" s="15">
        <f t="shared" si="3"/>
        <v>366415</v>
      </c>
      <c r="P14" s="15">
        <f t="shared" si="0"/>
        <v>2294915</v>
      </c>
      <c r="Q14" s="15">
        <f t="shared" si="4"/>
        <v>148173.31881392593</v>
      </c>
      <c r="R14" s="35">
        <f t="shared" si="5"/>
        <v>6.7567355540301438E-2</v>
      </c>
      <c r="S14" s="15">
        <f t="shared" si="6"/>
        <v>2192972</v>
      </c>
    </row>
    <row r="15" spans="1:19" ht="24" x14ac:dyDescent="0.2">
      <c r="A15" s="13">
        <v>5</v>
      </c>
      <c r="B15" s="13" t="s">
        <v>185</v>
      </c>
      <c r="C15" s="25" t="s">
        <v>244</v>
      </c>
      <c r="D15" s="13" t="s">
        <v>238</v>
      </c>
      <c r="E15" s="14" t="s">
        <v>239</v>
      </c>
      <c r="F15" s="14" t="s">
        <v>245</v>
      </c>
      <c r="G15" s="14">
        <v>1</v>
      </c>
      <c r="H15" s="15">
        <v>1980000</v>
      </c>
      <c r="I15" s="15">
        <f t="shared" si="1"/>
        <v>376200</v>
      </c>
      <c r="J15" s="15">
        <f t="shared" si="7"/>
        <v>2356200</v>
      </c>
      <c r="K15" s="15">
        <v>2200000</v>
      </c>
      <c r="L15" s="15">
        <f t="shared" si="2"/>
        <v>418000</v>
      </c>
      <c r="M15" s="15">
        <f t="shared" si="8"/>
        <v>2618000</v>
      </c>
      <c r="N15" s="38">
        <v>2233000</v>
      </c>
      <c r="O15" s="15">
        <f t="shared" si="3"/>
        <v>424270</v>
      </c>
      <c r="P15" s="15">
        <f t="shared" si="0"/>
        <v>2657270</v>
      </c>
      <c r="Q15" s="15">
        <f t="shared" si="4"/>
        <v>163668.62751710645</v>
      </c>
      <c r="R15" s="35">
        <f t="shared" si="5"/>
        <v>6.4339628785928291E-2</v>
      </c>
      <c r="S15" s="15">
        <f t="shared" si="6"/>
        <v>2543823</v>
      </c>
    </row>
    <row r="16" spans="1:19" ht="24" x14ac:dyDescent="0.2">
      <c r="A16" s="13">
        <v>6</v>
      </c>
      <c r="B16" s="13" t="s">
        <v>86</v>
      </c>
      <c r="C16" s="25" t="s">
        <v>246</v>
      </c>
      <c r="D16" s="13" t="s">
        <v>238</v>
      </c>
      <c r="E16" s="14" t="s">
        <v>239</v>
      </c>
      <c r="F16" s="14" t="s">
        <v>247</v>
      </c>
      <c r="G16" s="14">
        <v>1</v>
      </c>
      <c r="H16" s="15">
        <v>2130000</v>
      </c>
      <c r="I16" s="15">
        <f t="shared" si="1"/>
        <v>404700</v>
      </c>
      <c r="J16" s="15">
        <f t="shared" si="7"/>
        <v>2534700</v>
      </c>
      <c r="K16" s="15">
        <v>2360000</v>
      </c>
      <c r="L16" s="15">
        <f t="shared" si="2"/>
        <v>448400</v>
      </c>
      <c r="M16" s="15">
        <f t="shared" si="8"/>
        <v>2808400</v>
      </c>
      <c r="N16" s="38">
        <v>2395400</v>
      </c>
      <c r="O16" s="15">
        <f t="shared" si="3"/>
        <v>455126</v>
      </c>
      <c r="P16" s="15">
        <f t="shared" si="0"/>
        <v>2850526</v>
      </c>
      <c r="Q16" s="15">
        <f t="shared" si="4"/>
        <v>171480.00473913376</v>
      </c>
      <c r="R16" s="35">
        <f t="shared" si="5"/>
        <v>6.2785383593541813E-2</v>
      </c>
      <c r="S16" s="15">
        <f t="shared" si="6"/>
        <v>2731209</v>
      </c>
    </row>
    <row r="17" spans="1:19" ht="24" x14ac:dyDescent="0.2">
      <c r="A17" s="13">
        <v>7</v>
      </c>
      <c r="B17" s="13" t="s">
        <v>117</v>
      </c>
      <c r="C17" s="25" t="s">
        <v>248</v>
      </c>
      <c r="D17" s="13" t="s">
        <v>238</v>
      </c>
      <c r="E17" s="14" t="s">
        <v>239</v>
      </c>
      <c r="F17" s="14" t="s">
        <v>249</v>
      </c>
      <c r="G17" s="14">
        <v>1</v>
      </c>
      <c r="H17" s="15">
        <v>1900000</v>
      </c>
      <c r="I17" s="15">
        <f t="shared" si="1"/>
        <v>361000</v>
      </c>
      <c r="J17" s="15">
        <f t="shared" si="7"/>
        <v>2261000</v>
      </c>
      <c r="K17" s="15">
        <v>2100000</v>
      </c>
      <c r="L17" s="15">
        <f t="shared" si="2"/>
        <v>399000</v>
      </c>
      <c r="M17" s="15">
        <f t="shared" si="8"/>
        <v>2499000</v>
      </c>
      <c r="N17" s="38">
        <v>2131500</v>
      </c>
      <c r="O17" s="15">
        <f t="shared" si="3"/>
        <v>404985</v>
      </c>
      <c r="P17" s="15">
        <f t="shared" si="0"/>
        <v>2536485</v>
      </c>
      <c r="Q17" s="15">
        <f t="shared" si="4"/>
        <v>149410.56993510644</v>
      </c>
      <c r="R17" s="35">
        <f t="shared" si="5"/>
        <v>6.143117519931092E-2</v>
      </c>
      <c r="S17" s="15">
        <f t="shared" si="6"/>
        <v>2432162</v>
      </c>
    </row>
    <row r="18" spans="1:19" ht="24" x14ac:dyDescent="0.2">
      <c r="A18" s="13">
        <v>8</v>
      </c>
      <c r="B18" s="13" t="s">
        <v>90</v>
      </c>
      <c r="C18" s="25" t="s">
        <v>250</v>
      </c>
      <c r="D18" s="13" t="s">
        <v>238</v>
      </c>
      <c r="E18" s="14" t="s">
        <v>239</v>
      </c>
      <c r="F18" s="14" t="s">
        <v>247</v>
      </c>
      <c r="G18" s="14">
        <v>1</v>
      </c>
      <c r="H18" s="15">
        <v>1900000</v>
      </c>
      <c r="I18" s="15">
        <f t="shared" si="1"/>
        <v>361000</v>
      </c>
      <c r="J18" s="15">
        <f t="shared" si="7"/>
        <v>2261000</v>
      </c>
      <c r="K18" s="15">
        <v>2100000</v>
      </c>
      <c r="L18" s="15">
        <f t="shared" si="2"/>
        <v>399000</v>
      </c>
      <c r="M18" s="15">
        <f t="shared" si="8"/>
        <v>2499000</v>
      </c>
      <c r="N18" s="38">
        <v>2131500</v>
      </c>
      <c r="O18" s="15">
        <f t="shared" si="3"/>
        <v>404985</v>
      </c>
      <c r="P18" s="15">
        <f t="shared" si="0"/>
        <v>2536485</v>
      </c>
      <c r="Q18" s="15">
        <f t="shared" si="4"/>
        <v>149410.56993510644</v>
      </c>
      <c r="R18" s="35">
        <f t="shared" si="5"/>
        <v>6.143117519931092E-2</v>
      </c>
      <c r="S18" s="15">
        <f t="shared" si="6"/>
        <v>2432162</v>
      </c>
    </row>
    <row r="19" spans="1:19" ht="24" x14ac:dyDescent="0.2">
      <c r="A19" s="13">
        <v>9</v>
      </c>
      <c r="B19" s="13" t="s">
        <v>189</v>
      </c>
      <c r="C19" s="25" t="s">
        <v>251</v>
      </c>
      <c r="D19" s="13" t="s">
        <v>238</v>
      </c>
      <c r="E19" s="14" t="s">
        <v>239</v>
      </c>
      <c r="F19" s="14" t="s">
        <v>252</v>
      </c>
      <c r="G19" s="14">
        <v>1</v>
      </c>
      <c r="H19" s="15">
        <v>1980000</v>
      </c>
      <c r="I19" s="15">
        <f t="shared" si="1"/>
        <v>376200</v>
      </c>
      <c r="J19" s="15">
        <f t="shared" si="7"/>
        <v>2356200</v>
      </c>
      <c r="K19" s="15">
        <v>2360000</v>
      </c>
      <c r="L19" s="15">
        <f t="shared" si="2"/>
        <v>448400</v>
      </c>
      <c r="M19" s="15">
        <f t="shared" si="8"/>
        <v>2808400</v>
      </c>
      <c r="N19" s="38">
        <v>2395400</v>
      </c>
      <c r="O19" s="15">
        <f t="shared" si="3"/>
        <v>455126</v>
      </c>
      <c r="P19" s="15">
        <f t="shared" si="0"/>
        <v>2850526</v>
      </c>
      <c r="Q19" s="15">
        <f t="shared" si="4"/>
        <v>274049.15439631138</v>
      </c>
      <c r="R19" s="35">
        <f t="shared" si="5"/>
        <v>0.10257447738369388</v>
      </c>
      <c r="S19" s="15">
        <f t="shared" si="6"/>
        <v>2671709</v>
      </c>
    </row>
    <row r="20" spans="1:19" ht="24" x14ac:dyDescent="0.2">
      <c r="A20" s="13">
        <v>10</v>
      </c>
      <c r="B20" s="13" t="s">
        <v>49</v>
      </c>
      <c r="C20" s="25" t="s">
        <v>253</v>
      </c>
      <c r="D20" s="13" t="s">
        <v>238</v>
      </c>
      <c r="E20" s="14" t="s">
        <v>239</v>
      </c>
      <c r="F20" s="14" t="s">
        <v>249</v>
      </c>
      <c r="G20" s="14">
        <v>1</v>
      </c>
      <c r="H20" s="15">
        <v>1900000</v>
      </c>
      <c r="I20" s="15">
        <f t="shared" si="1"/>
        <v>361000</v>
      </c>
      <c r="J20" s="15">
        <f t="shared" si="7"/>
        <v>2261000</v>
      </c>
      <c r="K20" s="15">
        <v>2100000</v>
      </c>
      <c r="L20" s="15">
        <f t="shared" si="2"/>
        <v>399000</v>
      </c>
      <c r="M20" s="15">
        <f t="shared" si="8"/>
        <v>2499000</v>
      </c>
      <c r="N20" s="38">
        <v>2131500</v>
      </c>
      <c r="O20" s="15">
        <f t="shared" si="3"/>
        <v>404985</v>
      </c>
      <c r="P20" s="15">
        <f t="shared" si="0"/>
        <v>2536485</v>
      </c>
      <c r="Q20" s="15">
        <f t="shared" si="4"/>
        <v>149410.56993510644</v>
      </c>
      <c r="R20" s="35">
        <f t="shared" si="5"/>
        <v>6.143117519931092E-2</v>
      </c>
      <c r="S20" s="15">
        <f t="shared" si="6"/>
        <v>2432162</v>
      </c>
    </row>
    <row r="21" spans="1:19" s="4" customFormat="1" ht="18.75" customHeight="1" x14ac:dyDescent="0.25">
      <c r="A21" s="112" t="s">
        <v>254</v>
      </c>
      <c r="B21" s="112"/>
      <c r="C21" s="112"/>
      <c r="D21" s="112"/>
      <c r="E21" s="112"/>
      <c r="F21" s="112"/>
      <c r="G21" s="112"/>
      <c r="H21" s="43">
        <f t="shared" ref="H21:P21" si="9">SUM(H12:H20)</f>
        <v>18590000</v>
      </c>
      <c r="I21" s="43">
        <f t="shared" si="9"/>
        <v>3532100</v>
      </c>
      <c r="J21" s="43">
        <f t="shared" si="9"/>
        <v>22122100</v>
      </c>
      <c r="K21" s="44">
        <f t="shared" si="9"/>
        <v>20720000</v>
      </c>
      <c r="L21" s="44">
        <f t="shared" si="9"/>
        <v>3936800</v>
      </c>
      <c r="M21" s="44">
        <f t="shared" si="9"/>
        <v>24656800</v>
      </c>
      <c r="N21" s="45">
        <f t="shared" si="9"/>
        <v>21030800</v>
      </c>
      <c r="O21" s="45">
        <f t="shared" si="9"/>
        <v>3995852</v>
      </c>
      <c r="P21" s="45">
        <f t="shared" si="9"/>
        <v>25026652</v>
      </c>
      <c r="Q21" s="26"/>
      <c r="R21" s="26"/>
      <c r="S21" s="26">
        <f>SUM(S12:S20)</f>
        <v>23935186</v>
      </c>
    </row>
    <row r="22" spans="1:19" s="4" customFormat="1" ht="18.75" customHeight="1" x14ac:dyDescent="0.25">
      <c r="A22" s="11"/>
      <c r="B22" s="11"/>
      <c r="C22" s="11"/>
      <c r="D22" s="11"/>
      <c r="E22" s="11"/>
      <c r="F22" s="11"/>
      <c r="G22" s="11"/>
      <c r="H22" s="9"/>
      <c r="I22" s="9"/>
      <c r="J22" s="9"/>
      <c r="K22" s="9"/>
      <c r="L22" s="9"/>
      <c r="M22" s="9"/>
      <c r="N22" s="9"/>
      <c r="O22" s="9"/>
      <c r="P22" s="9"/>
    </row>
    <row r="23" spans="1:19" x14ac:dyDescent="0.2">
      <c r="A23" s="111"/>
      <c r="B23" s="111"/>
      <c r="C23" s="111"/>
      <c r="D23" s="111"/>
      <c r="E23" s="111"/>
      <c r="F23" s="111"/>
      <c r="G23" s="111"/>
      <c r="H23" s="111"/>
      <c r="I23" s="111"/>
      <c r="J23" s="111"/>
      <c r="K23" s="111"/>
      <c r="L23" s="111"/>
      <c r="M23" s="111"/>
      <c r="N23" s="111"/>
      <c r="O23" s="111"/>
      <c r="P23" s="111"/>
    </row>
  </sheetData>
  <autoFilter ref="A11:G11"/>
  <mergeCells count="11">
    <mergeCell ref="A23:P23"/>
    <mergeCell ref="A21:G21"/>
    <mergeCell ref="A1:B5"/>
    <mergeCell ref="C1:P5"/>
    <mergeCell ref="A6:P6"/>
    <mergeCell ref="A7:P7"/>
    <mergeCell ref="A9:P9"/>
    <mergeCell ref="A10:G10"/>
    <mergeCell ref="N10:P10"/>
    <mergeCell ref="H10:J10"/>
    <mergeCell ref="K10:M10"/>
  </mergeCell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14"/>
  <sheetViews>
    <sheetView zoomScale="80" zoomScaleNormal="80" workbookViewId="0">
      <selection activeCell="H16" sqref="H16"/>
    </sheetView>
  </sheetViews>
  <sheetFormatPr baseColWidth="10" defaultColWidth="11.42578125" defaultRowHeight="12" x14ac:dyDescent="0.2"/>
  <cols>
    <col min="1" max="1" width="6.28515625" style="1" customWidth="1"/>
    <col min="2" max="2" width="15" style="1" customWidth="1"/>
    <col min="3" max="3" width="15.140625" style="1" customWidth="1"/>
    <col min="4" max="4" width="17.85546875" style="1" customWidth="1"/>
    <col min="5" max="5" width="14.28515625" style="1" customWidth="1"/>
    <col min="6" max="6" width="31.140625" style="1" customWidth="1"/>
    <col min="7" max="7" width="12.140625" style="1" customWidth="1"/>
    <col min="8" max="16" width="20" style="1" customWidth="1"/>
    <col min="17" max="17" width="15.42578125" style="1" customWidth="1"/>
    <col min="18" max="18" width="16.28515625" style="1" bestFit="1" customWidth="1"/>
    <col min="19" max="19" width="15.140625" style="1" bestFit="1" customWidth="1"/>
    <col min="20" max="16384" width="11.42578125" style="1"/>
  </cols>
  <sheetData>
    <row r="1" spans="1:19" ht="12" customHeight="1" x14ac:dyDescent="0.2">
      <c r="A1" s="85"/>
      <c r="B1" s="85"/>
      <c r="C1" s="86" t="s">
        <v>0</v>
      </c>
      <c r="D1" s="86"/>
      <c r="E1" s="86"/>
      <c r="F1" s="86"/>
      <c r="G1" s="86"/>
      <c r="H1" s="86"/>
      <c r="I1" s="86"/>
      <c r="J1" s="86"/>
      <c r="K1" s="86"/>
      <c r="L1" s="86"/>
      <c r="M1" s="86"/>
      <c r="N1" s="86"/>
      <c r="O1" s="86"/>
      <c r="P1" s="86"/>
    </row>
    <row r="2" spans="1:19" ht="35.25" customHeight="1" x14ac:dyDescent="0.2">
      <c r="A2" s="85"/>
      <c r="B2" s="85"/>
      <c r="C2" s="86"/>
      <c r="D2" s="86"/>
      <c r="E2" s="86"/>
      <c r="F2" s="86"/>
      <c r="G2" s="86"/>
      <c r="H2" s="86"/>
      <c r="I2" s="86"/>
      <c r="J2" s="86"/>
      <c r="K2" s="86"/>
      <c r="L2" s="86"/>
      <c r="M2" s="86"/>
      <c r="N2" s="86"/>
      <c r="O2" s="86"/>
      <c r="P2" s="86"/>
    </row>
    <row r="3" spans="1:19" ht="12" customHeight="1" x14ac:dyDescent="0.2">
      <c r="A3" s="85"/>
      <c r="B3" s="85"/>
      <c r="C3" s="86"/>
      <c r="D3" s="86"/>
      <c r="E3" s="86"/>
      <c r="F3" s="86"/>
      <c r="G3" s="86"/>
      <c r="H3" s="86"/>
      <c r="I3" s="86"/>
      <c r="J3" s="86"/>
      <c r="K3" s="86"/>
      <c r="L3" s="86"/>
      <c r="M3" s="86"/>
      <c r="N3" s="86"/>
      <c r="O3" s="86"/>
      <c r="P3" s="86"/>
    </row>
    <row r="4" spans="1:19" ht="12" customHeight="1" x14ac:dyDescent="0.2">
      <c r="A4" s="85"/>
      <c r="B4" s="85"/>
      <c r="C4" s="86"/>
      <c r="D4" s="86"/>
      <c r="E4" s="86"/>
      <c r="F4" s="86"/>
      <c r="G4" s="86"/>
      <c r="H4" s="86"/>
      <c r="I4" s="86"/>
      <c r="J4" s="86"/>
      <c r="K4" s="86"/>
      <c r="L4" s="86"/>
      <c r="M4" s="86"/>
      <c r="N4" s="86"/>
      <c r="O4" s="86"/>
      <c r="P4" s="86"/>
    </row>
    <row r="5" spans="1:19" s="2" customFormat="1" ht="12.75" customHeight="1" x14ac:dyDescent="0.25">
      <c r="A5" s="85"/>
      <c r="B5" s="85"/>
      <c r="C5" s="86"/>
      <c r="D5" s="86"/>
      <c r="E5" s="86"/>
      <c r="F5" s="86"/>
      <c r="G5" s="86"/>
      <c r="H5" s="86"/>
      <c r="I5" s="86"/>
      <c r="J5" s="86"/>
      <c r="K5" s="86"/>
      <c r="L5" s="86"/>
      <c r="M5" s="86"/>
      <c r="N5" s="86"/>
      <c r="O5" s="86"/>
      <c r="P5" s="86"/>
    </row>
    <row r="6" spans="1:19" s="2" customFormat="1" ht="18.75" customHeight="1" x14ac:dyDescent="0.25">
      <c r="A6" s="83" t="s">
        <v>1</v>
      </c>
      <c r="B6" s="83"/>
      <c r="C6" s="83"/>
      <c r="D6" s="83"/>
      <c r="E6" s="83"/>
      <c r="F6" s="83"/>
      <c r="G6" s="83"/>
      <c r="H6" s="83"/>
      <c r="I6" s="83"/>
      <c r="J6" s="83"/>
      <c r="K6" s="83"/>
      <c r="L6" s="83"/>
      <c r="M6" s="83"/>
      <c r="N6" s="83"/>
      <c r="O6" s="83"/>
      <c r="P6" s="83"/>
    </row>
    <row r="7" spans="1:19" s="2" customFormat="1" ht="27.75" customHeight="1" x14ac:dyDescent="0.25">
      <c r="A7" s="84" t="s">
        <v>2</v>
      </c>
      <c r="B7" s="84"/>
      <c r="C7" s="84"/>
      <c r="D7" s="84"/>
      <c r="E7" s="84"/>
      <c r="F7" s="84"/>
      <c r="G7" s="84"/>
      <c r="H7" s="84"/>
      <c r="I7" s="84"/>
      <c r="J7" s="84"/>
      <c r="K7" s="84"/>
      <c r="L7" s="84"/>
      <c r="M7" s="84"/>
      <c r="N7" s="84"/>
      <c r="O7" s="84"/>
      <c r="P7" s="84"/>
      <c r="Q7" s="2" t="s">
        <v>3</v>
      </c>
    </row>
    <row r="8" spans="1:19" s="2" customFormat="1" x14ac:dyDescent="0.25">
      <c r="A8" s="7"/>
      <c r="B8" s="7"/>
      <c r="C8" s="7"/>
      <c r="D8" s="7"/>
      <c r="E8" s="3"/>
      <c r="F8" s="3"/>
      <c r="G8" s="3"/>
      <c r="H8" s="3"/>
      <c r="I8" s="3"/>
      <c r="J8" s="3"/>
      <c r="K8" s="3"/>
      <c r="L8" s="3"/>
      <c r="M8" s="3"/>
      <c r="N8" s="3"/>
      <c r="O8" s="3"/>
      <c r="P8" s="3"/>
    </row>
    <row r="9" spans="1:19" s="2" customFormat="1" ht="17.25" customHeight="1" x14ac:dyDescent="0.25">
      <c r="A9" s="100" t="s">
        <v>255</v>
      </c>
      <c r="B9" s="100"/>
      <c r="C9" s="100"/>
      <c r="D9" s="100"/>
      <c r="E9" s="101"/>
      <c r="F9" s="101"/>
      <c r="G9" s="101"/>
      <c r="H9" s="101"/>
      <c r="I9" s="101"/>
      <c r="J9" s="101"/>
      <c r="K9" s="101"/>
      <c r="L9" s="101"/>
      <c r="M9" s="101"/>
      <c r="N9" s="101"/>
      <c r="O9" s="101"/>
      <c r="P9" s="101"/>
    </row>
    <row r="10" spans="1:19" s="2" customFormat="1" ht="32.25" customHeight="1" x14ac:dyDescent="0.25">
      <c r="A10" s="100" t="s">
        <v>5</v>
      </c>
      <c r="B10" s="100"/>
      <c r="C10" s="100"/>
      <c r="D10" s="100"/>
      <c r="E10" s="100"/>
      <c r="F10" s="100"/>
      <c r="G10" s="100"/>
      <c r="H10" s="107" t="s">
        <v>233</v>
      </c>
      <c r="I10" s="107"/>
      <c r="J10" s="107"/>
      <c r="K10" s="106" t="s">
        <v>47</v>
      </c>
      <c r="L10" s="106"/>
      <c r="M10" s="106"/>
      <c r="N10" s="105" t="s">
        <v>8</v>
      </c>
      <c r="O10" s="105"/>
      <c r="P10" s="105"/>
      <c r="Q10" s="36" t="s">
        <v>9</v>
      </c>
      <c r="R10" s="37" t="s">
        <v>10</v>
      </c>
      <c r="S10" s="34" t="s">
        <v>11</v>
      </c>
    </row>
    <row r="11" spans="1:19" s="2" customFormat="1" ht="40.5" customHeight="1" x14ac:dyDescent="0.25">
      <c r="A11" s="12" t="s">
        <v>12</v>
      </c>
      <c r="B11" s="12" t="s">
        <v>13</v>
      </c>
      <c r="C11" s="12" t="s">
        <v>14</v>
      </c>
      <c r="D11" s="12" t="s">
        <v>15</v>
      </c>
      <c r="E11" s="12" t="s">
        <v>16</v>
      </c>
      <c r="F11" s="12" t="s">
        <v>17</v>
      </c>
      <c r="G11" s="12" t="s">
        <v>18</v>
      </c>
      <c r="H11" s="22" t="s">
        <v>19</v>
      </c>
      <c r="I11" s="22" t="s">
        <v>20</v>
      </c>
      <c r="J11" s="22" t="s">
        <v>21</v>
      </c>
      <c r="K11" s="19" t="s">
        <v>19</v>
      </c>
      <c r="L11" s="19" t="s">
        <v>20</v>
      </c>
      <c r="M11" s="19" t="s">
        <v>21</v>
      </c>
      <c r="N11" s="16" t="s">
        <v>19</v>
      </c>
      <c r="O11" s="16" t="s">
        <v>20</v>
      </c>
      <c r="P11" s="16" t="s">
        <v>21</v>
      </c>
      <c r="Q11" s="32" t="s">
        <v>21</v>
      </c>
      <c r="R11" s="33" t="s">
        <v>21</v>
      </c>
      <c r="S11" s="34" t="s">
        <v>21</v>
      </c>
    </row>
    <row r="12" spans="1:19" ht="24" x14ac:dyDescent="0.2">
      <c r="A12" s="13">
        <v>1</v>
      </c>
      <c r="B12" s="13" t="s">
        <v>256</v>
      </c>
      <c r="C12" s="25" t="s">
        <v>257</v>
      </c>
      <c r="D12" s="13" t="s">
        <v>258</v>
      </c>
      <c r="E12" s="14" t="s">
        <v>259</v>
      </c>
      <c r="F12" s="14" t="s">
        <v>260</v>
      </c>
      <c r="G12" s="14">
        <v>1</v>
      </c>
      <c r="H12" s="15">
        <v>38900000</v>
      </c>
      <c r="I12" s="15">
        <f>H12*19%</f>
        <v>7391000</v>
      </c>
      <c r="J12" s="15">
        <f>+H12+I12</f>
        <v>46291000</v>
      </c>
      <c r="K12" s="15">
        <v>43000000</v>
      </c>
      <c r="L12" s="15">
        <f>K12*19%</f>
        <v>8170000</v>
      </c>
      <c r="M12" s="15">
        <f>+K12+L12</f>
        <v>51170000</v>
      </c>
      <c r="N12" s="15">
        <v>39750000</v>
      </c>
      <c r="O12" s="15">
        <f>N12*19%</f>
        <v>7552500</v>
      </c>
      <c r="P12" s="15">
        <f>+N12+O12</f>
        <v>47302500</v>
      </c>
      <c r="Q12" s="15">
        <f>IFERROR(STDEVA(J12,M12,P12)," ")</f>
        <v>2575051.1159975058</v>
      </c>
      <c r="R12" s="35">
        <f>IFERROR(Q12/S12," ")</f>
        <v>5.3363958097120599E-2</v>
      </c>
      <c r="S12" s="15">
        <f>ROUND(IFERROR(AVERAGE(J12,M12,P12)," "),0)</f>
        <v>48254500</v>
      </c>
    </row>
    <row r="13" spans="1:19" s="4" customFormat="1" ht="18.75" customHeight="1" x14ac:dyDescent="0.25">
      <c r="A13" s="104" t="s">
        <v>261</v>
      </c>
      <c r="B13" s="104"/>
      <c r="C13" s="104"/>
      <c r="D13" s="104"/>
      <c r="E13" s="104"/>
      <c r="F13" s="104"/>
      <c r="G13" s="104"/>
      <c r="H13" s="23">
        <f t="shared" ref="H13:P13" si="0">SUM(H12:H12)</f>
        <v>38900000</v>
      </c>
      <c r="I13" s="23">
        <f t="shared" si="0"/>
        <v>7391000</v>
      </c>
      <c r="J13" s="23">
        <f t="shared" si="0"/>
        <v>46291000</v>
      </c>
      <c r="K13" s="20">
        <f t="shared" si="0"/>
        <v>43000000</v>
      </c>
      <c r="L13" s="20">
        <f t="shared" si="0"/>
        <v>8170000</v>
      </c>
      <c r="M13" s="20">
        <f t="shared" si="0"/>
        <v>51170000</v>
      </c>
      <c r="N13" s="17">
        <f t="shared" si="0"/>
        <v>39750000</v>
      </c>
      <c r="O13" s="17">
        <f t="shared" si="0"/>
        <v>7552500</v>
      </c>
      <c r="P13" s="17">
        <f t="shared" si="0"/>
        <v>47302500</v>
      </c>
      <c r="Q13" s="26"/>
      <c r="R13" s="26"/>
      <c r="S13" s="26">
        <f>SUM(S12:S12)</f>
        <v>48254500</v>
      </c>
    </row>
    <row r="14" spans="1:19" s="4" customFormat="1" ht="18.75" customHeight="1" x14ac:dyDescent="0.25">
      <c r="A14" s="11"/>
      <c r="B14" s="11"/>
      <c r="C14" s="11"/>
      <c r="D14" s="11"/>
      <c r="E14" s="11"/>
      <c r="F14" s="11"/>
      <c r="G14" s="11"/>
      <c r="H14" s="9"/>
      <c r="I14" s="9"/>
      <c r="J14" s="9"/>
      <c r="K14" s="9"/>
      <c r="L14" s="9"/>
      <c r="M14" s="9"/>
      <c r="N14" s="9"/>
      <c r="O14" s="9"/>
      <c r="P14" s="9"/>
    </row>
  </sheetData>
  <mergeCells count="10">
    <mergeCell ref="A10:G10"/>
    <mergeCell ref="N10:P10"/>
    <mergeCell ref="K10:M10"/>
    <mergeCell ref="H10:J10"/>
    <mergeCell ref="A13:G13"/>
    <mergeCell ref="A1:B5"/>
    <mergeCell ref="C1:P5"/>
    <mergeCell ref="A6:P6"/>
    <mergeCell ref="A7:P7"/>
    <mergeCell ref="A9:P9"/>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U45"/>
  <sheetViews>
    <sheetView topLeftCell="J19" zoomScale="80" zoomScaleNormal="80" workbookViewId="0">
      <selection activeCell="U19" sqref="U19"/>
    </sheetView>
  </sheetViews>
  <sheetFormatPr baseColWidth="10" defaultColWidth="11.42578125" defaultRowHeight="12" x14ac:dyDescent="0.2"/>
  <cols>
    <col min="1" max="1" width="6.28515625" style="1" customWidth="1"/>
    <col min="2" max="2" width="19.7109375" style="1" customWidth="1"/>
    <col min="3" max="4" width="22.85546875" style="1" customWidth="1"/>
    <col min="5" max="5" width="14.28515625" style="1" customWidth="1"/>
    <col min="6" max="6" width="31.140625" style="1" customWidth="1"/>
    <col min="7" max="7" width="14.42578125" style="1" customWidth="1"/>
    <col min="8" max="8" width="17.5703125" style="1" customWidth="1"/>
    <col min="9" max="9" width="17.42578125" style="1" customWidth="1"/>
    <col min="10" max="18" width="20" style="1" customWidth="1"/>
    <col min="19" max="19" width="16.85546875" style="1" customWidth="1"/>
    <col min="20" max="20" width="16.28515625" style="1" bestFit="1" customWidth="1"/>
    <col min="21" max="21" width="15.85546875" style="1" bestFit="1" customWidth="1"/>
    <col min="22" max="16384" width="11.42578125" style="1"/>
  </cols>
  <sheetData>
    <row r="1" spans="1:21" ht="12" customHeight="1" x14ac:dyDescent="0.2">
      <c r="A1" s="85"/>
      <c r="B1" s="85"/>
      <c r="C1" s="86" t="s">
        <v>0</v>
      </c>
      <c r="D1" s="86"/>
      <c r="E1" s="86"/>
      <c r="F1" s="86"/>
      <c r="G1" s="86"/>
      <c r="H1" s="86"/>
      <c r="I1" s="86"/>
      <c r="J1" s="86"/>
      <c r="K1" s="86"/>
      <c r="L1" s="86"/>
      <c r="M1" s="86"/>
      <c r="N1" s="86"/>
      <c r="O1" s="86"/>
      <c r="P1" s="86"/>
      <c r="Q1" s="86"/>
      <c r="R1" s="86"/>
    </row>
    <row r="2" spans="1:21" ht="35.25" customHeight="1" x14ac:dyDescent="0.2">
      <c r="A2" s="85"/>
      <c r="B2" s="85"/>
      <c r="C2" s="86"/>
      <c r="D2" s="86"/>
      <c r="E2" s="86"/>
      <c r="F2" s="86"/>
      <c r="G2" s="86"/>
      <c r="H2" s="86"/>
      <c r="I2" s="86"/>
      <c r="J2" s="86"/>
      <c r="K2" s="86"/>
      <c r="L2" s="86"/>
      <c r="M2" s="86"/>
      <c r="N2" s="86"/>
      <c r="O2" s="86"/>
      <c r="P2" s="86"/>
      <c r="Q2" s="86"/>
      <c r="R2" s="86"/>
    </row>
    <row r="3" spans="1:21" ht="12" customHeight="1" x14ac:dyDescent="0.2">
      <c r="A3" s="85"/>
      <c r="B3" s="85"/>
      <c r="C3" s="86"/>
      <c r="D3" s="86"/>
      <c r="E3" s="86"/>
      <c r="F3" s="86"/>
      <c r="G3" s="86"/>
      <c r="H3" s="86"/>
      <c r="I3" s="86"/>
      <c r="J3" s="86"/>
      <c r="K3" s="86"/>
      <c r="L3" s="86"/>
      <c r="M3" s="86"/>
      <c r="N3" s="86"/>
      <c r="O3" s="86"/>
      <c r="P3" s="86"/>
      <c r="Q3" s="86"/>
      <c r="R3" s="86"/>
    </row>
    <row r="4" spans="1:21" ht="12" customHeight="1" x14ac:dyDescent="0.2">
      <c r="A4" s="85"/>
      <c r="B4" s="85"/>
      <c r="C4" s="86"/>
      <c r="D4" s="86"/>
      <c r="E4" s="86"/>
      <c r="F4" s="86"/>
      <c r="G4" s="86"/>
      <c r="H4" s="86"/>
      <c r="I4" s="86"/>
      <c r="J4" s="86"/>
      <c r="K4" s="86"/>
      <c r="L4" s="86"/>
      <c r="M4" s="86"/>
      <c r="N4" s="86"/>
      <c r="O4" s="86"/>
      <c r="P4" s="86"/>
      <c r="Q4" s="86"/>
      <c r="R4" s="86"/>
    </row>
    <row r="5" spans="1:21" s="2" customFormat="1" ht="12.75" customHeight="1" x14ac:dyDescent="0.25">
      <c r="A5" s="85"/>
      <c r="B5" s="85"/>
      <c r="C5" s="86"/>
      <c r="D5" s="86"/>
      <c r="E5" s="86"/>
      <c r="F5" s="86"/>
      <c r="G5" s="86"/>
      <c r="H5" s="86"/>
      <c r="I5" s="86"/>
      <c r="J5" s="86"/>
      <c r="K5" s="86"/>
      <c r="L5" s="86"/>
      <c r="M5" s="86"/>
      <c r="N5" s="86"/>
      <c r="O5" s="86"/>
      <c r="P5" s="86"/>
      <c r="Q5" s="86"/>
      <c r="R5" s="86"/>
    </row>
    <row r="6" spans="1:21" s="2" customFormat="1" ht="18.75" customHeight="1" x14ac:dyDescent="0.25">
      <c r="A6" s="83" t="s">
        <v>1</v>
      </c>
      <c r="B6" s="83"/>
      <c r="C6" s="83"/>
      <c r="D6" s="83"/>
      <c r="E6" s="83"/>
      <c r="F6" s="83"/>
      <c r="G6" s="83"/>
      <c r="H6" s="83"/>
      <c r="I6" s="83"/>
      <c r="J6" s="83"/>
      <c r="K6" s="83"/>
      <c r="L6" s="83"/>
      <c r="M6" s="83"/>
      <c r="N6" s="83"/>
      <c r="O6" s="83"/>
      <c r="P6" s="83"/>
      <c r="Q6" s="83"/>
      <c r="R6" s="83"/>
    </row>
    <row r="7" spans="1:21" s="2" customFormat="1" ht="27.75" customHeight="1" x14ac:dyDescent="0.25">
      <c r="A7" s="84" t="s">
        <v>2</v>
      </c>
      <c r="B7" s="84"/>
      <c r="C7" s="84"/>
      <c r="D7" s="84"/>
      <c r="E7" s="84"/>
      <c r="F7" s="84"/>
      <c r="G7" s="84"/>
      <c r="H7" s="84"/>
      <c r="I7" s="84"/>
      <c r="J7" s="84"/>
      <c r="K7" s="84"/>
      <c r="L7" s="84"/>
      <c r="M7" s="84"/>
      <c r="N7" s="84"/>
      <c r="O7" s="84"/>
      <c r="P7" s="84"/>
      <c r="Q7" s="84"/>
      <c r="R7" s="84"/>
    </row>
    <row r="8" spans="1:21" s="2" customFormat="1" ht="12.75" x14ac:dyDescent="0.25">
      <c r="A8" s="7"/>
      <c r="B8" s="7"/>
      <c r="C8" s="7"/>
      <c r="D8" s="7"/>
      <c r="E8" s="6"/>
      <c r="F8" s="6"/>
      <c r="G8" s="6"/>
      <c r="H8" s="6"/>
      <c r="I8" s="6"/>
      <c r="J8" s="3"/>
      <c r="K8" s="3"/>
      <c r="L8" s="3"/>
      <c r="M8" s="3"/>
      <c r="N8" s="3"/>
      <c r="O8" s="3"/>
      <c r="P8" s="3"/>
      <c r="Q8" s="3"/>
      <c r="R8" s="3"/>
    </row>
    <row r="9" spans="1:21" s="2" customFormat="1" ht="17.25" customHeight="1" x14ac:dyDescent="0.25">
      <c r="A9" s="100" t="s">
        <v>262</v>
      </c>
      <c r="B9" s="100"/>
      <c r="C9" s="100"/>
      <c r="D9" s="100"/>
      <c r="E9" s="101"/>
      <c r="F9" s="101"/>
      <c r="G9" s="101"/>
      <c r="H9" s="101"/>
      <c r="I9" s="101"/>
      <c r="J9" s="101"/>
      <c r="K9" s="101"/>
      <c r="L9" s="101"/>
      <c r="M9" s="101"/>
      <c r="N9" s="101"/>
      <c r="O9" s="101"/>
      <c r="P9" s="101"/>
      <c r="Q9" s="101"/>
      <c r="R9" s="101"/>
    </row>
    <row r="10" spans="1:21" s="2" customFormat="1" ht="27" customHeight="1" x14ac:dyDescent="0.25">
      <c r="A10" s="100" t="s">
        <v>5</v>
      </c>
      <c r="B10" s="100"/>
      <c r="C10" s="100"/>
      <c r="D10" s="100"/>
      <c r="E10" s="100"/>
      <c r="F10" s="100"/>
      <c r="G10" s="100"/>
      <c r="H10" s="108" t="s">
        <v>59</v>
      </c>
      <c r="I10" s="109"/>
      <c r="J10" s="107" t="s">
        <v>60</v>
      </c>
      <c r="K10" s="107"/>
      <c r="L10" s="107"/>
      <c r="M10" s="106" t="s">
        <v>47</v>
      </c>
      <c r="N10" s="106"/>
      <c r="O10" s="106"/>
      <c r="P10" s="105" t="s">
        <v>263</v>
      </c>
      <c r="Q10" s="105"/>
      <c r="R10" s="105"/>
      <c r="S10" s="36" t="s">
        <v>9</v>
      </c>
      <c r="T10" s="37" t="s">
        <v>10</v>
      </c>
      <c r="U10" s="34" t="s">
        <v>11</v>
      </c>
    </row>
    <row r="11" spans="1:21" s="2" customFormat="1" ht="40.5" customHeight="1" x14ac:dyDescent="0.25">
      <c r="A11" s="12" t="s">
        <v>12</v>
      </c>
      <c r="B11" s="12" t="s">
        <v>13</v>
      </c>
      <c r="C11" s="12" t="s">
        <v>14</v>
      </c>
      <c r="D11" s="12" t="s">
        <v>15</v>
      </c>
      <c r="E11" s="12" t="s">
        <v>16</v>
      </c>
      <c r="F11" s="12" t="s">
        <v>17</v>
      </c>
      <c r="G11" s="12" t="s">
        <v>18</v>
      </c>
      <c r="H11" s="28" t="s">
        <v>62</v>
      </c>
      <c r="I11" s="28" t="s">
        <v>63</v>
      </c>
      <c r="J11" s="22" t="s">
        <v>19</v>
      </c>
      <c r="K11" s="22" t="s">
        <v>20</v>
      </c>
      <c r="L11" s="22" t="s">
        <v>21</v>
      </c>
      <c r="M11" s="19" t="s">
        <v>19</v>
      </c>
      <c r="N11" s="19" t="s">
        <v>20</v>
      </c>
      <c r="O11" s="19" t="s">
        <v>21</v>
      </c>
      <c r="P11" s="16" t="s">
        <v>19</v>
      </c>
      <c r="Q11" s="16" t="s">
        <v>20</v>
      </c>
      <c r="R11" s="16" t="s">
        <v>21</v>
      </c>
      <c r="S11" s="32" t="s">
        <v>21</v>
      </c>
      <c r="T11" s="33" t="s">
        <v>21</v>
      </c>
      <c r="U11" s="34" t="s">
        <v>21</v>
      </c>
    </row>
    <row r="12" spans="1:21" ht="60" x14ac:dyDescent="0.2">
      <c r="A12" s="13">
        <v>2</v>
      </c>
      <c r="B12" s="13" t="s">
        <v>264</v>
      </c>
      <c r="C12" s="25" t="s">
        <v>265</v>
      </c>
      <c r="D12" s="25" t="s">
        <v>266</v>
      </c>
      <c r="E12" s="14" t="s">
        <v>267</v>
      </c>
      <c r="F12" s="14" t="s">
        <v>268</v>
      </c>
      <c r="G12" s="14">
        <v>1</v>
      </c>
      <c r="H12" s="14"/>
      <c r="I12" s="14"/>
      <c r="J12" s="15">
        <v>10000000</v>
      </c>
      <c r="K12" s="15">
        <f t="shared" ref="K12:K18" si="0">J12*19%</f>
        <v>1900000</v>
      </c>
      <c r="L12" s="15">
        <f>+J12+K12</f>
        <v>11900000</v>
      </c>
      <c r="M12" s="15">
        <v>9000000</v>
      </c>
      <c r="N12" s="15">
        <f t="shared" ref="N12:N18" si="1">M12*19%</f>
        <v>1710000</v>
      </c>
      <c r="O12" s="15">
        <f>+M12+N12</f>
        <v>10710000</v>
      </c>
      <c r="P12" s="15">
        <v>10000000</v>
      </c>
      <c r="Q12" s="15">
        <f t="shared" ref="Q12:Q18" si="2">P12*19%</f>
        <v>1900000</v>
      </c>
      <c r="R12" s="15">
        <f>+P12+Q12</f>
        <v>11900000</v>
      </c>
      <c r="S12" s="15">
        <f t="shared" ref="S12:S18" si="3">IFERROR(STDEVA(L12,O12,R12)," ")</f>
        <v>687046.82033565466</v>
      </c>
      <c r="T12" s="35">
        <f t="shared" ref="T12:T18" si="4">IFERROR(S12/U12," ")</f>
        <v>5.9725891646851798E-2</v>
      </c>
      <c r="U12" s="15">
        <f t="shared" ref="U12:U18" si="5">ROUND(IFERROR(AVERAGE(L12,O12,R12)," "),0)</f>
        <v>11503333</v>
      </c>
    </row>
    <row r="13" spans="1:21" ht="60" x14ac:dyDescent="0.2">
      <c r="A13" s="13">
        <v>4</v>
      </c>
      <c r="B13" s="13" t="s">
        <v>264</v>
      </c>
      <c r="C13" s="25" t="s">
        <v>265</v>
      </c>
      <c r="D13" s="25" t="s">
        <v>239</v>
      </c>
      <c r="E13" s="14" t="s">
        <v>269</v>
      </c>
      <c r="F13" s="14" t="s">
        <v>268</v>
      </c>
      <c r="G13" s="14">
        <v>1</v>
      </c>
      <c r="H13" s="14"/>
      <c r="I13" s="14"/>
      <c r="J13" s="15">
        <v>13000000</v>
      </c>
      <c r="K13" s="15">
        <f t="shared" si="0"/>
        <v>2470000</v>
      </c>
      <c r="L13" s="15">
        <f t="shared" ref="L13:L18" si="6">+J13+K13</f>
        <v>15470000</v>
      </c>
      <c r="M13" s="15">
        <v>9000000</v>
      </c>
      <c r="N13" s="15">
        <f t="shared" si="1"/>
        <v>1710000</v>
      </c>
      <c r="O13" s="15">
        <f t="shared" ref="O13:O18" si="7">+M13+N13</f>
        <v>10710000</v>
      </c>
      <c r="P13" s="15">
        <v>10000000</v>
      </c>
      <c r="Q13" s="15">
        <f t="shared" si="2"/>
        <v>1900000</v>
      </c>
      <c r="R13" s="15">
        <f t="shared" ref="R13:R18" si="8">+P13+Q13</f>
        <v>11900000</v>
      </c>
      <c r="S13" s="15">
        <f t="shared" si="3"/>
        <v>2477182.5393647002</v>
      </c>
      <c r="T13" s="35">
        <f t="shared" si="4"/>
        <v>0.19515619257485015</v>
      </c>
      <c r="U13" s="15">
        <f t="shared" si="5"/>
        <v>12693333</v>
      </c>
    </row>
    <row r="14" spans="1:21" ht="132" x14ac:dyDescent="0.2">
      <c r="A14" s="13">
        <v>5</v>
      </c>
      <c r="B14" s="13" t="s">
        <v>270</v>
      </c>
      <c r="C14" s="25" t="s">
        <v>271</v>
      </c>
      <c r="D14" s="25" t="s">
        <v>272</v>
      </c>
      <c r="E14" s="14" t="s">
        <v>273</v>
      </c>
      <c r="F14" s="14" t="s">
        <v>274</v>
      </c>
      <c r="G14" s="14">
        <v>1</v>
      </c>
      <c r="H14" s="14"/>
      <c r="I14" s="14"/>
      <c r="J14" s="15">
        <v>6800000</v>
      </c>
      <c r="K14" s="15">
        <f t="shared" si="0"/>
        <v>1292000</v>
      </c>
      <c r="L14" s="15">
        <f t="shared" si="6"/>
        <v>8092000</v>
      </c>
      <c r="M14" s="15">
        <v>6000000</v>
      </c>
      <c r="N14" s="15">
        <f t="shared" si="1"/>
        <v>1140000</v>
      </c>
      <c r="O14" s="15">
        <f t="shared" si="7"/>
        <v>7140000</v>
      </c>
      <c r="P14" s="15">
        <v>6500000</v>
      </c>
      <c r="Q14" s="15">
        <f t="shared" si="2"/>
        <v>1235000</v>
      </c>
      <c r="R14" s="15">
        <f t="shared" si="8"/>
        <v>7735000</v>
      </c>
      <c r="S14" s="15">
        <f t="shared" si="3"/>
        <v>480932.77423495823</v>
      </c>
      <c r="T14" s="35">
        <f t="shared" si="4"/>
        <v>6.2820492876056164E-2</v>
      </c>
      <c r="U14" s="15">
        <f t="shared" si="5"/>
        <v>7655667</v>
      </c>
    </row>
    <row r="15" spans="1:21" ht="132" x14ac:dyDescent="0.2">
      <c r="A15" s="13">
        <v>6</v>
      </c>
      <c r="B15" s="13" t="s">
        <v>270</v>
      </c>
      <c r="C15" s="25" t="s">
        <v>275</v>
      </c>
      <c r="D15" s="25" t="s">
        <v>272</v>
      </c>
      <c r="E15" s="14" t="s">
        <v>273</v>
      </c>
      <c r="F15" s="14" t="s">
        <v>274</v>
      </c>
      <c r="G15" s="14">
        <v>1</v>
      </c>
      <c r="H15" s="14"/>
      <c r="I15" s="14"/>
      <c r="J15" s="15">
        <v>6800000</v>
      </c>
      <c r="K15" s="15">
        <f t="shared" si="0"/>
        <v>1292000</v>
      </c>
      <c r="L15" s="15">
        <f t="shared" si="6"/>
        <v>8092000</v>
      </c>
      <c r="M15" s="15">
        <v>6000000</v>
      </c>
      <c r="N15" s="15">
        <f t="shared" si="1"/>
        <v>1140000</v>
      </c>
      <c r="O15" s="15">
        <f t="shared" si="7"/>
        <v>7140000</v>
      </c>
      <c r="P15" s="15">
        <v>6500000</v>
      </c>
      <c r="Q15" s="15">
        <f t="shared" si="2"/>
        <v>1235000</v>
      </c>
      <c r="R15" s="15">
        <f t="shared" si="8"/>
        <v>7735000</v>
      </c>
      <c r="S15" s="15">
        <f t="shared" si="3"/>
        <v>480932.77423495823</v>
      </c>
      <c r="T15" s="35">
        <f t="shared" si="4"/>
        <v>6.2820492876056164E-2</v>
      </c>
      <c r="U15" s="15">
        <f t="shared" si="5"/>
        <v>7655667</v>
      </c>
    </row>
    <row r="16" spans="1:21" ht="132" x14ac:dyDescent="0.2">
      <c r="A16" s="13">
        <v>7</v>
      </c>
      <c r="B16" s="13" t="s">
        <v>276</v>
      </c>
      <c r="C16" s="25" t="s">
        <v>275</v>
      </c>
      <c r="D16" s="25" t="s">
        <v>277</v>
      </c>
      <c r="E16" s="14" t="s">
        <v>273</v>
      </c>
      <c r="F16" s="14" t="s">
        <v>274</v>
      </c>
      <c r="G16" s="14">
        <v>1</v>
      </c>
      <c r="H16" s="14"/>
      <c r="I16" s="14"/>
      <c r="J16" s="15">
        <v>6800000</v>
      </c>
      <c r="K16" s="15">
        <f t="shared" si="0"/>
        <v>1292000</v>
      </c>
      <c r="L16" s="15">
        <f t="shared" si="6"/>
        <v>8092000</v>
      </c>
      <c r="M16" s="15">
        <v>6350000</v>
      </c>
      <c r="N16" s="15">
        <f t="shared" si="1"/>
        <v>1206500</v>
      </c>
      <c r="O16" s="15">
        <f t="shared" si="7"/>
        <v>7556500</v>
      </c>
      <c r="P16" s="15">
        <v>6500000</v>
      </c>
      <c r="Q16" s="15">
        <f t="shared" si="2"/>
        <v>1235000</v>
      </c>
      <c r="R16" s="15">
        <f t="shared" si="8"/>
        <v>7735000</v>
      </c>
      <c r="S16" s="15">
        <f t="shared" si="3"/>
        <v>272663.2538498725</v>
      </c>
      <c r="T16" s="35">
        <f t="shared" si="4"/>
        <v>3.4981493854624734E-2</v>
      </c>
      <c r="U16" s="15">
        <f t="shared" si="5"/>
        <v>7794500</v>
      </c>
    </row>
    <row r="17" spans="1:21" ht="132" x14ac:dyDescent="0.2">
      <c r="A17" s="13">
        <v>8</v>
      </c>
      <c r="B17" s="13" t="s">
        <v>278</v>
      </c>
      <c r="C17" s="25" t="s">
        <v>275</v>
      </c>
      <c r="D17" s="25" t="s">
        <v>279</v>
      </c>
      <c r="E17" s="14" t="s">
        <v>273</v>
      </c>
      <c r="F17" s="14" t="s">
        <v>274</v>
      </c>
      <c r="G17" s="14">
        <v>1</v>
      </c>
      <c r="H17" s="14"/>
      <c r="I17" s="14"/>
      <c r="J17" s="15">
        <v>6800000</v>
      </c>
      <c r="K17" s="15">
        <f t="shared" si="0"/>
        <v>1292000</v>
      </c>
      <c r="L17" s="15">
        <f t="shared" si="6"/>
        <v>8092000</v>
      </c>
      <c r="M17" s="15">
        <v>6850000</v>
      </c>
      <c r="N17" s="15">
        <f t="shared" si="1"/>
        <v>1301500</v>
      </c>
      <c r="O17" s="15">
        <f t="shared" si="7"/>
        <v>8151500</v>
      </c>
      <c r="P17" s="15">
        <v>6500000</v>
      </c>
      <c r="Q17" s="15">
        <f t="shared" si="2"/>
        <v>1235000</v>
      </c>
      <c r="R17" s="15">
        <f t="shared" si="8"/>
        <v>7735000</v>
      </c>
      <c r="S17" s="15">
        <f t="shared" si="3"/>
        <v>225263.36438341087</v>
      </c>
      <c r="T17" s="35">
        <f t="shared" si="4"/>
        <v>2.8183169144583763E-2</v>
      </c>
      <c r="U17" s="15">
        <f t="shared" si="5"/>
        <v>7992833</v>
      </c>
    </row>
    <row r="18" spans="1:21" ht="24" x14ac:dyDescent="0.2">
      <c r="A18" s="13">
        <v>9</v>
      </c>
      <c r="B18" s="13" t="s">
        <v>49</v>
      </c>
      <c r="C18" s="25" t="s">
        <v>280</v>
      </c>
      <c r="D18" s="25" t="s">
        <v>239</v>
      </c>
      <c r="E18" s="14" t="s">
        <v>281</v>
      </c>
      <c r="F18" s="14" t="s">
        <v>282</v>
      </c>
      <c r="G18" s="14">
        <v>1</v>
      </c>
      <c r="H18" s="14"/>
      <c r="I18" s="14"/>
      <c r="J18" s="15">
        <v>15000000</v>
      </c>
      <c r="K18" s="15">
        <f t="shared" si="0"/>
        <v>2850000</v>
      </c>
      <c r="L18" s="15">
        <f t="shared" si="6"/>
        <v>17850000</v>
      </c>
      <c r="M18" s="15">
        <v>13000000</v>
      </c>
      <c r="N18" s="15">
        <f t="shared" si="1"/>
        <v>2470000</v>
      </c>
      <c r="O18" s="15">
        <f t="shared" si="7"/>
        <v>15470000</v>
      </c>
      <c r="P18" s="15">
        <v>13780000</v>
      </c>
      <c r="Q18" s="15">
        <f t="shared" si="2"/>
        <v>2618200</v>
      </c>
      <c r="R18" s="15">
        <f t="shared" si="8"/>
        <v>16398200</v>
      </c>
      <c r="S18" s="15">
        <f t="shared" si="3"/>
        <v>1199560.9252277825</v>
      </c>
      <c r="T18" s="35">
        <f t="shared" si="4"/>
        <v>7.2381599656965598E-2</v>
      </c>
      <c r="U18" s="15">
        <f t="shared" si="5"/>
        <v>16572733</v>
      </c>
    </row>
    <row r="19" spans="1:21" s="4" customFormat="1" ht="18.75" customHeight="1" x14ac:dyDescent="0.25">
      <c r="A19" s="104" t="s">
        <v>36</v>
      </c>
      <c r="B19" s="104"/>
      <c r="C19" s="104"/>
      <c r="D19" s="104"/>
      <c r="E19" s="104"/>
      <c r="F19" s="104"/>
      <c r="G19" s="104"/>
      <c r="H19" s="29">
        <f t="shared" ref="H19:R19" si="9">SUM(H12:H18)</f>
        <v>0</v>
      </c>
      <c r="I19" s="29">
        <f t="shared" si="9"/>
        <v>0</v>
      </c>
      <c r="J19" s="23">
        <f t="shared" si="9"/>
        <v>65200000</v>
      </c>
      <c r="K19" s="23">
        <f t="shared" si="9"/>
        <v>12388000</v>
      </c>
      <c r="L19" s="23">
        <f t="shared" si="9"/>
        <v>77588000</v>
      </c>
      <c r="M19" s="20">
        <f t="shared" si="9"/>
        <v>56200000</v>
      </c>
      <c r="N19" s="20">
        <f t="shared" si="9"/>
        <v>10678000</v>
      </c>
      <c r="O19" s="20">
        <f t="shared" si="9"/>
        <v>66878000</v>
      </c>
      <c r="P19" s="17">
        <f t="shared" si="9"/>
        <v>59780000</v>
      </c>
      <c r="Q19" s="17">
        <f t="shared" si="9"/>
        <v>11358200</v>
      </c>
      <c r="R19" s="17">
        <f t="shared" si="9"/>
        <v>71138200</v>
      </c>
      <c r="S19" s="26"/>
      <c r="T19" s="26"/>
      <c r="U19" s="26">
        <f>SUM(U12:U18)</f>
        <v>71868066</v>
      </c>
    </row>
    <row r="20" spans="1:21" s="2" customFormat="1" ht="27.75" customHeight="1" x14ac:dyDescent="0.25">
      <c r="A20" s="100" t="s">
        <v>37</v>
      </c>
      <c r="B20" s="100"/>
      <c r="C20" s="100"/>
      <c r="D20" s="100"/>
      <c r="E20" s="100"/>
      <c r="F20" s="100"/>
      <c r="G20" s="100"/>
      <c r="H20" s="108" t="s">
        <v>59</v>
      </c>
      <c r="I20" s="109"/>
      <c r="J20" s="107" t="s">
        <v>60</v>
      </c>
      <c r="K20" s="107"/>
      <c r="L20" s="107"/>
      <c r="M20" s="106" t="s">
        <v>47</v>
      </c>
      <c r="N20" s="106"/>
      <c r="O20" s="106"/>
      <c r="P20" s="105" t="s">
        <v>263</v>
      </c>
      <c r="Q20" s="105"/>
      <c r="R20" s="105"/>
      <c r="S20" s="36" t="s">
        <v>9</v>
      </c>
      <c r="T20" s="37" t="s">
        <v>10</v>
      </c>
      <c r="U20" s="34" t="s">
        <v>11</v>
      </c>
    </row>
    <row r="21" spans="1:21" s="2" customFormat="1" ht="40.5" customHeight="1" x14ac:dyDescent="0.25">
      <c r="A21" s="12" t="s">
        <v>12</v>
      </c>
      <c r="B21" s="12" t="s">
        <v>38</v>
      </c>
      <c r="C21" s="102" t="s">
        <v>202</v>
      </c>
      <c r="D21" s="102"/>
      <c r="E21" s="102"/>
      <c r="F21" s="12" t="s">
        <v>283</v>
      </c>
      <c r="G21" s="12" t="s">
        <v>18</v>
      </c>
      <c r="H21" s="28" t="s">
        <v>62</v>
      </c>
      <c r="I21" s="28" t="s">
        <v>63</v>
      </c>
      <c r="J21" s="40" t="s">
        <v>19</v>
      </c>
      <c r="K21" s="40" t="s">
        <v>20</v>
      </c>
      <c r="L21" s="22" t="s">
        <v>21</v>
      </c>
      <c r="M21" s="19" t="s">
        <v>19</v>
      </c>
      <c r="N21" s="19" t="s">
        <v>20</v>
      </c>
      <c r="O21" s="19" t="s">
        <v>21</v>
      </c>
      <c r="P21" s="16" t="s">
        <v>19</v>
      </c>
      <c r="Q21" s="16" t="s">
        <v>20</v>
      </c>
      <c r="R21" s="16" t="s">
        <v>21</v>
      </c>
      <c r="S21" s="32" t="s">
        <v>21</v>
      </c>
      <c r="T21" s="33" t="s">
        <v>21</v>
      </c>
      <c r="U21" s="34" t="s">
        <v>21</v>
      </c>
    </row>
    <row r="22" spans="1:21" x14ac:dyDescent="0.2">
      <c r="A22" s="25">
        <v>1</v>
      </c>
      <c r="B22" s="25" t="s">
        <v>38</v>
      </c>
      <c r="C22" s="110" t="s">
        <v>284</v>
      </c>
      <c r="D22" s="110"/>
      <c r="E22" s="110"/>
      <c r="F22" s="14" t="s">
        <v>205</v>
      </c>
      <c r="G22" s="14">
        <v>1</v>
      </c>
      <c r="H22" s="15">
        <v>3520020</v>
      </c>
      <c r="I22" s="67">
        <f>H22+(H22*5.1%)</f>
        <v>3699541.02</v>
      </c>
      <c r="J22" s="69">
        <v>3300000</v>
      </c>
      <c r="K22" s="15">
        <f>J22*19%</f>
        <v>627000</v>
      </c>
      <c r="L22" s="15">
        <f>+J22+K22</f>
        <v>3927000</v>
      </c>
      <c r="M22" s="15">
        <v>3520020</v>
      </c>
      <c r="N22" s="15">
        <f>M22*19%</f>
        <v>668803.80000000005</v>
      </c>
      <c r="O22" s="15">
        <f>+M22+N22</f>
        <v>4188823.8</v>
      </c>
      <c r="P22" s="15">
        <v>3415500</v>
      </c>
      <c r="Q22" s="15">
        <f>P22*19%</f>
        <v>648945</v>
      </c>
      <c r="R22" s="15">
        <f>+P22+Q22</f>
        <v>4064445</v>
      </c>
      <c r="S22" s="15">
        <f>IFERROR(STDEVA(I22,L22,O22,R22)," ")</f>
        <v>209603.40669303082</v>
      </c>
      <c r="T22" s="35">
        <f>IFERROR(S22/U22," ")</f>
        <v>5.2797466239649954E-2</v>
      </c>
      <c r="U22" s="15">
        <f>ROUND(IFERROR(AVERAGE(I22,L22,O22,R22)," "),0)</f>
        <v>3969952</v>
      </c>
    </row>
    <row r="23" spans="1:21" x14ac:dyDescent="0.2">
      <c r="A23" s="25">
        <v>2</v>
      </c>
      <c r="B23" s="25" t="s">
        <v>38</v>
      </c>
      <c r="C23" s="110" t="s">
        <v>285</v>
      </c>
      <c r="D23" s="110"/>
      <c r="E23" s="110"/>
      <c r="F23" s="14" t="s">
        <v>205</v>
      </c>
      <c r="G23" s="14">
        <v>1</v>
      </c>
      <c r="H23" s="15">
        <v>3705660</v>
      </c>
      <c r="I23" s="67">
        <f t="shared" ref="I23:I41" si="10">H23+(H23*5.1%)</f>
        <v>3894648.66</v>
      </c>
      <c r="J23" s="69">
        <v>3450000</v>
      </c>
      <c r="K23" s="15">
        <f t="shared" ref="K23:K41" si="11">J23*19%</f>
        <v>655500</v>
      </c>
      <c r="L23" s="15">
        <f t="shared" ref="L23:L41" si="12">+J23+K23</f>
        <v>4105500</v>
      </c>
      <c r="M23" s="15">
        <v>3705660</v>
      </c>
      <c r="N23" s="15">
        <f t="shared" ref="N23:N41" si="13">M23*19%</f>
        <v>704075.4</v>
      </c>
      <c r="O23" s="15">
        <f t="shared" ref="O23:O41" si="14">+M23+N23</f>
        <v>4409735.4000000004</v>
      </c>
      <c r="P23" s="15">
        <v>3570750</v>
      </c>
      <c r="Q23" s="15">
        <f t="shared" ref="Q23:Q41" si="15">P23*19%</f>
        <v>678442.5</v>
      </c>
      <c r="R23" s="15">
        <f>+P23+Q23</f>
        <v>4249192.5</v>
      </c>
      <c r="S23" s="15">
        <f t="shared" ref="S23:S41" si="16">IFERROR(STDEVA(I23,L23,O23,R23)," ")</f>
        <v>218794.93970675473</v>
      </c>
      <c r="T23" s="35">
        <f t="shared" ref="T23:T41" si="17">IFERROR(S23/U23," ")</f>
        <v>5.2534711938826556E-2</v>
      </c>
      <c r="U23" s="15">
        <f t="shared" ref="U23:U41" si="18">ROUND(IFERROR(AVERAGE(I23,L23,O23,R23)," "),0)</f>
        <v>4164769</v>
      </c>
    </row>
    <row r="24" spans="1:21" x14ac:dyDescent="0.2">
      <c r="A24" s="25">
        <v>3</v>
      </c>
      <c r="B24" s="25" t="s">
        <v>38</v>
      </c>
      <c r="C24" s="110" t="s">
        <v>286</v>
      </c>
      <c r="D24" s="110"/>
      <c r="E24" s="110"/>
      <c r="F24" s="14" t="s">
        <v>205</v>
      </c>
      <c r="G24" s="14">
        <v>1</v>
      </c>
      <c r="H24" s="15">
        <v>4453932</v>
      </c>
      <c r="I24" s="67">
        <f t="shared" si="10"/>
        <v>4681082.5319999997</v>
      </c>
      <c r="J24" s="69">
        <v>4200000</v>
      </c>
      <c r="K24" s="15">
        <f t="shared" si="11"/>
        <v>798000</v>
      </c>
      <c r="L24" s="15">
        <f t="shared" si="12"/>
        <v>4998000</v>
      </c>
      <c r="M24" s="15">
        <v>4453932</v>
      </c>
      <c r="N24" s="15">
        <f t="shared" si="13"/>
        <v>846247.08</v>
      </c>
      <c r="O24" s="15">
        <f t="shared" si="14"/>
        <v>5300179.08</v>
      </c>
      <c r="P24" s="15">
        <v>4347000</v>
      </c>
      <c r="Q24" s="15">
        <f t="shared" si="15"/>
        <v>825930</v>
      </c>
      <c r="R24" s="15">
        <f>+P24+Q24</f>
        <v>5172930</v>
      </c>
      <c r="S24" s="15">
        <f t="shared" si="16"/>
        <v>268287.18734121963</v>
      </c>
      <c r="T24" s="35">
        <f t="shared" si="17"/>
        <v>5.3252209455173838E-2</v>
      </c>
      <c r="U24" s="15">
        <f t="shared" si="18"/>
        <v>5038048</v>
      </c>
    </row>
    <row r="25" spans="1:21" x14ac:dyDescent="0.2">
      <c r="A25" s="25">
        <v>4</v>
      </c>
      <c r="B25" s="25" t="s">
        <v>38</v>
      </c>
      <c r="C25" s="110" t="s">
        <v>287</v>
      </c>
      <c r="D25" s="110"/>
      <c r="E25" s="110"/>
      <c r="F25" s="14" t="s">
        <v>205</v>
      </c>
      <c r="G25" s="14">
        <v>1</v>
      </c>
      <c r="H25" s="15">
        <v>1113364</v>
      </c>
      <c r="I25" s="67">
        <f t="shared" si="10"/>
        <v>1170145.564</v>
      </c>
      <c r="J25" s="69">
        <v>1000000</v>
      </c>
      <c r="K25" s="15">
        <f t="shared" si="11"/>
        <v>190000</v>
      </c>
      <c r="L25" s="15">
        <f t="shared" si="12"/>
        <v>1190000</v>
      </c>
      <c r="M25" s="15">
        <v>1113364</v>
      </c>
      <c r="N25" s="15">
        <f t="shared" si="13"/>
        <v>211539.16</v>
      </c>
      <c r="O25" s="15">
        <f t="shared" si="14"/>
        <v>1324903.1599999999</v>
      </c>
      <c r="P25" s="15">
        <v>1035000</v>
      </c>
      <c r="Q25" s="15">
        <f t="shared" si="15"/>
        <v>196650</v>
      </c>
      <c r="R25" s="15">
        <f t="shared" ref="R25:R32" si="19">+P25+Q25</f>
        <v>1231650</v>
      </c>
      <c r="S25" s="15">
        <f t="shared" si="16"/>
        <v>68772.962664738705</v>
      </c>
      <c r="T25" s="35">
        <f t="shared" si="17"/>
        <v>5.5950505554326034E-2</v>
      </c>
      <c r="U25" s="15">
        <f t="shared" si="18"/>
        <v>1229175</v>
      </c>
    </row>
    <row r="26" spans="1:21" x14ac:dyDescent="0.2">
      <c r="A26" s="25">
        <v>5</v>
      </c>
      <c r="B26" s="25" t="s">
        <v>38</v>
      </c>
      <c r="C26" s="110" t="s">
        <v>288</v>
      </c>
      <c r="D26" s="110"/>
      <c r="E26" s="110"/>
      <c r="F26" s="14" t="s">
        <v>205</v>
      </c>
      <c r="G26" s="14">
        <v>1</v>
      </c>
      <c r="H26" s="15">
        <v>436492</v>
      </c>
      <c r="I26" s="67">
        <f t="shared" si="10"/>
        <v>458753.092</v>
      </c>
      <c r="J26" s="69">
        <v>500000</v>
      </c>
      <c r="K26" s="15">
        <f t="shared" si="11"/>
        <v>95000</v>
      </c>
      <c r="L26" s="15">
        <f t="shared" si="12"/>
        <v>595000</v>
      </c>
      <c r="M26" s="15">
        <v>436492</v>
      </c>
      <c r="N26" s="15">
        <f t="shared" si="13"/>
        <v>82933.48</v>
      </c>
      <c r="O26" s="15">
        <f t="shared" si="14"/>
        <v>519425.48</v>
      </c>
      <c r="P26" s="15">
        <v>517500</v>
      </c>
      <c r="Q26" s="15">
        <f t="shared" si="15"/>
        <v>98325</v>
      </c>
      <c r="R26" s="15">
        <f t="shared" si="19"/>
        <v>615825</v>
      </c>
      <c r="S26" s="15">
        <f t="shared" si="16"/>
        <v>72084.440671112287</v>
      </c>
      <c r="T26" s="35">
        <f t="shared" si="17"/>
        <v>0.1317209848334901</v>
      </c>
      <c r="U26" s="15">
        <f t="shared" si="18"/>
        <v>547251</v>
      </c>
    </row>
    <row r="27" spans="1:21" x14ac:dyDescent="0.2">
      <c r="A27" s="25">
        <v>6</v>
      </c>
      <c r="B27" s="25" t="s">
        <v>38</v>
      </c>
      <c r="C27" s="110" t="s">
        <v>289</v>
      </c>
      <c r="D27" s="110"/>
      <c r="E27" s="110"/>
      <c r="F27" s="14" t="s">
        <v>205</v>
      </c>
      <c r="G27" s="14">
        <v>1</v>
      </c>
      <c r="H27" s="15">
        <v>966756</v>
      </c>
      <c r="I27" s="67">
        <f t="shared" si="10"/>
        <v>1016060.556</v>
      </c>
      <c r="J27" s="69">
        <v>1000000</v>
      </c>
      <c r="K27" s="15">
        <f t="shared" si="11"/>
        <v>190000</v>
      </c>
      <c r="L27" s="15">
        <f t="shared" si="12"/>
        <v>1190000</v>
      </c>
      <c r="M27" s="15">
        <v>966756</v>
      </c>
      <c r="N27" s="15">
        <f t="shared" si="13"/>
        <v>183683.64</v>
      </c>
      <c r="O27" s="15">
        <f t="shared" si="14"/>
        <v>1150439.6400000001</v>
      </c>
      <c r="P27" s="15">
        <v>1035000</v>
      </c>
      <c r="Q27" s="15">
        <f t="shared" si="15"/>
        <v>196650</v>
      </c>
      <c r="R27" s="15">
        <f t="shared" si="19"/>
        <v>1231650</v>
      </c>
      <c r="S27" s="15">
        <f t="shared" si="16"/>
        <v>93401.616650264914</v>
      </c>
      <c r="T27" s="35">
        <f t="shared" si="17"/>
        <v>8.1428528654033189E-2</v>
      </c>
      <c r="U27" s="15">
        <f t="shared" si="18"/>
        <v>1147038</v>
      </c>
    </row>
    <row r="28" spans="1:21" x14ac:dyDescent="0.2">
      <c r="A28" s="25">
        <v>7</v>
      </c>
      <c r="B28" s="25" t="s">
        <v>38</v>
      </c>
      <c r="C28" s="110" t="s">
        <v>290</v>
      </c>
      <c r="D28" s="110"/>
      <c r="E28" s="110"/>
      <c r="F28" s="14" t="s">
        <v>205</v>
      </c>
      <c r="G28" s="14">
        <v>1</v>
      </c>
      <c r="H28" s="15">
        <v>294168</v>
      </c>
      <c r="I28" s="67">
        <f t="shared" si="10"/>
        <v>309170.56799999997</v>
      </c>
      <c r="J28" s="69">
        <v>320000</v>
      </c>
      <c r="K28" s="15">
        <f t="shared" si="11"/>
        <v>60800</v>
      </c>
      <c r="L28" s="15">
        <f t="shared" si="12"/>
        <v>380800</v>
      </c>
      <c r="M28" s="15">
        <v>294168</v>
      </c>
      <c r="N28" s="15">
        <f t="shared" si="13"/>
        <v>55891.92</v>
      </c>
      <c r="O28" s="15">
        <f t="shared" si="14"/>
        <v>350059.92</v>
      </c>
      <c r="P28" s="15">
        <v>331200</v>
      </c>
      <c r="Q28" s="15">
        <f t="shared" si="15"/>
        <v>62928</v>
      </c>
      <c r="R28" s="15">
        <f t="shared" si="19"/>
        <v>394128</v>
      </c>
      <c r="S28" s="15">
        <f t="shared" si="16"/>
        <v>37732.682192132823</v>
      </c>
      <c r="T28" s="35">
        <f t="shared" si="17"/>
        <v>0.10523981199345352</v>
      </c>
      <c r="U28" s="15">
        <f t="shared" si="18"/>
        <v>358540</v>
      </c>
    </row>
    <row r="29" spans="1:21" x14ac:dyDescent="0.2">
      <c r="A29" s="25">
        <v>8</v>
      </c>
      <c r="B29" s="25" t="s">
        <v>38</v>
      </c>
      <c r="C29" s="110" t="s">
        <v>291</v>
      </c>
      <c r="D29" s="110"/>
      <c r="E29" s="110"/>
      <c r="F29" s="14" t="s">
        <v>205</v>
      </c>
      <c r="G29" s="14">
        <v>1</v>
      </c>
      <c r="H29" s="15">
        <v>1364692</v>
      </c>
      <c r="I29" s="67">
        <f t="shared" si="10"/>
        <v>1434291.2919999999</v>
      </c>
      <c r="J29" s="69">
        <v>1500000</v>
      </c>
      <c r="K29" s="15">
        <f t="shared" si="11"/>
        <v>285000</v>
      </c>
      <c r="L29" s="15">
        <f t="shared" si="12"/>
        <v>1785000</v>
      </c>
      <c r="M29" s="15">
        <v>1364692</v>
      </c>
      <c r="N29" s="15">
        <f t="shared" si="13"/>
        <v>259291.48</v>
      </c>
      <c r="O29" s="15">
        <f t="shared" si="14"/>
        <v>1623983.48</v>
      </c>
      <c r="P29" s="15">
        <v>1552500</v>
      </c>
      <c r="Q29" s="15">
        <f t="shared" si="15"/>
        <v>294975</v>
      </c>
      <c r="R29" s="15">
        <f t="shared" si="19"/>
        <v>1847475</v>
      </c>
      <c r="S29" s="15">
        <f t="shared" si="16"/>
        <v>184724.66119915401</v>
      </c>
      <c r="T29" s="35">
        <f t="shared" si="17"/>
        <v>0.11043588023291508</v>
      </c>
      <c r="U29" s="15">
        <f t="shared" si="18"/>
        <v>1672687</v>
      </c>
    </row>
    <row r="30" spans="1:21" x14ac:dyDescent="0.2">
      <c r="A30" s="25">
        <v>9</v>
      </c>
      <c r="B30" s="25" t="s">
        <v>38</v>
      </c>
      <c r="C30" s="110" t="s">
        <v>292</v>
      </c>
      <c r="D30" s="110"/>
      <c r="E30" s="110"/>
      <c r="F30" s="14" t="s">
        <v>205</v>
      </c>
      <c r="G30" s="14">
        <v>1</v>
      </c>
      <c r="H30" s="15">
        <v>1314712</v>
      </c>
      <c r="I30" s="67">
        <f t="shared" si="10"/>
        <v>1381762.3119999999</v>
      </c>
      <c r="J30" s="69">
        <v>1500000</v>
      </c>
      <c r="K30" s="15">
        <f t="shared" si="11"/>
        <v>285000</v>
      </c>
      <c r="L30" s="15">
        <f t="shared" si="12"/>
        <v>1785000</v>
      </c>
      <c r="M30" s="15">
        <v>1314712</v>
      </c>
      <c r="N30" s="15">
        <f t="shared" si="13"/>
        <v>249795.28</v>
      </c>
      <c r="O30" s="15">
        <f t="shared" si="14"/>
        <v>1564507.28</v>
      </c>
      <c r="P30" s="15">
        <v>1552500</v>
      </c>
      <c r="Q30" s="15">
        <f t="shared" si="15"/>
        <v>294975</v>
      </c>
      <c r="R30" s="15">
        <f t="shared" si="19"/>
        <v>1847475</v>
      </c>
      <c r="S30" s="15">
        <f t="shared" si="16"/>
        <v>213204.82324849931</v>
      </c>
      <c r="T30" s="35">
        <f t="shared" si="17"/>
        <v>0.12963253973615591</v>
      </c>
      <c r="U30" s="15">
        <f t="shared" si="18"/>
        <v>1644686</v>
      </c>
    </row>
    <row r="31" spans="1:21" x14ac:dyDescent="0.2">
      <c r="A31" s="25">
        <v>10</v>
      </c>
      <c r="B31" s="25" t="s">
        <v>38</v>
      </c>
      <c r="C31" s="110" t="s">
        <v>293</v>
      </c>
      <c r="D31" s="110"/>
      <c r="E31" s="110"/>
      <c r="F31" s="14" t="s">
        <v>205</v>
      </c>
      <c r="G31" s="14">
        <v>1</v>
      </c>
      <c r="H31" s="15">
        <v>1202852</v>
      </c>
      <c r="I31" s="67">
        <f t="shared" si="10"/>
        <v>1264197.452</v>
      </c>
      <c r="J31" s="69">
        <v>1500000</v>
      </c>
      <c r="K31" s="15">
        <f t="shared" si="11"/>
        <v>285000</v>
      </c>
      <c r="L31" s="15">
        <f t="shared" si="12"/>
        <v>1785000</v>
      </c>
      <c r="M31" s="15">
        <v>1202852</v>
      </c>
      <c r="N31" s="15">
        <f t="shared" si="13"/>
        <v>228541.88</v>
      </c>
      <c r="O31" s="15">
        <f t="shared" si="14"/>
        <v>1431393.88</v>
      </c>
      <c r="P31" s="15">
        <v>1552500</v>
      </c>
      <c r="Q31" s="15">
        <f t="shared" si="15"/>
        <v>294975</v>
      </c>
      <c r="R31" s="15">
        <f t="shared" si="19"/>
        <v>1847475</v>
      </c>
      <c r="S31" s="15">
        <f t="shared" si="16"/>
        <v>280099.17137909192</v>
      </c>
      <c r="T31" s="35">
        <f t="shared" si="17"/>
        <v>0.17705193520619053</v>
      </c>
      <c r="U31" s="15">
        <f t="shared" si="18"/>
        <v>1582017</v>
      </c>
    </row>
    <row r="32" spans="1:21" x14ac:dyDescent="0.2">
      <c r="A32" s="25">
        <v>11</v>
      </c>
      <c r="B32" s="25" t="s">
        <v>38</v>
      </c>
      <c r="C32" s="110" t="s">
        <v>294</v>
      </c>
      <c r="D32" s="110"/>
      <c r="E32" s="110"/>
      <c r="F32" s="14" t="s">
        <v>205</v>
      </c>
      <c r="G32" s="14">
        <v>1</v>
      </c>
      <c r="H32" s="15">
        <v>150892</v>
      </c>
      <c r="I32" s="67">
        <f t="shared" si="10"/>
        <v>158587.492</v>
      </c>
      <c r="J32" s="69">
        <v>170000</v>
      </c>
      <c r="K32" s="15">
        <f t="shared" si="11"/>
        <v>32300</v>
      </c>
      <c r="L32" s="15">
        <f t="shared" si="12"/>
        <v>202300</v>
      </c>
      <c r="M32" s="15">
        <v>150892</v>
      </c>
      <c r="N32" s="15">
        <f t="shared" si="13"/>
        <v>28669.48</v>
      </c>
      <c r="O32" s="15">
        <f t="shared" si="14"/>
        <v>179561.48</v>
      </c>
      <c r="P32" s="15">
        <v>175950</v>
      </c>
      <c r="Q32" s="15">
        <f t="shared" si="15"/>
        <v>33430.5</v>
      </c>
      <c r="R32" s="15">
        <f t="shared" si="19"/>
        <v>209380.5</v>
      </c>
      <c r="S32" s="15">
        <f t="shared" si="16"/>
        <v>23070.487850215304</v>
      </c>
      <c r="T32" s="35">
        <f t="shared" si="17"/>
        <v>0.12307082611060299</v>
      </c>
      <c r="U32" s="15">
        <f t="shared" si="18"/>
        <v>187457</v>
      </c>
    </row>
    <row r="33" spans="1:21" x14ac:dyDescent="0.2">
      <c r="A33" s="25">
        <v>12</v>
      </c>
      <c r="B33" s="25" t="s">
        <v>38</v>
      </c>
      <c r="C33" s="110" t="s">
        <v>295</v>
      </c>
      <c r="D33" s="110"/>
      <c r="E33" s="110"/>
      <c r="F33" s="14" t="s">
        <v>205</v>
      </c>
      <c r="G33" s="14">
        <v>1</v>
      </c>
      <c r="H33" s="15">
        <v>476714</v>
      </c>
      <c r="I33" s="67">
        <f t="shared" si="10"/>
        <v>501026.41399999999</v>
      </c>
      <c r="J33" s="69">
        <v>500000</v>
      </c>
      <c r="K33" s="15">
        <f t="shared" si="11"/>
        <v>95000</v>
      </c>
      <c r="L33" s="15">
        <f t="shared" si="12"/>
        <v>595000</v>
      </c>
      <c r="M33" s="15">
        <v>476714</v>
      </c>
      <c r="N33" s="15">
        <f t="shared" si="13"/>
        <v>90575.66</v>
      </c>
      <c r="O33" s="15">
        <f t="shared" si="14"/>
        <v>567289.66</v>
      </c>
      <c r="P33" s="15">
        <v>517500</v>
      </c>
      <c r="Q33" s="15">
        <f t="shared" si="15"/>
        <v>98325</v>
      </c>
      <c r="R33" s="15">
        <f t="shared" ref="R33:R41" si="20">+P33+Q33</f>
        <v>615825</v>
      </c>
      <c r="S33" s="15">
        <f t="shared" si="16"/>
        <v>49964.813269428676</v>
      </c>
      <c r="T33" s="35">
        <f t="shared" si="17"/>
        <v>8.769064343467918E-2</v>
      </c>
      <c r="U33" s="15">
        <f t="shared" si="18"/>
        <v>569785</v>
      </c>
    </row>
    <row r="34" spans="1:21" x14ac:dyDescent="0.2">
      <c r="A34" s="25">
        <v>13</v>
      </c>
      <c r="B34" s="25" t="s">
        <v>38</v>
      </c>
      <c r="C34" s="110" t="s">
        <v>296</v>
      </c>
      <c r="D34" s="110"/>
      <c r="E34" s="110"/>
      <c r="F34" s="14" t="s">
        <v>205</v>
      </c>
      <c r="G34" s="14">
        <v>1</v>
      </c>
      <c r="H34" s="15">
        <v>331772</v>
      </c>
      <c r="I34" s="67">
        <f t="shared" si="10"/>
        <v>348692.37199999997</v>
      </c>
      <c r="J34" s="69">
        <v>350000</v>
      </c>
      <c r="K34" s="15">
        <f t="shared" si="11"/>
        <v>66500</v>
      </c>
      <c r="L34" s="15">
        <f t="shared" si="12"/>
        <v>416500</v>
      </c>
      <c r="M34" s="15">
        <v>331772</v>
      </c>
      <c r="N34" s="15">
        <f t="shared" si="13"/>
        <v>63036.68</v>
      </c>
      <c r="O34" s="15">
        <f t="shared" si="14"/>
        <v>394808.68</v>
      </c>
      <c r="P34" s="15">
        <v>362250</v>
      </c>
      <c r="Q34" s="15">
        <f t="shared" si="15"/>
        <v>68827.5</v>
      </c>
      <c r="R34" s="15">
        <f t="shared" si="20"/>
        <v>431077.5</v>
      </c>
      <c r="S34" s="15">
        <f t="shared" si="16"/>
        <v>35951.752122229082</v>
      </c>
      <c r="T34" s="35">
        <f t="shared" si="17"/>
        <v>9.0383267019204766E-2</v>
      </c>
      <c r="U34" s="15">
        <f t="shared" si="18"/>
        <v>397770</v>
      </c>
    </row>
    <row r="35" spans="1:21" x14ac:dyDescent="0.2">
      <c r="A35" s="25">
        <v>14</v>
      </c>
      <c r="B35" s="25" t="s">
        <v>38</v>
      </c>
      <c r="C35" s="110" t="s">
        <v>297</v>
      </c>
      <c r="D35" s="110"/>
      <c r="E35" s="110"/>
      <c r="F35" s="14" t="s">
        <v>205</v>
      </c>
      <c r="G35" s="14">
        <v>1</v>
      </c>
      <c r="H35" s="15">
        <v>688772</v>
      </c>
      <c r="I35" s="67">
        <f t="shared" si="10"/>
        <v>723899.37199999997</v>
      </c>
      <c r="J35" s="69">
        <v>700000</v>
      </c>
      <c r="K35" s="15">
        <f t="shared" si="11"/>
        <v>133000</v>
      </c>
      <c r="L35" s="15">
        <f t="shared" si="12"/>
        <v>833000</v>
      </c>
      <c r="M35" s="15">
        <v>688772</v>
      </c>
      <c r="N35" s="15">
        <f t="shared" si="13"/>
        <v>130866.68000000001</v>
      </c>
      <c r="O35" s="15">
        <f t="shared" si="14"/>
        <v>819638.68</v>
      </c>
      <c r="P35" s="15">
        <v>724500</v>
      </c>
      <c r="Q35" s="15">
        <f t="shared" si="15"/>
        <v>137655</v>
      </c>
      <c r="R35" s="15">
        <f t="shared" si="20"/>
        <v>862155</v>
      </c>
      <c r="S35" s="15">
        <f t="shared" si="16"/>
        <v>59874.700530547168</v>
      </c>
      <c r="T35" s="35">
        <f t="shared" si="17"/>
        <v>7.394923695188943E-2</v>
      </c>
      <c r="U35" s="15">
        <f t="shared" si="18"/>
        <v>809673</v>
      </c>
    </row>
    <row r="36" spans="1:21" x14ac:dyDescent="0.2">
      <c r="A36" s="25">
        <v>15</v>
      </c>
      <c r="B36" s="25" t="s">
        <v>38</v>
      </c>
      <c r="C36" s="110" t="s">
        <v>298</v>
      </c>
      <c r="D36" s="110"/>
      <c r="E36" s="110"/>
      <c r="F36" s="14" t="s">
        <v>205</v>
      </c>
      <c r="G36" s="14">
        <v>1</v>
      </c>
      <c r="H36" s="15">
        <v>376992</v>
      </c>
      <c r="I36" s="67">
        <f t="shared" si="10"/>
        <v>396218.592</v>
      </c>
      <c r="J36" s="69">
        <v>420000</v>
      </c>
      <c r="K36" s="15">
        <f t="shared" si="11"/>
        <v>79800</v>
      </c>
      <c r="L36" s="15">
        <f t="shared" si="12"/>
        <v>499800</v>
      </c>
      <c r="M36" s="15">
        <v>376992</v>
      </c>
      <c r="N36" s="15">
        <f t="shared" si="13"/>
        <v>71628.479999999996</v>
      </c>
      <c r="O36" s="15">
        <f t="shared" si="14"/>
        <v>448620.48</v>
      </c>
      <c r="P36" s="15">
        <v>434700</v>
      </c>
      <c r="Q36" s="15">
        <f t="shared" si="15"/>
        <v>82593</v>
      </c>
      <c r="R36" s="15">
        <f t="shared" si="20"/>
        <v>517293</v>
      </c>
      <c r="S36" s="15">
        <f t="shared" si="16"/>
        <v>54601.084804057391</v>
      </c>
      <c r="T36" s="35">
        <f t="shared" si="17"/>
        <v>0.11729984726414798</v>
      </c>
      <c r="U36" s="15">
        <f t="shared" si="18"/>
        <v>465483</v>
      </c>
    </row>
    <row r="37" spans="1:21" x14ac:dyDescent="0.2">
      <c r="A37" s="25">
        <v>16</v>
      </c>
      <c r="B37" s="25" t="s">
        <v>38</v>
      </c>
      <c r="C37" s="110" t="s">
        <v>299</v>
      </c>
      <c r="D37" s="110"/>
      <c r="E37" s="110"/>
      <c r="F37" s="14" t="s">
        <v>205</v>
      </c>
      <c r="G37" s="14">
        <v>1</v>
      </c>
      <c r="H37" s="15">
        <v>466480</v>
      </c>
      <c r="I37" s="67">
        <f t="shared" si="10"/>
        <v>490270.48</v>
      </c>
      <c r="J37" s="69">
        <v>475000</v>
      </c>
      <c r="K37" s="15">
        <f t="shared" si="11"/>
        <v>90250</v>
      </c>
      <c r="L37" s="15">
        <f t="shared" si="12"/>
        <v>565250</v>
      </c>
      <c r="M37" s="15">
        <v>466480</v>
      </c>
      <c r="N37" s="15">
        <f t="shared" si="13"/>
        <v>88631.2</v>
      </c>
      <c r="O37" s="15">
        <f t="shared" si="14"/>
        <v>555111.19999999995</v>
      </c>
      <c r="P37" s="15">
        <v>491625</v>
      </c>
      <c r="Q37" s="15">
        <f t="shared" si="15"/>
        <v>93408.75</v>
      </c>
      <c r="R37" s="15">
        <f t="shared" si="20"/>
        <v>585033.75</v>
      </c>
      <c r="S37" s="15">
        <f t="shared" si="16"/>
        <v>41024.256806844074</v>
      </c>
      <c r="T37" s="35">
        <f t="shared" si="17"/>
        <v>7.4736857382266278E-2</v>
      </c>
      <c r="U37" s="15">
        <f t="shared" si="18"/>
        <v>548916</v>
      </c>
    </row>
    <row r="38" spans="1:21" x14ac:dyDescent="0.2">
      <c r="A38" s="25">
        <v>17</v>
      </c>
      <c r="B38" s="25" t="s">
        <v>38</v>
      </c>
      <c r="C38" s="110" t="s">
        <v>300</v>
      </c>
      <c r="D38" s="110"/>
      <c r="E38" s="110"/>
      <c r="F38" s="14" t="s">
        <v>205</v>
      </c>
      <c r="G38" s="14">
        <v>1</v>
      </c>
      <c r="H38" s="15">
        <v>441252</v>
      </c>
      <c r="I38" s="67">
        <f t="shared" si="10"/>
        <v>463755.85200000001</v>
      </c>
      <c r="J38" s="69">
        <v>475000</v>
      </c>
      <c r="K38" s="15">
        <f t="shared" si="11"/>
        <v>90250</v>
      </c>
      <c r="L38" s="15">
        <f t="shared" si="12"/>
        <v>565250</v>
      </c>
      <c r="M38" s="15">
        <v>441252</v>
      </c>
      <c r="N38" s="15">
        <f t="shared" si="13"/>
        <v>83837.88</v>
      </c>
      <c r="O38" s="15">
        <f t="shared" si="14"/>
        <v>525089.88</v>
      </c>
      <c r="P38" s="15">
        <v>491625</v>
      </c>
      <c r="Q38" s="15">
        <f t="shared" si="15"/>
        <v>93408.75</v>
      </c>
      <c r="R38" s="15">
        <f t="shared" si="20"/>
        <v>585033.75</v>
      </c>
      <c r="S38" s="15">
        <f t="shared" si="16"/>
        <v>53516.939035928059</v>
      </c>
      <c r="T38" s="35">
        <f t="shared" si="17"/>
        <v>0.10007243893012117</v>
      </c>
      <c r="U38" s="15">
        <f t="shared" si="18"/>
        <v>534782</v>
      </c>
    </row>
    <row r="39" spans="1:21" x14ac:dyDescent="0.2">
      <c r="A39" s="25">
        <v>18</v>
      </c>
      <c r="B39" s="25" t="s">
        <v>38</v>
      </c>
      <c r="C39" s="110" t="s">
        <v>301</v>
      </c>
      <c r="D39" s="110"/>
      <c r="E39" s="110"/>
      <c r="F39" s="14" t="s">
        <v>205</v>
      </c>
      <c r="G39" s="14">
        <v>1</v>
      </c>
      <c r="H39" s="15">
        <v>256088</v>
      </c>
      <c r="I39" s="67">
        <f t="shared" si="10"/>
        <v>269148.48800000001</v>
      </c>
      <c r="J39" s="69">
        <v>345780</v>
      </c>
      <c r="K39" s="15">
        <f t="shared" si="11"/>
        <v>65698.2</v>
      </c>
      <c r="L39" s="15">
        <f t="shared" si="12"/>
        <v>411478.2</v>
      </c>
      <c r="M39" s="15">
        <v>256088</v>
      </c>
      <c r="N39" s="15">
        <f t="shared" si="13"/>
        <v>48656.72</v>
      </c>
      <c r="O39" s="15">
        <f t="shared" si="14"/>
        <v>304744.71999999997</v>
      </c>
      <c r="P39" s="15">
        <v>357882.3</v>
      </c>
      <c r="Q39" s="15">
        <f t="shared" si="15"/>
        <v>67997.637000000002</v>
      </c>
      <c r="R39" s="15">
        <f t="shared" si="20"/>
        <v>425879.93699999998</v>
      </c>
      <c r="S39" s="15">
        <f t="shared" si="16"/>
        <v>77654.5621837535</v>
      </c>
      <c r="T39" s="35">
        <f t="shared" si="17"/>
        <v>0.22010119293720329</v>
      </c>
      <c r="U39" s="15">
        <f t="shared" si="18"/>
        <v>352813</v>
      </c>
    </row>
    <row r="40" spans="1:21" x14ac:dyDescent="0.2">
      <c r="A40" s="25">
        <v>19</v>
      </c>
      <c r="B40" s="25" t="s">
        <v>38</v>
      </c>
      <c r="C40" s="110" t="s">
        <v>302</v>
      </c>
      <c r="D40" s="110"/>
      <c r="E40" s="110"/>
      <c r="F40" s="14" t="s">
        <v>205</v>
      </c>
      <c r="G40" s="14">
        <v>1</v>
      </c>
      <c r="H40" s="15">
        <v>398412</v>
      </c>
      <c r="I40" s="67">
        <f t="shared" si="10"/>
        <v>418731.01199999999</v>
      </c>
      <c r="J40" s="69">
        <v>400000</v>
      </c>
      <c r="K40" s="15">
        <f t="shared" si="11"/>
        <v>76000</v>
      </c>
      <c r="L40" s="15">
        <f t="shared" si="12"/>
        <v>476000</v>
      </c>
      <c r="M40" s="15">
        <v>398412</v>
      </c>
      <c r="N40" s="15">
        <f t="shared" si="13"/>
        <v>75698.28</v>
      </c>
      <c r="O40" s="15">
        <f t="shared" si="14"/>
        <v>474110.28</v>
      </c>
      <c r="P40" s="15">
        <v>414000</v>
      </c>
      <c r="Q40" s="15">
        <f t="shared" si="15"/>
        <v>78660</v>
      </c>
      <c r="R40" s="15">
        <f t="shared" si="20"/>
        <v>492660</v>
      </c>
      <c r="S40" s="15">
        <f t="shared" si="16"/>
        <v>32193.83265370988</v>
      </c>
      <c r="T40" s="35">
        <f t="shared" si="17"/>
        <v>6.9178259798463343E-2</v>
      </c>
      <c r="U40" s="15">
        <f t="shared" si="18"/>
        <v>465375</v>
      </c>
    </row>
    <row r="41" spans="1:21" x14ac:dyDescent="0.2">
      <c r="A41" s="25">
        <v>20</v>
      </c>
      <c r="B41" s="25" t="s">
        <v>38</v>
      </c>
      <c r="C41" s="110" t="s">
        <v>303</v>
      </c>
      <c r="D41" s="110"/>
      <c r="E41" s="110"/>
      <c r="F41" s="14" t="s">
        <v>205</v>
      </c>
      <c r="G41" s="14">
        <v>1</v>
      </c>
      <c r="H41" s="15">
        <v>418563</v>
      </c>
      <c r="I41" s="67">
        <f t="shared" si="10"/>
        <v>439909.71299999999</v>
      </c>
      <c r="J41" s="69">
        <v>425600</v>
      </c>
      <c r="K41" s="15">
        <f t="shared" si="11"/>
        <v>80864</v>
      </c>
      <c r="L41" s="15">
        <f t="shared" si="12"/>
        <v>506464</v>
      </c>
      <c r="M41" s="15">
        <v>418563</v>
      </c>
      <c r="N41" s="15">
        <f t="shared" si="13"/>
        <v>79526.97</v>
      </c>
      <c r="O41" s="15">
        <f t="shared" si="14"/>
        <v>498089.97</v>
      </c>
      <c r="P41" s="15">
        <v>440496</v>
      </c>
      <c r="Q41" s="15">
        <f t="shared" si="15"/>
        <v>83694.240000000005</v>
      </c>
      <c r="R41" s="15">
        <f t="shared" si="20"/>
        <v>524190.24</v>
      </c>
      <c r="S41" s="15">
        <f t="shared" si="16"/>
        <v>36495.651237640115</v>
      </c>
      <c r="T41" s="35">
        <f t="shared" si="17"/>
        <v>7.4153585778776773E-2</v>
      </c>
      <c r="U41" s="15">
        <f t="shared" si="18"/>
        <v>492163</v>
      </c>
    </row>
    <row r="42" spans="1:21" s="4" customFormat="1" ht="18.75" customHeight="1" x14ac:dyDescent="0.25">
      <c r="A42" s="104" t="s">
        <v>44</v>
      </c>
      <c r="B42" s="104"/>
      <c r="C42" s="104"/>
      <c r="D42" s="104"/>
      <c r="E42" s="104"/>
      <c r="F42" s="104"/>
      <c r="G42" s="104"/>
      <c r="H42" s="29">
        <f t="shared" ref="H42:R42" si="21">SUM(H22:H41)</f>
        <v>22378585</v>
      </c>
      <c r="I42" s="68">
        <f t="shared" si="21"/>
        <v>23519892.835000001</v>
      </c>
      <c r="J42" s="23">
        <f t="shared" si="21"/>
        <v>22531380</v>
      </c>
      <c r="K42" s="23">
        <f t="shared" si="21"/>
        <v>4280962.2</v>
      </c>
      <c r="L42" s="23">
        <f t="shared" si="21"/>
        <v>26812342.199999999</v>
      </c>
      <c r="M42" s="20">
        <f t="shared" si="21"/>
        <v>22378585</v>
      </c>
      <c r="N42" s="20">
        <f t="shared" si="21"/>
        <v>4251931.1500000004</v>
      </c>
      <c r="O42" s="20">
        <f t="shared" si="21"/>
        <v>26630516.149999999</v>
      </c>
      <c r="P42" s="17">
        <f t="shared" si="21"/>
        <v>23319978.300000001</v>
      </c>
      <c r="Q42" s="17">
        <f t="shared" si="21"/>
        <v>4430795.8770000003</v>
      </c>
      <c r="R42" s="17">
        <f t="shared" si="21"/>
        <v>27750774.176999997</v>
      </c>
      <c r="S42" s="26"/>
      <c r="T42" s="26"/>
      <c r="U42" s="26">
        <f>SUM(U22:U41)</f>
        <v>26178380</v>
      </c>
    </row>
    <row r="43" spans="1:21" s="5" customFormat="1" ht="19.5" customHeight="1" x14ac:dyDescent="0.25">
      <c r="A43" s="103" t="s">
        <v>45</v>
      </c>
      <c r="B43" s="103"/>
      <c r="C43" s="103"/>
      <c r="D43" s="103"/>
      <c r="E43" s="103"/>
      <c r="F43" s="103"/>
      <c r="G43" s="103"/>
      <c r="H43" s="30">
        <f t="shared" ref="H43:R43" si="22">+H19+H42</f>
        <v>22378585</v>
      </c>
      <c r="I43" s="30">
        <f t="shared" si="22"/>
        <v>23519892.835000001</v>
      </c>
      <c r="J43" s="24">
        <f t="shared" si="22"/>
        <v>87731380</v>
      </c>
      <c r="K43" s="24">
        <f t="shared" si="22"/>
        <v>16668962.199999999</v>
      </c>
      <c r="L43" s="24">
        <f t="shared" si="22"/>
        <v>104400342.2</v>
      </c>
      <c r="M43" s="21">
        <f t="shared" si="22"/>
        <v>78578585</v>
      </c>
      <c r="N43" s="21">
        <f t="shared" si="22"/>
        <v>14929931.15</v>
      </c>
      <c r="O43" s="21">
        <f t="shared" si="22"/>
        <v>93508516.150000006</v>
      </c>
      <c r="P43" s="18">
        <f t="shared" si="22"/>
        <v>83099978.299999997</v>
      </c>
      <c r="Q43" s="18">
        <f t="shared" si="22"/>
        <v>15788995.877</v>
      </c>
      <c r="R43" s="18">
        <f t="shared" si="22"/>
        <v>98888974.177000001</v>
      </c>
      <c r="S43" s="26"/>
      <c r="T43" s="26"/>
      <c r="U43" s="26">
        <f>+U19+U42</f>
        <v>98046446</v>
      </c>
    </row>
    <row r="44" spans="1:21" s="4" customFormat="1" ht="18.75" customHeight="1" x14ac:dyDescent="0.25">
      <c r="A44" s="8"/>
      <c r="B44" s="8"/>
      <c r="C44" s="8"/>
      <c r="D44" s="8"/>
      <c r="E44" s="8"/>
      <c r="F44" s="8"/>
      <c r="G44" s="8"/>
      <c r="H44" s="8"/>
      <c r="I44" s="8"/>
      <c r="J44" s="66"/>
      <c r="K44" s="9"/>
      <c r="L44" s="9"/>
      <c r="M44" s="9"/>
      <c r="N44" s="9"/>
      <c r="O44" s="9"/>
      <c r="P44" s="9"/>
      <c r="Q44" s="9"/>
      <c r="R44" s="9"/>
    </row>
    <row r="45" spans="1:21" x14ac:dyDescent="0.2">
      <c r="J45" s="52" t="s">
        <v>304</v>
      </c>
      <c r="M45" s="1" t="s">
        <v>305</v>
      </c>
    </row>
  </sheetData>
  <autoFilter ref="A11:G43"/>
  <mergeCells count="39">
    <mergeCell ref="C40:E40"/>
    <mergeCell ref="C41:E41"/>
    <mergeCell ref="C32:E32"/>
    <mergeCell ref="C33:E33"/>
    <mergeCell ref="C34:E34"/>
    <mergeCell ref="C35:E35"/>
    <mergeCell ref="C36:E36"/>
    <mergeCell ref="C37:E37"/>
    <mergeCell ref="A42:G42"/>
    <mergeCell ref="A43:G43"/>
    <mergeCell ref="A19:G19"/>
    <mergeCell ref="C31:E31"/>
    <mergeCell ref="C21:E21"/>
    <mergeCell ref="C22:E22"/>
    <mergeCell ref="C23:E23"/>
    <mergeCell ref="C24:E24"/>
    <mergeCell ref="C25:E25"/>
    <mergeCell ref="C26:E26"/>
    <mergeCell ref="C27:E27"/>
    <mergeCell ref="C28:E28"/>
    <mergeCell ref="C29:E29"/>
    <mergeCell ref="C30:E30"/>
    <mergeCell ref="C38:E38"/>
    <mergeCell ref="C39:E39"/>
    <mergeCell ref="A1:B5"/>
    <mergeCell ref="C1:R5"/>
    <mergeCell ref="A6:R6"/>
    <mergeCell ref="A7:R7"/>
    <mergeCell ref="A9:R9"/>
    <mergeCell ref="A10:G10"/>
    <mergeCell ref="P10:R10"/>
    <mergeCell ref="A20:G20"/>
    <mergeCell ref="P20:R20"/>
    <mergeCell ref="M10:O10"/>
    <mergeCell ref="M20:O20"/>
    <mergeCell ref="J10:L10"/>
    <mergeCell ref="J20:L20"/>
    <mergeCell ref="H10:I10"/>
    <mergeCell ref="H20:I20"/>
  </mergeCells>
  <pageMargins left="0.7" right="0.7" top="0.75" bottom="0.75" header="0.3" footer="0.3"/>
  <pageSetup paperSize="9" orientation="portrait"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S41"/>
  <sheetViews>
    <sheetView topLeftCell="H16" zoomScale="80" zoomScaleNormal="80" workbookViewId="0">
      <selection activeCell="S36" sqref="S36"/>
    </sheetView>
  </sheetViews>
  <sheetFormatPr baseColWidth="10" defaultColWidth="11.42578125" defaultRowHeight="12" x14ac:dyDescent="0.2"/>
  <cols>
    <col min="1" max="1" width="6.28515625" style="1" customWidth="1"/>
    <col min="2" max="3" width="22.85546875" style="1" customWidth="1"/>
    <col min="4" max="4" width="16" style="1" customWidth="1"/>
    <col min="5" max="5" width="11.5703125" style="1" customWidth="1"/>
    <col min="6" max="6" width="15.7109375" style="1" customWidth="1"/>
    <col min="7" max="7" width="15.85546875" style="1" customWidth="1"/>
    <col min="8" max="16" width="20" style="1" customWidth="1"/>
    <col min="17" max="17" width="16.28515625" style="1" customWidth="1"/>
    <col min="18" max="18" width="16.28515625" style="1" bestFit="1" customWidth="1"/>
    <col min="19" max="19" width="15.85546875" style="1" bestFit="1" customWidth="1"/>
    <col min="20" max="16384" width="11.42578125" style="1"/>
  </cols>
  <sheetData>
    <row r="1" spans="1:19" ht="12" customHeight="1" x14ac:dyDescent="0.2">
      <c r="A1" s="85"/>
      <c r="B1" s="85"/>
      <c r="C1" s="86" t="s">
        <v>0</v>
      </c>
      <c r="D1" s="86"/>
      <c r="E1" s="86"/>
      <c r="F1" s="86"/>
      <c r="G1" s="86"/>
      <c r="H1" s="86"/>
      <c r="I1" s="86"/>
      <c r="J1" s="86"/>
      <c r="K1" s="86"/>
      <c r="L1" s="86"/>
      <c r="M1" s="86"/>
      <c r="N1" s="86"/>
      <c r="O1" s="86"/>
      <c r="P1" s="86"/>
    </row>
    <row r="2" spans="1:19" ht="35.25" customHeight="1" x14ac:dyDescent="0.2">
      <c r="A2" s="85"/>
      <c r="B2" s="85"/>
      <c r="C2" s="86"/>
      <c r="D2" s="86"/>
      <c r="E2" s="86"/>
      <c r="F2" s="86"/>
      <c r="G2" s="86"/>
      <c r="H2" s="86"/>
      <c r="I2" s="86"/>
      <c r="J2" s="86"/>
      <c r="K2" s="86"/>
      <c r="L2" s="86"/>
      <c r="M2" s="86"/>
      <c r="N2" s="86"/>
      <c r="O2" s="86"/>
      <c r="P2" s="86"/>
    </row>
    <row r="3" spans="1:19" ht="12" customHeight="1" x14ac:dyDescent="0.2">
      <c r="A3" s="85"/>
      <c r="B3" s="85"/>
      <c r="C3" s="86"/>
      <c r="D3" s="86"/>
      <c r="E3" s="86"/>
      <c r="F3" s="86"/>
      <c r="G3" s="86"/>
      <c r="H3" s="86"/>
      <c r="I3" s="86"/>
      <c r="J3" s="86"/>
      <c r="K3" s="86"/>
      <c r="L3" s="86"/>
      <c r="M3" s="86"/>
      <c r="N3" s="86"/>
      <c r="O3" s="86"/>
      <c r="P3" s="86"/>
    </row>
    <row r="4" spans="1:19" ht="12" customHeight="1" x14ac:dyDescent="0.2">
      <c r="A4" s="85"/>
      <c r="B4" s="85"/>
      <c r="C4" s="86"/>
      <c r="D4" s="86"/>
      <c r="E4" s="86"/>
      <c r="F4" s="86"/>
      <c r="G4" s="86"/>
      <c r="H4" s="86"/>
      <c r="I4" s="86"/>
      <c r="J4" s="86"/>
      <c r="K4" s="86"/>
      <c r="L4" s="86"/>
      <c r="M4" s="86"/>
      <c r="N4" s="86"/>
      <c r="O4" s="86"/>
      <c r="P4" s="86"/>
    </row>
    <row r="5" spans="1:19" s="2" customFormat="1" ht="12.75" customHeight="1" x14ac:dyDescent="0.25">
      <c r="A5" s="85"/>
      <c r="B5" s="85"/>
      <c r="C5" s="86"/>
      <c r="D5" s="86"/>
      <c r="E5" s="86"/>
      <c r="F5" s="86"/>
      <c r="G5" s="86"/>
      <c r="H5" s="86"/>
      <c r="I5" s="86"/>
      <c r="J5" s="86"/>
      <c r="K5" s="86"/>
      <c r="L5" s="86"/>
      <c r="M5" s="86"/>
      <c r="N5" s="86"/>
      <c r="O5" s="86"/>
      <c r="P5" s="86"/>
    </row>
    <row r="6" spans="1:19" s="2" customFormat="1" ht="18.75" customHeight="1" x14ac:dyDescent="0.25">
      <c r="A6" s="83" t="s">
        <v>1</v>
      </c>
      <c r="B6" s="83"/>
      <c r="C6" s="83"/>
      <c r="D6" s="83"/>
      <c r="E6" s="83"/>
      <c r="F6" s="83"/>
      <c r="G6" s="83"/>
      <c r="H6" s="83"/>
      <c r="I6" s="83"/>
      <c r="J6" s="83"/>
      <c r="K6" s="83"/>
      <c r="L6" s="83"/>
      <c r="M6" s="83"/>
      <c r="N6" s="83"/>
      <c r="O6" s="83"/>
      <c r="P6" s="83"/>
    </row>
    <row r="7" spans="1:19" s="2" customFormat="1" ht="27.75" customHeight="1" x14ac:dyDescent="0.25">
      <c r="A7" s="84" t="s">
        <v>2</v>
      </c>
      <c r="B7" s="84"/>
      <c r="C7" s="84"/>
      <c r="D7" s="84"/>
      <c r="E7" s="84"/>
      <c r="F7" s="84"/>
      <c r="G7" s="84"/>
      <c r="H7" s="84"/>
      <c r="I7" s="84"/>
      <c r="J7" s="84"/>
      <c r="K7" s="84"/>
      <c r="L7" s="84"/>
      <c r="M7" s="84"/>
      <c r="N7" s="84"/>
      <c r="O7" s="84"/>
      <c r="P7" s="84"/>
    </row>
    <row r="8" spans="1:19" s="2" customFormat="1" x14ac:dyDescent="0.25">
      <c r="A8" s="7"/>
      <c r="B8" s="7"/>
      <c r="C8" s="7"/>
      <c r="D8" s="3"/>
      <c r="E8" s="3"/>
      <c r="F8" s="3"/>
      <c r="G8" s="3"/>
      <c r="H8" s="3"/>
      <c r="I8" s="3"/>
      <c r="J8" s="3"/>
      <c r="K8" s="3"/>
      <c r="L8" s="3"/>
      <c r="M8" s="3"/>
      <c r="N8" s="3"/>
      <c r="O8" s="3"/>
      <c r="P8" s="3"/>
    </row>
    <row r="9" spans="1:19" s="2" customFormat="1" ht="17.25" customHeight="1" x14ac:dyDescent="0.25">
      <c r="A9" s="100" t="s">
        <v>306</v>
      </c>
      <c r="B9" s="100"/>
      <c r="C9" s="100"/>
      <c r="D9" s="101"/>
      <c r="E9" s="101"/>
      <c r="F9" s="101"/>
      <c r="G9" s="101"/>
      <c r="H9" s="101"/>
      <c r="I9" s="101"/>
      <c r="J9" s="101"/>
      <c r="K9" s="101"/>
      <c r="L9" s="101"/>
      <c r="M9" s="101"/>
      <c r="N9" s="101"/>
      <c r="O9" s="101"/>
      <c r="P9" s="101"/>
    </row>
    <row r="10" spans="1:19" s="2" customFormat="1" ht="27" customHeight="1" x14ac:dyDescent="0.25">
      <c r="A10" s="100" t="s">
        <v>5</v>
      </c>
      <c r="B10" s="100"/>
      <c r="C10" s="100"/>
      <c r="D10" s="100"/>
      <c r="E10" s="100"/>
      <c r="F10" s="108" t="s">
        <v>59</v>
      </c>
      <c r="G10" s="109"/>
      <c r="H10" s="107" t="s">
        <v>47</v>
      </c>
      <c r="I10" s="107"/>
      <c r="J10" s="107"/>
      <c r="K10" s="106" t="s">
        <v>307</v>
      </c>
      <c r="L10" s="106"/>
      <c r="M10" s="106"/>
      <c r="N10" s="91" t="s">
        <v>263</v>
      </c>
      <c r="O10" s="92"/>
      <c r="P10" s="93"/>
      <c r="Q10" s="36" t="s">
        <v>9</v>
      </c>
      <c r="R10" s="37" t="s">
        <v>10</v>
      </c>
      <c r="S10" s="34" t="s">
        <v>11</v>
      </c>
    </row>
    <row r="11" spans="1:19" s="2" customFormat="1" ht="40.5" customHeight="1" x14ac:dyDescent="0.25">
      <c r="A11" s="12" t="s">
        <v>12</v>
      </c>
      <c r="B11" s="12" t="s">
        <v>13</v>
      </c>
      <c r="C11" s="12" t="s">
        <v>14</v>
      </c>
      <c r="D11" s="12" t="s">
        <v>16</v>
      </c>
      <c r="E11" s="12" t="s">
        <v>18</v>
      </c>
      <c r="F11" s="28" t="s">
        <v>62</v>
      </c>
      <c r="G11" s="28" t="s">
        <v>63</v>
      </c>
      <c r="H11" s="22" t="s">
        <v>19</v>
      </c>
      <c r="I11" s="22" t="s">
        <v>20</v>
      </c>
      <c r="J11" s="22" t="s">
        <v>21</v>
      </c>
      <c r="K11" s="19" t="s">
        <v>19</v>
      </c>
      <c r="L11" s="19" t="s">
        <v>20</v>
      </c>
      <c r="M11" s="19" t="s">
        <v>21</v>
      </c>
      <c r="N11" s="16" t="s">
        <v>19</v>
      </c>
      <c r="O11" s="16" t="s">
        <v>20</v>
      </c>
      <c r="P11" s="16" t="s">
        <v>21</v>
      </c>
      <c r="Q11" s="32" t="s">
        <v>21</v>
      </c>
      <c r="R11" s="33" t="s">
        <v>21</v>
      </c>
      <c r="S11" s="34" t="s">
        <v>21</v>
      </c>
    </row>
    <row r="12" spans="1:19" x14ac:dyDescent="0.2">
      <c r="A12" s="13">
        <v>2</v>
      </c>
      <c r="B12" s="13" t="s">
        <v>308</v>
      </c>
      <c r="C12" s="25" t="s">
        <v>309</v>
      </c>
      <c r="D12" s="14" t="s">
        <v>310</v>
      </c>
      <c r="E12" s="14">
        <v>1</v>
      </c>
      <c r="F12" s="15"/>
      <c r="G12" s="31"/>
      <c r="H12" s="15">
        <v>3112706</v>
      </c>
      <c r="I12" s="15">
        <f t="shared" ref="I12:I20" si="0">H12*19%</f>
        <v>591414.14</v>
      </c>
      <c r="J12" s="15">
        <f>+H12+I12</f>
        <v>3704120.14</v>
      </c>
      <c r="K12" s="15">
        <v>3200000</v>
      </c>
      <c r="L12" s="15">
        <f t="shared" ref="L12:L20" si="1">K12*19%</f>
        <v>608000</v>
      </c>
      <c r="M12" s="15">
        <f>+K12+L12</f>
        <v>3808000</v>
      </c>
      <c r="N12" s="15">
        <v>3080000</v>
      </c>
      <c r="O12" s="15">
        <f t="shared" ref="O12:O20" si="2">N12*19%</f>
        <v>585200</v>
      </c>
      <c r="P12" s="15">
        <f>+N12+O12</f>
        <v>3665200</v>
      </c>
      <c r="Q12" s="15">
        <f t="shared" ref="Q12:Q20" si="3">IFERROR(STDEVA(J12,M12,P12)," ")</f>
        <v>73821.454211314456</v>
      </c>
      <c r="R12" s="35">
        <f t="shared" ref="R12:R20" si="4">IFERROR(Q12/S12," ")</f>
        <v>1.981372837564566E-2</v>
      </c>
      <c r="S12" s="15">
        <f t="shared" ref="S12:S20" si="5">ROUND(IFERROR(AVERAGE(J12,M12,P12)," "),0)</f>
        <v>3725773</v>
      </c>
    </row>
    <row r="13" spans="1:19" x14ac:dyDescent="0.2">
      <c r="A13" s="13">
        <v>4</v>
      </c>
      <c r="B13" s="13" t="s">
        <v>264</v>
      </c>
      <c r="C13" s="25" t="s">
        <v>309</v>
      </c>
      <c r="D13" s="14" t="s">
        <v>311</v>
      </c>
      <c r="E13" s="14">
        <v>1</v>
      </c>
      <c r="F13" s="15"/>
      <c r="G13" s="31"/>
      <c r="H13" s="15">
        <v>3112706</v>
      </c>
      <c r="I13" s="15">
        <f t="shared" si="0"/>
        <v>591414.14</v>
      </c>
      <c r="J13" s="15">
        <f t="shared" ref="J13:J14" si="6">+H13+I13</f>
        <v>3704120.14</v>
      </c>
      <c r="K13" s="15">
        <v>3200000</v>
      </c>
      <c r="L13" s="15">
        <f t="shared" si="1"/>
        <v>608000</v>
      </c>
      <c r="M13" s="15">
        <f t="shared" ref="M13:M14" si="7">+K13+L13</f>
        <v>3808000</v>
      </c>
      <c r="N13" s="15">
        <v>3080000</v>
      </c>
      <c r="O13" s="15">
        <f t="shared" si="2"/>
        <v>585200</v>
      </c>
      <c r="P13" s="15">
        <f t="shared" ref="P13:P14" si="8">+N13+O13</f>
        <v>3665200</v>
      </c>
      <c r="Q13" s="15">
        <f t="shared" si="3"/>
        <v>73821.454211314456</v>
      </c>
      <c r="R13" s="35">
        <f t="shared" si="4"/>
        <v>1.981372837564566E-2</v>
      </c>
      <c r="S13" s="15">
        <f t="shared" si="5"/>
        <v>3725773</v>
      </c>
    </row>
    <row r="14" spans="1:19" x14ac:dyDescent="0.2">
      <c r="A14" s="13">
        <v>7</v>
      </c>
      <c r="B14" s="13" t="s">
        <v>312</v>
      </c>
      <c r="C14" s="25" t="s">
        <v>309</v>
      </c>
      <c r="D14" s="14" t="s">
        <v>311</v>
      </c>
      <c r="E14" s="14">
        <v>1</v>
      </c>
      <c r="F14" s="15"/>
      <c r="G14" s="31"/>
      <c r="H14" s="15">
        <v>3112706</v>
      </c>
      <c r="I14" s="15">
        <f t="shared" si="0"/>
        <v>591414.14</v>
      </c>
      <c r="J14" s="15">
        <f t="shared" si="6"/>
        <v>3704120.14</v>
      </c>
      <c r="K14" s="15">
        <v>3200000</v>
      </c>
      <c r="L14" s="15">
        <f t="shared" si="1"/>
        <v>608000</v>
      </c>
      <c r="M14" s="15">
        <f t="shared" si="7"/>
        <v>3808000</v>
      </c>
      <c r="N14" s="15">
        <v>3080000</v>
      </c>
      <c r="O14" s="15">
        <f t="shared" si="2"/>
        <v>585200</v>
      </c>
      <c r="P14" s="15">
        <f t="shared" si="8"/>
        <v>3665200</v>
      </c>
      <c r="Q14" s="15">
        <f t="shared" si="3"/>
        <v>73821.454211314456</v>
      </c>
      <c r="R14" s="35">
        <f t="shared" si="4"/>
        <v>1.981372837564566E-2</v>
      </c>
      <c r="S14" s="15">
        <f t="shared" si="5"/>
        <v>3725773</v>
      </c>
    </row>
    <row r="15" spans="1:19" x14ac:dyDescent="0.2">
      <c r="A15" s="13">
        <v>10</v>
      </c>
      <c r="B15" s="13" t="s">
        <v>313</v>
      </c>
      <c r="C15" s="25" t="s">
        <v>309</v>
      </c>
      <c r="D15" s="14" t="s">
        <v>310</v>
      </c>
      <c r="E15" s="14">
        <v>1</v>
      </c>
      <c r="F15" s="15"/>
      <c r="G15" s="31"/>
      <c r="H15" s="15">
        <v>3112706</v>
      </c>
      <c r="I15" s="15">
        <f t="shared" si="0"/>
        <v>591414.14</v>
      </c>
      <c r="J15" s="15">
        <f t="shared" ref="J15:J16" si="9">+H15+I15</f>
        <v>3704120.14</v>
      </c>
      <c r="K15" s="15">
        <v>3200000</v>
      </c>
      <c r="L15" s="15">
        <f t="shared" si="1"/>
        <v>608000</v>
      </c>
      <c r="M15" s="15">
        <f t="shared" ref="M15:M16" si="10">+K15+L15</f>
        <v>3808000</v>
      </c>
      <c r="N15" s="15">
        <v>3080000</v>
      </c>
      <c r="O15" s="15">
        <f t="shared" si="2"/>
        <v>585200</v>
      </c>
      <c r="P15" s="15">
        <f t="shared" ref="P15:P16" si="11">+N15+O15</f>
        <v>3665200</v>
      </c>
      <c r="Q15" s="15">
        <f t="shared" si="3"/>
        <v>73821.454211314456</v>
      </c>
      <c r="R15" s="35">
        <f t="shared" si="4"/>
        <v>1.981372837564566E-2</v>
      </c>
      <c r="S15" s="15">
        <f t="shared" si="5"/>
        <v>3725773</v>
      </c>
    </row>
    <row r="16" spans="1:19" x14ac:dyDescent="0.2">
      <c r="A16" s="13">
        <v>15</v>
      </c>
      <c r="B16" s="13" t="s">
        <v>314</v>
      </c>
      <c r="C16" s="25" t="s">
        <v>309</v>
      </c>
      <c r="D16" s="14" t="s">
        <v>310</v>
      </c>
      <c r="E16" s="14">
        <v>1</v>
      </c>
      <c r="F16" s="15"/>
      <c r="G16" s="31"/>
      <c r="H16" s="15">
        <v>3112706</v>
      </c>
      <c r="I16" s="15">
        <f t="shared" si="0"/>
        <v>591414.14</v>
      </c>
      <c r="J16" s="15">
        <f t="shared" si="9"/>
        <v>3704120.14</v>
      </c>
      <c r="K16" s="15">
        <v>3200000</v>
      </c>
      <c r="L16" s="15">
        <f t="shared" si="1"/>
        <v>608000</v>
      </c>
      <c r="M16" s="15">
        <f t="shared" si="10"/>
        <v>3808000</v>
      </c>
      <c r="N16" s="15">
        <v>3080000</v>
      </c>
      <c r="O16" s="15">
        <f t="shared" si="2"/>
        <v>585200</v>
      </c>
      <c r="P16" s="15">
        <f t="shared" si="11"/>
        <v>3665200</v>
      </c>
      <c r="Q16" s="15">
        <f t="shared" si="3"/>
        <v>73821.454211314456</v>
      </c>
      <c r="R16" s="35">
        <f t="shared" si="4"/>
        <v>1.981372837564566E-2</v>
      </c>
      <c r="S16" s="15">
        <f t="shared" si="5"/>
        <v>3725773</v>
      </c>
    </row>
    <row r="17" spans="1:19" x14ac:dyDescent="0.2">
      <c r="A17" s="13">
        <v>16</v>
      </c>
      <c r="B17" s="13" t="s">
        <v>315</v>
      </c>
      <c r="C17" s="25" t="s">
        <v>309</v>
      </c>
      <c r="D17" s="14" t="s">
        <v>310</v>
      </c>
      <c r="E17" s="14">
        <v>1</v>
      </c>
      <c r="F17" s="15"/>
      <c r="G17" s="31"/>
      <c r="H17" s="15">
        <v>3112706</v>
      </c>
      <c r="I17" s="15">
        <f t="shared" si="0"/>
        <v>591414.14</v>
      </c>
      <c r="J17" s="15">
        <f>+H17+I17</f>
        <v>3704120.14</v>
      </c>
      <c r="K17" s="15">
        <v>3200000</v>
      </c>
      <c r="L17" s="15">
        <f t="shared" si="1"/>
        <v>608000</v>
      </c>
      <c r="M17" s="15">
        <f>+K17+L17</f>
        <v>3808000</v>
      </c>
      <c r="N17" s="15">
        <v>3080000</v>
      </c>
      <c r="O17" s="15">
        <f t="shared" si="2"/>
        <v>585200</v>
      </c>
      <c r="P17" s="15">
        <f t="shared" ref="P17:P20" si="12">+N17+O17</f>
        <v>3665200</v>
      </c>
      <c r="Q17" s="15">
        <f t="shared" si="3"/>
        <v>73821.454211314456</v>
      </c>
      <c r="R17" s="35">
        <f t="shared" si="4"/>
        <v>1.981372837564566E-2</v>
      </c>
      <c r="S17" s="15">
        <f t="shared" si="5"/>
        <v>3725773</v>
      </c>
    </row>
    <row r="18" spans="1:19" x14ac:dyDescent="0.2">
      <c r="A18" s="13">
        <v>20</v>
      </c>
      <c r="B18" s="13" t="s">
        <v>316</v>
      </c>
      <c r="C18" s="25" t="s">
        <v>309</v>
      </c>
      <c r="D18" s="14" t="s">
        <v>310</v>
      </c>
      <c r="E18" s="14">
        <v>1</v>
      </c>
      <c r="F18" s="15"/>
      <c r="G18" s="31"/>
      <c r="H18" s="15">
        <v>3112706</v>
      </c>
      <c r="I18" s="15">
        <f t="shared" si="0"/>
        <v>591414.14</v>
      </c>
      <c r="J18" s="15">
        <f t="shared" ref="J18:J20" si="13">+H18+I18</f>
        <v>3704120.14</v>
      </c>
      <c r="K18" s="15">
        <v>3200000</v>
      </c>
      <c r="L18" s="15">
        <f t="shared" si="1"/>
        <v>608000</v>
      </c>
      <c r="M18" s="15">
        <f t="shared" ref="M18:M20" si="14">+K18+L18</f>
        <v>3808000</v>
      </c>
      <c r="N18" s="15">
        <v>3080000</v>
      </c>
      <c r="O18" s="15">
        <f t="shared" si="2"/>
        <v>585200</v>
      </c>
      <c r="P18" s="15">
        <f t="shared" si="12"/>
        <v>3665200</v>
      </c>
      <c r="Q18" s="15">
        <f t="shared" si="3"/>
        <v>73821.454211314456</v>
      </c>
      <c r="R18" s="35">
        <f t="shared" si="4"/>
        <v>1.981372837564566E-2</v>
      </c>
      <c r="S18" s="15">
        <f t="shared" si="5"/>
        <v>3725773</v>
      </c>
    </row>
    <row r="19" spans="1:19" x14ac:dyDescent="0.2">
      <c r="A19" s="13">
        <v>22</v>
      </c>
      <c r="B19" s="13" t="s">
        <v>317</v>
      </c>
      <c r="C19" s="25" t="s">
        <v>309</v>
      </c>
      <c r="D19" s="14" t="s">
        <v>310</v>
      </c>
      <c r="E19" s="14">
        <v>1</v>
      </c>
      <c r="F19" s="15"/>
      <c r="G19" s="31"/>
      <c r="H19" s="15">
        <v>2112706</v>
      </c>
      <c r="I19" s="15">
        <f t="shared" si="0"/>
        <v>401414.14</v>
      </c>
      <c r="J19" s="15">
        <f t="shared" si="13"/>
        <v>2514120.14</v>
      </c>
      <c r="K19" s="15">
        <v>2420000</v>
      </c>
      <c r="L19" s="15">
        <f t="shared" si="1"/>
        <v>459800</v>
      </c>
      <c r="M19" s="15">
        <f t="shared" si="14"/>
        <v>2879800</v>
      </c>
      <c r="N19" s="15">
        <v>2092000</v>
      </c>
      <c r="O19" s="15">
        <f t="shared" si="2"/>
        <v>397480</v>
      </c>
      <c r="P19" s="15">
        <f t="shared" si="12"/>
        <v>2489480</v>
      </c>
      <c r="Q19" s="15">
        <f t="shared" si="3"/>
        <v>218585.83322074311</v>
      </c>
      <c r="R19" s="35">
        <f t="shared" si="4"/>
        <v>8.3182066070759994E-2</v>
      </c>
      <c r="S19" s="15">
        <f t="shared" si="5"/>
        <v>2627800</v>
      </c>
    </row>
    <row r="20" spans="1:19" x14ac:dyDescent="0.2">
      <c r="A20" s="13">
        <v>23</v>
      </c>
      <c r="B20" s="13" t="s">
        <v>317</v>
      </c>
      <c r="C20" s="25" t="s">
        <v>309</v>
      </c>
      <c r="D20" s="14" t="s">
        <v>311</v>
      </c>
      <c r="E20" s="14">
        <v>1</v>
      </c>
      <c r="F20" s="15"/>
      <c r="G20" s="31"/>
      <c r="H20" s="15">
        <v>2112706</v>
      </c>
      <c r="I20" s="15">
        <f t="shared" si="0"/>
        <v>401414.14</v>
      </c>
      <c r="J20" s="15">
        <f t="shared" si="13"/>
        <v>2514120.14</v>
      </c>
      <c r="K20" s="15">
        <v>2420000</v>
      </c>
      <c r="L20" s="15">
        <f t="shared" si="1"/>
        <v>459800</v>
      </c>
      <c r="M20" s="15">
        <f t="shared" si="14"/>
        <v>2879800</v>
      </c>
      <c r="N20" s="15">
        <v>2112706</v>
      </c>
      <c r="O20" s="15">
        <f t="shared" si="2"/>
        <v>401414.14</v>
      </c>
      <c r="P20" s="15">
        <f t="shared" si="12"/>
        <v>2514120.14</v>
      </c>
      <c r="Q20" s="15">
        <f t="shared" si="3"/>
        <v>211125.36560822459</v>
      </c>
      <c r="R20" s="35">
        <f t="shared" si="4"/>
        <v>8.0092687558151118E-2</v>
      </c>
      <c r="S20" s="15">
        <f t="shared" si="5"/>
        <v>2636013</v>
      </c>
    </row>
    <row r="21" spans="1:19" s="4" customFormat="1" ht="19.5" customHeight="1" x14ac:dyDescent="0.25">
      <c r="A21" s="104" t="s">
        <v>36</v>
      </c>
      <c r="B21" s="104"/>
      <c r="C21" s="104"/>
      <c r="D21" s="104"/>
      <c r="E21" s="104"/>
      <c r="F21" s="29">
        <f t="shared" ref="F21:P21" si="15">SUM(F12:F20)</f>
        <v>0</v>
      </c>
      <c r="G21" s="29">
        <f t="shared" si="15"/>
        <v>0</v>
      </c>
      <c r="H21" s="23">
        <f t="shared" si="15"/>
        <v>26014354</v>
      </c>
      <c r="I21" s="23">
        <f t="shared" si="15"/>
        <v>4942727.26</v>
      </c>
      <c r="J21" s="23">
        <f t="shared" si="15"/>
        <v>30957081.260000002</v>
      </c>
      <c r="K21" s="20">
        <f t="shared" si="15"/>
        <v>27240000</v>
      </c>
      <c r="L21" s="20">
        <f t="shared" si="15"/>
        <v>5175600</v>
      </c>
      <c r="M21" s="20">
        <f t="shared" si="15"/>
        <v>32415600</v>
      </c>
      <c r="N21" s="17">
        <f t="shared" si="15"/>
        <v>25764706</v>
      </c>
      <c r="O21" s="17">
        <f t="shared" si="15"/>
        <v>4895294.1399999997</v>
      </c>
      <c r="P21" s="17">
        <f t="shared" si="15"/>
        <v>30660000.140000001</v>
      </c>
      <c r="Q21" s="26"/>
      <c r="R21" s="26"/>
      <c r="S21" s="26">
        <f>SUM(S12:S20)</f>
        <v>31344224</v>
      </c>
    </row>
    <row r="22" spans="1:19" s="2" customFormat="1" ht="28.5" customHeight="1" x14ac:dyDescent="0.25">
      <c r="A22" s="100" t="s">
        <v>37</v>
      </c>
      <c r="B22" s="100"/>
      <c r="C22" s="100"/>
      <c r="D22" s="100"/>
      <c r="E22" s="100"/>
      <c r="F22" s="108" t="s">
        <v>59</v>
      </c>
      <c r="G22" s="109"/>
      <c r="H22" s="107" t="s">
        <v>47</v>
      </c>
      <c r="I22" s="107"/>
      <c r="J22" s="107"/>
      <c r="K22" s="106" t="s">
        <v>307</v>
      </c>
      <c r="L22" s="106"/>
      <c r="M22" s="106"/>
      <c r="N22" s="91" t="s">
        <v>263</v>
      </c>
      <c r="O22" s="92"/>
      <c r="P22" s="93"/>
      <c r="Q22" s="36" t="s">
        <v>9</v>
      </c>
      <c r="R22" s="37" t="s">
        <v>10</v>
      </c>
      <c r="S22" s="34" t="s">
        <v>11</v>
      </c>
    </row>
    <row r="23" spans="1:19" s="2" customFormat="1" ht="40.5" customHeight="1" x14ac:dyDescent="0.25">
      <c r="A23" s="12" t="s">
        <v>12</v>
      </c>
      <c r="B23" s="102" t="s">
        <v>163</v>
      </c>
      <c r="C23" s="102"/>
      <c r="D23" s="12" t="s">
        <v>318</v>
      </c>
      <c r="E23" s="12" t="s">
        <v>18</v>
      </c>
      <c r="F23" s="28" t="s">
        <v>62</v>
      </c>
      <c r="G23" s="28" t="s">
        <v>63</v>
      </c>
      <c r="H23" s="22" t="s">
        <v>19</v>
      </c>
      <c r="I23" s="22" t="s">
        <v>20</v>
      </c>
      <c r="J23" s="22" t="s">
        <v>21</v>
      </c>
      <c r="K23" s="19" t="s">
        <v>19</v>
      </c>
      <c r="L23" s="19" t="s">
        <v>20</v>
      </c>
      <c r="M23" s="19" t="s">
        <v>21</v>
      </c>
      <c r="N23" s="16" t="s">
        <v>19</v>
      </c>
      <c r="O23" s="16" t="s">
        <v>20</v>
      </c>
      <c r="P23" s="16" t="s">
        <v>21</v>
      </c>
      <c r="Q23" s="32" t="s">
        <v>21</v>
      </c>
      <c r="R23" s="33" t="s">
        <v>21</v>
      </c>
      <c r="S23" s="34" t="s">
        <v>21</v>
      </c>
    </row>
    <row r="24" spans="1:19" ht="12" customHeight="1" x14ac:dyDescent="0.2">
      <c r="A24" s="25">
        <v>1</v>
      </c>
      <c r="B24" s="110" t="s">
        <v>319</v>
      </c>
      <c r="C24" s="110"/>
      <c r="D24" s="14">
        <v>41155</v>
      </c>
      <c r="E24" s="14">
        <v>1</v>
      </c>
      <c r="F24" s="15">
        <v>535067</v>
      </c>
      <c r="G24" s="31">
        <f>F24+(F24*5.1%)</f>
        <v>562355.41700000002</v>
      </c>
      <c r="H24" s="15">
        <v>774897.84</v>
      </c>
      <c r="I24" s="15">
        <f t="shared" ref="I24:I37" si="16">H24*19%</f>
        <v>147230.58960000001</v>
      </c>
      <c r="J24" s="15">
        <f>+H24+I24</f>
        <v>922128.42959999992</v>
      </c>
      <c r="K24" s="15">
        <v>766500</v>
      </c>
      <c r="L24" s="15">
        <f t="shared" ref="L24:L37" si="17">K24*19%</f>
        <v>145635</v>
      </c>
      <c r="M24" s="15">
        <f>+K24+L24</f>
        <v>912135</v>
      </c>
      <c r="N24" s="15">
        <v>756840</v>
      </c>
      <c r="O24" s="15">
        <f t="shared" ref="O24:O37" si="18">N24*19%</f>
        <v>143799.6</v>
      </c>
      <c r="P24" s="15">
        <f>+N24+O24</f>
        <v>900639.6</v>
      </c>
      <c r="Q24" s="15">
        <f>IFERROR(STDEVA(G24,J24,M24,P24)," ")</f>
        <v>174860.02697415304</v>
      </c>
      <c r="R24" s="35">
        <f>IFERROR(Q24/S24," ")</f>
        <v>0.21212767810139696</v>
      </c>
      <c r="S24" s="15">
        <f>ROUND(IFERROR(AVERAGE(G24,J24,M24,P24)," "),0)</f>
        <v>824315</v>
      </c>
    </row>
    <row r="25" spans="1:19" ht="12" customHeight="1" x14ac:dyDescent="0.2">
      <c r="A25" s="25">
        <v>2</v>
      </c>
      <c r="B25" s="110" t="s">
        <v>320</v>
      </c>
      <c r="C25" s="110"/>
      <c r="D25" s="14">
        <v>7082121</v>
      </c>
      <c r="E25" s="14">
        <v>1</v>
      </c>
      <c r="F25" s="15">
        <v>1442547</v>
      </c>
      <c r="G25" s="31">
        <f t="shared" ref="G25:G37" si="19">F25+(F25*5.1%)</f>
        <v>1516116.8969999999</v>
      </c>
      <c r="H25" s="15">
        <v>2099474.64</v>
      </c>
      <c r="I25" s="15">
        <f t="shared" si="16"/>
        <v>398900.18160000001</v>
      </c>
      <c r="J25" s="15">
        <f t="shared" ref="J25:J37" si="20">+H25+I25</f>
        <v>2498374.8216000004</v>
      </c>
      <c r="K25" s="15">
        <v>2029400</v>
      </c>
      <c r="L25" s="15">
        <f t="shared" si="17"/>
        <v>385586</v>
      </c>
      <c r="M25" s="15">
        <f t="shared" ref="M25:M37" si="21">+K25+L25</f>
        <v>2414986</v>
      </c>
      <c r="N25" s="15">
        <v>2003824</v>
      </c>
      <c r="O25" s="15">
        <f t="shared" si="18"/>
        <v>380726.56</v>
      </c>
      <c r="P25" s="15">
        <f t="shared" ref="P25:P37" si="22">+N25+O25</f>
        <v>2384550.56</v>
      </c>
      <c r="Q25" s="15">
        <f t="shared" ref="Q25:Q37" si="23">IFERROR(STDEVA(G25,J25,M25,P25)," ")</f>
        <v>460779.16763381619</v>
      </c>
      <c r="R25" s="35">
        <f t="shared" ref="R25:R37" si="24">IFERROR(Q25/S25," ")</f>
        <v>0.20911173308449493</v>
      </c>
      <c r="S25" s="15">
        <f t="shared" ref="S25:S37" si="25">ROUND(IFERROR(AVERAGE(G25,J25,M25,P25)," "),0)</f>
        <v>2203507</v>
      </c>
    </row>
    <row r="26" spans="1:19" ht="12" customHeight="1" x14ac:dyDescent="0.2">
      <c r="A26" s="25">
        <v>3</v>
      </c>
      <c r="B26" s="110" t="s">
        <v>321</v>
      </c>
      <c r="C26" s="110"/>
      <c r="D26" s="14">
        <v>7082120</v>
      </c>
      <c r="E26" s="14">
        <v>1</v>
      </c>
      <c r="F26" s="15">
        <v>1441863</v>
      </c>
      <c r="G26" s="31">
        <f t="shared" si="19"/>
        <v>1515398.013</v>
      </c>
      <c r="H26" s="15">
        <v>1734007.5</v>
      </c>
      <c r="I26" s="15">
        <f t="shared" si="16"/>
        <v>329461.42499999999</v>
      </c>
      <c r="J26" s="15">
        <f t="shared" si="20"/>
        <v>2063468.925</v>
      </c>
      <c r="K26" s="15">
        <v>2029400</v>
      </c>
      <c r="L26" s="15">
        <f t="shared" si="17"/>
        <v>385586</v>
      </c>
      <c r="M26" s="15">
        <f t="shared" si="21"/>
        <v>2414986</v>
      </c>
      <c r="N26" s="15">
        <v>2003824</v>
      </c>
      <c r="O26" s="15">
        <f t="shared" si="18"/>
        <v>380726.56</v>
      </c>
      <c r="P26" s="15">
        <f t="shared" si="22"/>
        <v>2384550.56</v>
      </c>
      <c r="Q26" s="15">
        <f t="shared" si="23"/>
        <v>417597.33468684007</v>
      </c>
      <c r="R26" s="35">
        <f t="shared" si="24"/>
        <v>0.19936844042700261</v>
      </c>
      <c r="S26" s="15">
        <f t="shared" si="25"/>
        <v>2094601</v>
      </c>
    </row>
    <row r="27" spans="1:19" x14ac:dyDescent="0.2">
      <c r="A27" s="25">
        <v>4</v>
      </c>
      <c r="B27" s="110" t="s">
        <v>322</v>
      </c>
      <c r="C27" s="110"/>
      <c r="D27" s="14">
        <v>7092123</v>
      </c>
      <c r="E27" s="14">
        <v>1</v>
      </c>
      <c r="F27" s="15">
        <v>889507</v>
      </c>
      <c r="G27" s="31">
        <f t="shared" si="19"/>
        <v>934871.85699999996</v>
      </c>
      <c r="H27" s="15">
        <v>1220542.02</v>
      </c>
      <c r="I27" s="15">
        <f t="shared" si="16"/>
        <v>231902.98380000002</v>
      </c>
      <c r="J27" s="15">
        <f t="shared" si="20"/>
        <v>1452445.0038000001</v>
      </c>
      <c r="K27" s="15">
        <v>1423500</v>
      </c>
      <c r="L27" s="15">
        <f t="shared" si="17"/>
        <v>270465</v>
      </c>
      <c r="M27" s="15">
        <f t="shared" si="21"/>
        <v>1693965</v>
      </c>
      <c r="N27" s="15">
        <v>1405560</v>
      </c>
      <c r="O27" s="15">
        <f t="shared" si="18"/>
        <v>267056.40000000002</v>
      </c>
      <c r="P27" s="15">
        <f t="shared" si="22"/>
        <v>1672616.4</v>
      </c>
      <c r="Q27" s="15">
        <f t="shared" si="23"/>
        <v>353038.53516712709</v>
      </c>
      <c r="R27" s="35">
        <f t="shared" si="24"/>
        <v>0.24542556190905446</v>
      </c>
      <c r="S27" s="15">
        <f t="shared" si="25"/>
        <v>1438475</v>
      </c>
    </row>
    <row r="28" spans="1:19" ht="12" customHeight="1" x14ac:dyDescent="0.2">
      <c r="A28" s="25">
        <v>5</v>
      </c>
      <c r="B28" s="110" t="s">
        <v>323</v>
      </c>
      <c r="C28" s="110"/>
      <c r="D28" s="14">
        <v>8042156</v>
      </c>
      <c r="E28" s="14">
        <v>1</v>
      </c>
      <c r="F28" s="15">
        <v>1397793</v>
      </c>
      <c r="G28" s="31">
        <f t="shared" si="19"/>
        <v>1469080.443</v>
      </c>
      <c r="H28" s="15">
        <v>2146093.38</v>
      </c>
      <c r="I28" s="15">
        <f t="shared" si="16"/>
        <v>407757.74219999998</v>
      </c>
      <c r="J28" s="15">
        <f t="shared" si="20"/>
        <v>2553851.1222000001</v>
      </c>
      <c r="K28" s="15">
        <v>2029400</v>
      </c>
      <c r="L28" s="15">
        <f t="shared" si="17"/>
        <v>385586</v>
      </c>
      <c r="M28" s="15">
        <f t="shared" si="21"/>
        <v>2414986</v>
      </c>
      <c r="N28" s="15">
        <v>2003824</v>
      </c>
      <c r="O28" s="15">
        <f t="shared" si="18"/>
        <v>380726.56</v>
      </c>
      <c r="P28" s="15">
        <f t="shared" si="22"/>
        <v>2384550.56</v>
      </c>
      <c r="Q28" s="15">
        <f t="shared" si="23"/>
        <v>496523.14505203406</v>
      </c>
      <c r="R28" s="35">
        <f t="shared" si="24"/>
        <v>0.22511757256678475</v>
      </c>
      <c r="S28" s="15">
        <f t="shared" si="25"/>
        <v>2205617</v>
      </c>
    </row>
    <row r="29" spans="1:19" ht="12" customHeight="1" x14ac:dyDescent="0.2">
      <c r="A29" s="25">
        <v>6</v>
      </c>
      <c r="B29" s="110" t="s">
        <v>324</v>
      </c>
      <c r="C29" s="110"/>
      <c r="D29" s="14">
        <v>7082221</v>
      </c>
      <c r="E29" s="14">
        <v>1</v>
      </c>
      <c r="F29" s="15">
        <v>5544067</v>
      </c>
      <c r="G29" s="31">
        <f t="shared" si="19"/>
        <v>5826814.4170000004</v>
      </c>
      <c r="H29" s="15">
        <v>6346051.9199999999</v>
      </c>
      <c r="I29" s="15">
        <f t="shared" si="16"/>
        <v>1205749.8648000001</v>
      </c>
      <c r="J29" s="15">
        <f t="shared" si="20"/>
        <v>7551801.7848000005</v>
      </c>
      <c r="K29" s="15">
        <v>6169960</v>
      </c>
      <c r="L29" s="15">
        <f t="shared" si="17"/>
        <v>1172292.3999999999</v>
      </c>
      <c r="M29" s="15">
        <f t="shared" si="21"/>
        <v>7342252.4000000004</v>
      </c>
      <c r="N29" s="15">
        <v>6092201.5999999996</v>
      </c>
      <c r="O29" s="15">
        <f t="shared" si="18"/>
        <v>1157518.304</v>
      </c>
      <c r="P29" s="15">
        <f t="shared" si="22"/>
        <v>7249719.9039999992</v>
      </c>
      <c r="Q29" s="15">
        <f t="shared" si="23"/>
        <v>787428.3244903998</v>
      </c>
      <c r="R29" s="35">
        <f t="shared" si="24"/>
        <v>0.11260804735179679</v>
      </c>
      <c r="S29" s="15">
        <f t="shared" si="25"/>
        <v>6992647</v>
      </c>
    </row>
    <row r="30" spans="1:19" ht="12" customHeight="1" x14ac:dyDescent="0.2">
      <c r="A30" s="25">
        <v>7</v>
      </c>
      <c r="B30" s="110" t="s">
        <v>325</v>
      </c>
      <c r="C30" s="110"/>
      <c r="D30" s="14">
        <v>7082247</v>
      </c>
      <c r="E30" s="14">
        <v>1</v>
      </c>
      <c r="F30" s="15">
        <v>5544067</v>
      </c>
      <c r="G30" s="31">
        <f t="shared" si="19"/>
        <v>5826814.4170000004</v>
      </c>
      <c r="H30" s="15">
        <v>6346053.54</v>
      </c>
      <c r="I30" s="15">
        <f t="shared" si="16"/>
        <v>1205750.1725999999</v>
      </c>
      <c r="J30" s="15">
        <f t="shared" si="20"/>
        <v>7551803.7126000002</v>
      </c>
      <c r="K30" s="15">
        <v>5840000</v>
      </c>
      <c r="L30" s="15">
        <f t="shared" si="17"/>
        <v>1109600</v>
      </c>
      <c r="M30" s="15">
        <f t="shared" si="21"/>
        <v>6949600</v>
      </c>
      <c r="N30" s="15">
        <v>5766400</v>
      </c>
      <c r="O30" s="15">
        <f t="shared" si="18"/>
        <v>1095616</v>
      </c>
      <c r="P30" s="15">
        <f t="shared" si="22"/>
        <v>6862016</v>
      </c>
      <c r="Q30" s="15">
        <f t="shared" si="23"/>
        <v>716124.12854151335</v>
      </c>
      <c r="R30" s="35">
        <f t="shared" si="24"/>
        <v>0.10535018946382273</v>
      </c>
      <c r="S30" s="15">
        <f t="shared" si="25"/>
        <v>6797559</v>
      </c>
    </row>
    <row r="31" spans="1:19" ht="12" customHeight="1" x14ac:dyDescent="0.2">
      <c r="A31" s="25">
        <v>8</v>
      </c>
      <c r="B31" s="110" t="s">
        <v>326</v>
      </c>
      <c r="C31" s="110"/>
      <c r="D31" s="14">
        <v>7080540</v>
      </c>
      <c r="E31" s="14">
        <v>1</v>
      </c>
      <c r="F31" s="15">
        <v>5525467</v>
      </c>
      <c r="G31" s="31">
        <f t="shared" si="19"/>
        <v>5807265.8169999998</v>
      </c>
      <c r="H31" s="15">
        <v>7774205.04</v>
      </c>
      <c r="I31" s="15">
        <f t="shared" si="16"/>
        <v>1477098.9576000001</v>
      </c>
      <c r="J31" s="15">
        <f t="shared" si="20"/>
        <v>9251303.9976000004</v>
      </c>
      <c r="K31" s="15">
        <v>8468000</v>
      </c>
      <c r="L31" s="15">
        <f t="shared" si="17"/>
        <v>1608920</v>
      </c>
      <c r="M31" s="15">
        <f t="shared" si="21"/>
        <v>10076920</v>
      </c>
      <c r="N31" s="15">
        <v>8361280</v>
      </c>
      <c r="O31" s="15">
        <f t="shared" si="18"/>
        <v>1588643.2</v>
      </c>
      <c r="P31" s="15">
        <f t="shared" si="22"/>
        <v>9949923.1999999993</v>
      </c>
      <c r="Q31" s="15">
        <f t="shared" si="23"/>
        <v>2009120.7609581309</v>
      </c>
      <c r="R31" s="35">
        <f t="shared" si="24"/>
        <v>0.22905482893666815</v>
      </c>
      <c r="S31" s="15">
        <f t="shared" si="25"/>
        <v>8771353</v>
      </c>
    </row>
    <row r="32" spans="1:19" ht="12" customHeight="1" x14ac:dyDescent="0.2">
      <c r="A32" s="25">
        <v>9</v>
      </c>
      <c r="B32" s="110" t="s">
        <v>327</v>
      </c>
      <c r="C32" s="110"/>
      <c r="D32" s="14">
        <v>7083000</v>
      </c>
      <c r="E32" s="14">
        <v>1</v>
      </c>
      <c r="F32" s="15">
        <v>3159137</v>
      </c>
      <c r="G32" s="31">
        <f t="shared" si="19"/>
        <v>3320252.9870000002</v>
      </c>
      <c r="H32" s="15">
        <v>4134994.92</v>
      </c>
      <c r="I32" s="15">
        <f t="shared" si="16"/>
        <v>785649.03480000002</v>
      </c>
      <c r="J32" s="15">
        <f t="shared" si="20"/>
        <v>4920643.9548000004</v>
      </c>
      <c r="K32" s="15">
        <v>3905500</v>
      </c>
      <c r="L32" s="15">
        <f t="shared" si="17"/>
        <v>742045</v>
      </c>
      <c r="M32" s="15">
        <f t="shared" si="21"/>
        <v>4647545</v>
      </c>
      <c r="N32" s="15">
        <v>3856280</v>
      </c>
      <c r="O32" s="15">
        <f t="shared" si="18"/>
        <v>732693.2</v>
      </c>
      <c r="P32" s="15">
        <f t="shared" si="22"/>
        <v>4588973.2</v>
      </c>
      <c r="Q32" s="15">
        <f t="shared" si="23"/>
        <v>714179.33677531092</v>
      </c>
      <c r="R32" s="35">
        <f t="shared" si="24"/>
        <v>0.16345192831144167</v>
      </c>
      <c r="S32" s="15">
        <f t="shared" si="25"/>
        <v>4369354</v>
      </c>
    </row>
    <row r="33" spans="1:19" ht="27" customHeight="1" x14ac:dyDescent="0.2">
      <c r="A33" s="25">
        <v>10</v>
      </c>
      <c r="B33" s="110" t="s">
        <v>328</v>
      </c>
      <c r="C33" s="110"/>
      <c r="D33" s="14">
        <v>7773003</v>
      </c>
      <c r="E33" s="14">
        <v>1</v>
      </c>
      <c r="F33" s="15">
        <v>1115133</v>
      </c>
      <c r="G33" s="31">
        <f t="shared" si="19"/>
        <v>1172004.7830000001</v>
      </c>
      <c r="H33" s="15">
        <v>1195012.44</v>
      </c>
      <c r="I33" s="15">
        <f t="shared" si="16"/>
        <v>227052.36359999998</v>
      </c>
      <c r="J33" s="15">
        <f t="shared" si="20"/>
        <v>1422064.8036</v>
      </c>
      <c r="K33" s="15">
        <v>1227860</v>
      </c>
      <c r="L33" s="15">
        <f t="shared" si="17"/>
        <v>233293.4</v>
      </c>
      <c r="M33" s="15">
        <f t="shared" si="21"/>
        <v>1461153.4</v>
      </c>
      <c r="N33" s="15">
        <v>1212385.6000000001</v>
      </c>
      <c r="O33" s="15">
        <f t="shared" si="18"/>
        <v>230353.26400000002</v>
      </c>
      <c r="P33" s="15">
        <f t="shared" si="22"/>
        <v>1442738.8640000001</v>
      </c>
      <c r="Q33" s="15">
        <f t="shared" si="23"/>
        <v>135931.45009784645</v>
      </c>
      <c r="R33" s="35">
        <f t="shared" si="24"/>
        <v>9.8895917829774277E-2</v>
      </c>
      <c r="S33" s="15">
        <f t="shared" si="25"/>
        <v>1374490</v>
      </c>
    </row>
    <row r="34" spans="1:19" x14ac:dyDescent="0.2">
      <c r="A34" s="25">
        <v>11</v>
      </c>
      <c r="B34" s="110" t="s">
        <v>329</v>
      </c>
      <c r="C34" s="110"/>
      <c r="D34" s="14">
        <v>7130507</v>
      </c>
      <c r="E34" s="14">
        <v>1</v>
      </c>
      <c r="F34" s="15">
        <v>609883</v>
      </c>
      <c r="G34" s="31">
        <f t="shared" si="19"/>
        <v>640987.03300000005</v>
      </c>
      <c r="H34" s="15">
        <v>818785.26</v>
      </c>
      <c r="I34" s="15">
        <f t="shared" si="16"/>
        <v>155569.19940000001</v>
      </c>
      <c r="J34" s="15">
        <f t="shared" si="20"/>
        <v>974354.45940000005</v>
      </c>
      <c r="K34" s="15">
        <v>803000</v>
      </c>
      <c r="L34" s="15">
        <f t="shared" si="17"/>
        <v>152570</v>
      </c>
      <c r="M34" s="15">
        <f t="shared" si="21"/>
        <v>955570</v>
      </c>
      <c r="N34" s="15">
        <v>792880</v>
      </c>
      <c r="O34" s="15">
        <f t="shared" si="18"/>
        <v>150647.20000000001</v>
      </c>
      <c r="P34" s="15">
        <f t="shared" si="22"/>
        <v>943527.2</v>
      </c>
      <c r="Q34" s="15">
        <f t="shared" si="23"/>
        <v>158922.16166737492</v>
      </c>
      <c r="R34" s="35">
        <f t="shared" si="24"/>
        <v>0.1808790722474988</v>
      </c>
      <c r="S34" s="15">
        <f t="shared" si="25"/>
        <v>878610</v>
      </c>
    </row>
    <row r="35" spans="1:19" ht="23.25" customHeight="1" x14ac:dyDescent="0.2">
      <c r="A35" s="25">
        <v>12</v>
      </c>
      <c r="B35" s="110" t="s">
        <v>330</v>
      </c>
      <c r="C35" s="110"/>
      <c r="D35" s="14" t="s">
        <v>331</v>
      </c>
      <c r="E35" s="14">
        <v>1</v>
      </c>
      <c r="F35" s="15">
        <v>32227000</v>
      </c>
      <c r="G35" s="31">
        <f t="shared" si="19"/>
        <v>33870577</v>
      </c>
      <c r="H35" s="15">
        <v>51798664.079999998</v>
      </c>
      <c r="I35" s="15">
        <f t="shared" si="16"/>
        <v>9841746.1752000004</v>
      </c>
      <c r="J35" s="15">
        <f t="shared" si="20"/>
        <v>61640410.255199999</v>
      </c>
      <c r="K35" s="15">
        <v>44968000</v>
      </c>
      <c r="L35" s="15">
        <f t="shared" si="17"/>
        <v>8543920</v>
      </c>
      <c r="M35" s="15">
        <f t="shared" si="21"/>
        <v>53511920</v>
      </c>
      <c r="N35" s="15">
        <v>44401280</v>
      </c>
      <c r="O35" s="15">
        <f t="shared" si="18"/>
        <v>8436243.1999999993</v>
      </c>
      <c r="P35" s="15">
        <f t="shared" si="22"/>
        <v>52837523.200000003</v>
      </c>
      <c r="Q35" s="15">
        <f t="shared" si="23"/>
        <v>11764030.72717244</v>
      </c>
      <c r="R35" s="35">
        <f t="shared" si="24"/>
        <v>0.23311216786006758</v>
      </c>
      <c r="S35" s="15">
        <f t="shared" si="25"/>
        <v>50465108</v>
      </c>
    </row>
    <row r="36" spans="1:19" ht="12" customHeight="1" x14ac:dyDescent="0.2">
      <c r="A36" s="25">
        <v>13</v>
      </c>
      <c r="B36" s="110" t="s">
        <v>332</v>
      </c>
      <c r="C36" s="110"/>
      <c r="D36" s="14">
        <v>48639</v>
      </c>
      <c r="E36" s="14">
        <v>1</v>
      </c>
      <c r="F36" s="15">
        <v>245180</v>
      </c>
      <c r="G36" s="31">
        <f t="shared" si="19"/>
        <v>257684.18</v>
      </c>
      <c r="H36" s="15">
        <v>367550.45999999996</v>
      </c>
      <c r="I36" s="15">
        <f t="shared" si="16"/>
        <v>69834.587399999989</v>
      </c>
      <c r="J36" s="15">
        <f t="shared" si="20"/>
        <v>437385.04739999992</v>
      </c>
      <c r="K36" s="15">
        <v>357700</v>
      </c>
      <c r="L36" s="15">
        <f t="shared" si="17"/>
        <v>67963</v>
      </c>
      <c r="M36" s="15">
        <f t="shared" si="21"/>
        <v>425663</v>
      </c>
      <c r="N36" s="15">
        <v>353192</v>
      </c>
      <c r="O36" s="15">
        <f t="shared" si="18"/>
        <v>67106.48</v>
      </c>
      <c r="P36" s="15">
        <f t="shared" si="22"/>
        <v>420298.48</v>
      </c>
      <c r="Q36" s="15">
        <f t="shared" si="23"/>
        <v>85347.735535761676</v>
      </c>
      <c r="R36" s="35">
        <f t="shared" si="24"/>
        <v>0.22153397343017323</v>
      </c>
      <c r="S36" s="15">
        <f t="shared" si="25"/>
        <v>385258</v>
      </c>
    </row>
    <row r="37" spans="1:19" ht="12.75" customHeight="1" x14ac:dyDescent="0.2">
      <c r="A37" s="25">
        <v>14</v>
      </c>
      <c r="B37" s="110" t="s">
        <v>333</v>
      </c>
      <c r="C37" s="110"/>
      <c r="D37" s="14">
        <v>7132158</v>
      </c>
      <c r="E37" s="14">
        <v>1</v>
      </c>
      <c r="F37" s="15">
        <v>1309000</v>
      </c>
      <c r="G37" s="31">
        <f t="shared" si="19"/>
        <v>1375759</v>
      </c>
      <c r="H37" s="15">
        <v>5529315.96</v>
      </c>
      <c r="I37" s="15">
        <f t="shared" si="16"/>
        <v>1050570.0323999999</v>
      </c>
      <c r="J37" s="15">
        <f t="shared" si="20"/>
        <v>6579885.9923999999</v>
      </c>
      <c r="K37" s="15">
        <v>5518800</v>
      </c>
      <c r="L37" s="15">
        <f t="shared" si="17"/>
        <v>1048572</v>
      </c>
      <c r="M37" s="15">
        <f t="shared" si="21"/>
        <v>6567372</v>
      </c>
      <c r="N37" s="15">
        <v>5449248</v>
      </c>
      <c r="O37" s="15">
        <f t="shared" si="18"/>
        <v>1035357.12</v>
      </c>
      <c r="P37" s="15">
        <f t="shared" si="22"/>
        <v>6484605.1200000001</v>
      </c>
      <c r="Q37" s="15">
        <f t="shared" si="23"/>
        <v>2584443.4825462657</v>
      </c>
      <c r="R37" s="35">
        <f t="shared" si="24"/>
        <v>0.49209629466831006</v>
      </c>
      <c r="S37" s="15">
        <f t="shared" si="25"/>
        <v>5251906</v>
      </c>
    </row>
    <row r="38" spans="1:19" s="4" customFormat="1" ht="18.75" customHeight="1" x14ac:dyDescent="0.25">
      <c r="A38" s="104" t="s">
        <v>44</v>
      </c>
      <c r="B38" s="104"/>
      <c r="C38" s="104"/>
      <c r="D38" s="104"/>
      <c r="E38" s="104"/>
      <c r="F38" s="29">
        <f t="shared" ref="F38:P38" si="26">SUM(F24:F37)</f>
        <v>60985711</v>
      </c>
      <c r="G38" s="29">
        <f t="shared" si="26"/>
        <v>64095982.261</v>
      </c>
      <c r="H38" s="23">
        <f t="shared" si="26"/>
        <v>92285648.99999997</v>
      </c>
      <c r="I38" s="23">
        <f t="shared" si="26"/>
        <v>17534273.310000002</v>
      </c>
      <c r="J38" s="23">
        <f t="shared" si="26"/>
        <v>109819922.31</v>
      </c>
      <c r="K38" s="20">
        <f t="shared" si="26"/>
        <v>85537020</v>
      </c>
      <c r="L38" s="20">
        <f t="shared" si="26"/>
        <v>16252033.800000001</v>
      </c>
      <c r="M38" s="20">
        <f t="shared" si="26"/>
        <v>101789053.8</v>
      </c>
      <c r="N38" s="17">
        <f t="shared" si="26"/>
        <v>84459019.200000003</v>
      </c>
      <c r="O38" s="17">
        <f t="shared" si="26"/>
        <v>16047213.648</v>
      </c>
      <c r="P38" s="17">
        <f t="shared" si="26"/>
        <v>100506232.848</v>
      </c>
      <c r="Q38" s="26"/>
      <c r="R38" s="26"/>
      <c r="S38" s="26">
        <f>SUM(S24:S37)</f>
        <v>94052800</v>
      </c>
    </row>
    <row r="39" spans="1:19" s="2" customFormat="1" ht="19.5" customHeight="1" x14ac:dyDescent="0.25">
      <c r="A39" s="103" t="s">
        <v>45</v>
      </c>
      <c r="B39" s="103"/>
      <c r="C39" s="103"/>
      <c r="D39" s="103"/>
      <c r="E39" s="103"/>
      <c r="F39" s="30">
        <f t="shared" ref="F39:P39" si="27">+F21+F38</f>
        <v>60985711</v>
      </c>
      <c r="G39" s="30">
        <f t="shared" si="27"/>
        <v>64095982.261</v>
      </c>
      <c r="H39" s="24">
        <f t="shared" si="27"/>
        <v>118300002.99999997</v>
      </c>
      <c r="I39" s="24">
        <f t="shared" si="27"/>
        <v>22477000.57</v>
      </c>
      <c r="J39" s="24">
        <f t="shared" si="27"/>
        <v>140777003.56999999</v>
      </c>
      <c r="K39" s="21">
        <f t="shared" si="27"/>
        <v>112777020</v>
      </c>
      <c r="L39" s="21">
        <f t="shared" si="27"/>
        <v>21427633.800000001</v>
      </c>
      <c r="M39" s="21">
        <f t="shared" si="27"/>
        <v>134204653.8</v>
      </c>
      <c r="N39" s="18">
        <f t="shared" si="27"/>
        <v>110223725.2</v>
      </c>
      <c r="O39" s="18">
        <f t="shared" si="27"/>
        <v>20942507.787999999</v>
      </c>
      <c r="P39" s="18">
        <f t="shared" si="27"/>
        <v>131166232.98800001</v>
      </c>
      <c r="Q39" s="26"/>
      <c r="R39" s="26"/>
      <c r="S39" s="26">
        <f>+S21+S38</f>
        <v>125397024</v>
      </c>
    </row>
    <row r="40" spans="1:19" s="4" customFormat="1" ht="18.75" customHeight="1" x14ac:dyDescent="0.25">
      <c r="A40" s="11"/>
      <c r="B40" s="11"/>
      <c r="C40" s="11"/>
      <c r="D40" s="11"/>
      <c r="E40" s="11"/>
      <c r="F40" s="11"/>
      <c r="G40" s="11"/>
      <c r="H40" s="9"/>
      <c r="I40" s="9"/>
      <c r="J40" s="9"/>
      <c r="K40" s="9"/>
      <c r="L40" s="9"/>
      <c r="M40" s="9"/>
      <c r="N40" s="9"/>
      <c r="O40" s="9"/>
      <c r="P40" s="9"/>
    </row>
    <row r="41" spans="1:19" x14ac:dyDescent="0.2">
      <c r="I41" s="1" t="s">
        <v>334</v>
      </c>
    </row>
  </sheetData>
  <autoFilter ref="A11:E42"/>
  <mergeCells count="33">
    <mergeCell ref="B28:C28"/>
    <mergeCell ref="B29:C29"/>
    <mergeCell ref="A39:E39"/>
    <mergeCell ref="B34:C34"/>
    <mergeCell ref="B35:C35"/>
    <mergeCell ref="B36:C36"/>
    <mergeCell ref="B37:C37"/>
    <mergeCell ref="A38:E38"/>
    <mergeCell ref="B30:C30"/>
    <mergeCell ref="B31:C31"/>
    <mergeCell ref="B32:C32"/>
    <mergeCell ref="B33:C33"/>
    <mergeCell ref="B23:C23"/>
    <mergeCell ref="B24:C24"/>
    <mergeCell ref="B25:C25"/>
    <mergeCell ref="B26:C26"/>
    <mergeCell ref="B27:C27"/>
    <mergeCell ref="F10:G10"/>
    <mergeCell ref="F22:G22"/>
    <mergeCell ref="A21:E21"/>
    <mergeCell ref="A1:B5"/>
    <mergeCell ref="C1:P5"/>
    <mergeCell ref="A6:P6"/>
    <mergeCell ref="A7:P7"/>
    <mergeCell ref="A9:P9"/>
    <mergeCell ref="A10:E10"/>
    <mergeCell ref="N10:P10"/>
    <mergeCell ref="A22:E22"/>
    <mergeCell ref="N22:P22"/>
    <mergeCell ref="K10:M10"/>
    <mergeCell ref="K22:M22"/>
    <mergeCell ref="H10:J10"/>
    <mergeCell ref="H22:J22"/>
  </mergeCells>
  <pageMargins left="0.7" right="0.7" top="0.75" bottom="0.75" header="0.3" footer="0.3"/>
  <pageSetup paperSize="9" orientation="portrait"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5:M19"/>
  <sheetViews>
    <sheetView tabSelected="1" topLeftCell="D1" workbookViewId="0">
      <selection activeCell="E19" sqref="E19"/>
    </sheetView>
  </sheetViews>
  <sheetFormatPr baseColWidth="10" defaultColWidth="9.140625" defaultRowHeight="15" x14ac:dyDescent="0.25"/>
  <cols>
    <col min="1" max="1" width="3.7109375" customWidth="1"/>
    <col min="2" max="2" width="23.28515625" customWidth="1"/>
    <col min="3" max="3" width="26.42578125" customWidth="1"/>
    <col min="4" max="4" width="19" customWidth="1"/>
    <col min="5" max="5" width="18.7109375" customWidth="1"/>
    <col min="6" max="6" width="19.7109375" customWidth="1"/>
    <col min="7" max="7" width="20.28515625" customWidth="1"/>
    <col min="8" max="8" width="21.28515625" customWidth="1"/>
    <col min="9" max="9" width="21.7109375" customWidth="1"/>
    <col min="10" max="10" width="18.42578125" customWidth="1"/>
    <col min="11" max="12" width="18.85546875" customWidth="1"/>
    <col min="13" max="13" width="16.85546875" bestFit="1" customWidth="1"/>
  </cols>
  <sheetData>
    <row r="5" spans="2:13" x14ac:dyDescent="0.25">
      <c r="B5" s="56" t="s">
        <v>335</v>
      </c>
      <c r="C5" s="56" t="s">
        <v>336</v>
      </c>
      <c r="D5" s="56" t="s">
        <v>337</v>
      </c>
      <c r="E5" s="56" t="s">
        <v>338</v>
      </c>
      <c r="F5" s="56" t="s">
        <v>339</v>
      </c>
      <c r="G5" s="56" t="s">
        <v>340</v>
      </c>
      <c r="H5" s="56" t="s">
        <v>341</v>
      </c>
      <c r="I5" s="56" t="s">
        <v>342</v>
      </c>
      <c r="J5" s="56" t="s">
        <v>343</v>
      </c>
      <c r="K5" s="56" t="s">
        <v>344</v>
      </c>
      <c r="L5" s="56" t="s">
        <v>345</v>
      </c>
    </row>
    <row r="6" spans="2:13" x14ac:dyDescent="0.25">
      <c r="B6" s="57" t="s">
        <v>185</v>
      </c>
      <c r="C6" s="60">
        <v>100000000</v>
      </c>
      <c r="D6" s="59">
        <v>1898732</v>
      </c>
      <c r="E6" s="59"/>
      <c r="F6" s="59">
        <v>0</v>
      </c>
      <c r="G6" s="71">
        <v>3405811</v>
      </c>
      <c r="H6" s="58">
        <v>0</v>
      </c>
      <c r="I6" s="58">
        <v>7168957</v>
      </c>
      <c r="J6" s="60">
        <v>48254500</v>
      </c>
      <c r="K6" s="58"/>
      <c r="L6" s="58">
        <v>5263813</v>
      </c>
      <c r="M6" s="54">
        <f>SUM(D6:L6)</f>
        <v>65991813</v>
      </c>
    </row>
    <row r="7" spans="2:13" x14ac:dyDescent="0.25">
      <c r="B7" s="57" t="s">
        <v>346</v>
      </c>
      <c r="C7" s="58">
        <v>70000000</v>
      </c>
      <c r="D7" s="59">
        <v>0</v>
      </c>
      <c r="E7" s="59">
        <v>0</v>
      </c>
      <c r="F7" s="59">
        <v>0</v>
      </c>
      <c r="G7" s="71">
        <v>0</v>
      </c>
      <c r="H7" s="58">
        <v>3069383</v>
      </c>
      <c r="I7" s="58"/>
      <c r="J7" s="58"/>
      <c r="K7" s="58">
        <v>24196666</v>
      </c>
      <c r="L7" s="58">
        <v>26080411</v>
      </c>
      <c r="M7" s="54">
        <f t="shared" ref="M7:M13" si="0">SUM(D7:L7)</f>
        <v>53346460</v>
      </c>
    </row>
    <row r="8" spans="2:13" x14ac:dyDescent="0.25">
      <c r="B8" s="57" t="s">
        <v>347</v>
      </c>
      <c r="C8" s="58">
        <v>80000000</v>
      </c>
      <c r="D8" s="59">
        <v>0</v>
      </c>
      <c r="E8" s="59">
        <v>0</v>
      </c>
      <c r="F8" s="59">
        <v>13544577</v>
      </c>
      <c r="G8" s="71"/>
      <c r="H8" s="58">
        <v>0</v>
      </c>
      <c r="I8" s="58"/>
      <c r="J8" s="58"/>
      <c r="K8" s="58"/>
      <c r="L8" s="58">
        <v>0</v>
      </c>
      <c r="M8" s="54">
        <f t="shared" si="0"/>
        <v>13544577</v>
      </c>
    </row>
    <row r="9" spans="2:13" x14ac:dyDescent="0.25">
      <c r="B9" s="57" t="s">
        <v>348</v>
      </c>
      <c r="C9" s="58">
        <v>230000000</v>
      </c>
      <c r="D9" s="59">
        <v>18674353</v>
      </c>
      <c r="E9" s="59">
        <v>0</v>
      </c>
      <c r="F9" s="59">
        <v>40311641</v>
      </c>
      <c r="G9" s="71">
        <v>10302806</v>
      </c>
      <c r="H9" s="58">
        <v>0</v>
      </c>
      <c r="I9" s="58">
        <v>11602858</v>
      </c>
      <c r="J9" s="58"/>
      <c r="K9" s="58"/>
      <c r="L9" s="58"/>
      <c r="M9" s="54">
        <f t="shared" si="0"/>
        <v>80891658</v>
      </c>
    </row>
    <row r="10" spans="2:13" x14ac:dyDescent="0.25">
      <c r="B10" s="57" t="s">
        <v>349</v>
      </c>
      <c r="C10" s="58">
        <v>45000000</v>
      </c>
      <c r="D10" s="59">
        <v>0</v>
      </c>
      <c r="E10" s="59">
        <v>0</v>
      </c>
      <c r="F10" s="59"/>
      <c r="G10" s="71">
        <v>0</v>
      </c>
      <c r="H10" s="58">
        <v>0</v>
      </c>
      <c r="I10" s="58"/>
      <c r="J10" s="55"/>
      <c r="K10" s="58">
        <v>31098667</v>
      </c>
      <c r="L10" s="58"/>
      <c r="M10" s="54">
        <f t="shared" si="0"/>
        <v>31098667</v>
      </c>
    </row>
    <row r="11" spans="2:13" x14ac:dyDescent="0.25">
      <c r="B11" s="57" t="s">
        <v>350</v>
      </c>
      <c r="C11" s="58">
        <v>45000000</v>
      </c>
      <c r="D11" s="59">
        <v>0</v>
      </c>
      <c r="E11" s="59">
        <v>0</v>
      </c>
      <c r="F11" s="59"/>
      <c r="G11" s="71">
        <v>0</v>
      </c>
      <c r="H11" s="58">
        <v>0</v>
      </c>
      <c r="I11" s="58"/>
      <c r="J11" s="58"/>
      <c r="K11" s="58"/>
      <c r="L11" s="58"/>
      <c r="M11" s="54">
        <f t="shared" si="0"/>
        <v>0</v>
      </c>
    </row>
    <row r="12" spans="2:13" x14ac:dyDescent="0.25">
      <c r="B12" s="57" t="s">
        <v>351</v>
      </c>
      <c r="C12" s="58">
        <v>100000000</v>
      </c>
      <c r="D12" s="59">
        <v>0</v>
      </c>
      <c r="E12" s="59">
        <v>2561066</v>
      </c>
      <c r="F12" s="59">
        <v>33422343</v>
      </c>
      <c r="G12" s="71">
        <v>2078430</v>
      </c>
      <c r="H12" s="58">
        <v>0</v>
      </c>
      <c r="I12" s="58">
        <v>5163371</v>
      </c>
      <c r="J12" s="58"/>
      <c r="K12" s="58">
        <v>16572733</v>
      </c>
      <c r="L12" s="58"/>
      <c r="M12" s="54">
        <f t="shared" si="0"/>
        <v>59797943</v>
      </c>
    </row>
    <row r="13" spans="2:13" x14ac:dyDescent="0.25">
      <c r="B13" s="57" t="s">
        <v>352</v>
      </c>
      <c r="C13" s="58">
        <v>50000000</v>
      </c>
      <c r="D13" s="59">
        <v>0</v>
      </c>
      <c r="E13" s="81">
        <v>0</v>
      </c>
      <c r="F13" s="59">
        <v>37949100</v>
      </c>
      <c r="G13" s="76">
        <v>0</v>
      </c>
      <c r="H13" s="58">
        <v>0</v>
      </c>
      <c r="I13" s="58">
        <v>0</v>
      </c>
      <c r="J13" s="58">
        <v>0</v>
      </c>
      <c r="K13" s="58">
        <v>0</v>
      </c>
      <c r="L13" s="58">
        <v>0</v>
      </c>
      <c r="M13" s="54">
        <f t="shared" si="0"/>
        <v>37949100</v>
      </c>
    </row>
    <row r="14" spans="2:13" x14ac:dyDescent="0.25">
      <c r="B14" s="57" t="s">
        <v>353</v>
      </c>
      <c r="C14" s="63">
        <f t="shared" ref="C14" si="1">SUM(C6:C13)</f>
        <v>720000000</v>
      </c>
      <c r="D14" s="72">
        <f>'LOTE 1'!S19</f>
        <v>20573085</v>
      </c>
      <c r="E14" s="78">
        <f>'LOTE 2'!S13</f>
        <v>2561066</v>
      </c>
      <c r="F14" s="79">
        <f>'LOTE 3'!U70</f>
        <v>125227661</v>
      </c>
      <c r="G14" s="82">
        <f>'LOTE 4'!U21</f>
        <v>15787047</v>
      </c>
      <c r="H14" s="74">
        <f>'LOTE 5'!S13</f>
        <v>3069383</v>
      </c>
      <c r="I14" s="70">
        <f>'LOTE 6'!S21</f>
        <v>23935186</v>
      </c>
      <c r="J14" s="70">
        <f>'LOTE 7'!S13</f>
        <v>48254500</v>
      </c>
      <c r="K14" s="70">
        <f>'LOTE 8'!U19</f>
        <v>71868066</v>
      </c>
      <c r="L14" s="70">
        <f>'LOTE 9'!S21</f>
        <v>31344224</v>
      </c>
      <c r="M14" s="61">
        <f>SUM(D14:L14)</f>
        <v>342620218</v>
      </c>
    </row>
    <row r="15" spans="2:13" x14ac:dyDescent="0.25">
      <c r="C15" s="57" t="s">
        <v>354</v>
      </c>
      <c r="D15" s="73">
        <v>5426915</v>
      </c>
      <c r="E15" s="62">
        <v>5438934</v>
      </c>
      <c r="F15" s="80">
        <v>64772339</v>
      </c>
      <c r="G15" s="62">
        <v>29212953</v>
      </c>
      <c r="H15" s="75">
        <v>12730617</v>
      </c>
      <c r="I15" s="62">
        <v>0</v>
      </c>
      <c r="J15" s="62">
        <v>0</v>
      </c>
      <c r="K15" s="62">
        <v>140131934</v>
      </c>
      <c r="L15" s="62">
        <v>119666090</v>
      </c>
      <c r="M15" s="61">
        <f t="shared" ref="M7:M15" si="2">SUM(D15:L15)</f>
        <v>377379782</v>
      </c>
    </row>
    <row r="16" spans="2:13" x14ac:dyDescent="0.25">
      <c r="C16" s="57" t="s">
        <v>355</v>
      </c>
      <c r="D16" s="62">
        <f>D14+D15</f>
        <v>26000000</v>
      </c>
      <c r="E16" s="77">
        <f t="shared" ref="E16:J16" si="3">E14+E15</f>
        <v>8000000</v>
      </c>
      <c r="F16" s="62">
        <f t="shared" si="3"/>
        <v>190000000</v>
      </c>
      <c r="G16" s="77">
        <f t="shared" si="3"/>
        <v>45000000</v>
      </c>
      <c r="H16" s="62">
        <f t="shared" si="3"/>
        <v>15800000</v>
      </c>
      <c r="I16" s="62">
        <f t="shared" si="3"/>
        <v>23935186</v>
      </c>
      <c r="J16" s="62">
        <f t="shared" si="3"/>
        <v>48254500</v>
      </c>
      <c r="K16" s="62">
        <f>K14+K15</f>
        <v>212000000</v>
      </c>
      <c r="L16" s="62">
        <f>L14+L15</f>
        <v>151010314</v>
      </c>
      <c r="M16" s="61">
        <f>SUM(D16:L16)</f>
        <v>720000000</v>
      </c>
    </row>
    <row r="17" spans="4:13" x14ac:dyDescent="0.25">
      <c r="E17" s="54"/>
      <c r="G17" s="54"/>
      <c r="H17" s="54"/>
      <c r="K17" s="54"/>
      <c r="L17" s="54"/>
      <c r="M17" s="54"/>
    </row>
    <row r="18" spans="4:13" x14ac:dyDescent="0.25">
      <c r="D18" s="54"/>
      <c r="E18" s="54"/>
      <c r="F18" s="54"/>
      <c r="G18" s="54"/>
      <c r="M18" s="54"/>
    </row>
    <row r="19" spans="4:13" x14ac:dyDescent="0.25">
      <c r="D19" s="54"/>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7A68DEFE62455E479CDA059E0B3D10DF" ma:contentTypeVersion="18" ma:contentTypeDescription="Crear nuevo documento." ma:contentTypeScope="" ma:versionID="49baf77e665d1cbd515d1926b3bca5f2">
  <xsd:schema xmlns:xsd="http://www.w3.org/2001/XMLSchema" xmlns:xs="http://www.w3.org/2001/XMLSchema" xmlns:p="http://schemas.microsoft.com/office/2006/metadata/properties" xmlns:ns2="6bd64bee-747a-4257-ac2c-022ce70e2643" xmlns:ns3="49568fc9-c75b-4056-ba7b-120608bf9c50" targetNamespace="http://schemas.microsoft.com/office/2006/metadata/properties" ma:root="true" ma:fieldsID="15396d4f2a7298bae4dcc16b0bfb2f76" ns2:_="" ns3:_="">
    <xsd:import namespace="6bd64bee-747a-4257-ac2c-022ce70e2643"/>
    <xsd:import namespace="49568fc9-c75b-4056-ba7b-120608bf9c50"/>
    <xsd:element name="properties">
      <xsd:complexType>
        <xsd:sequence>
          <xsd:element name="documentManagement">
            <xsd:complexType>
              <xsd:all>
                <xsd:element ref="ns2:SharedWithUsers" minOccurs="0"/>
                <xsd:element ref="ns2:SharedWithDetails" minOccurs="0"/>
                <xsd:element ref="ns3:MediaServiceMetadata" minOccurs="0"/>
                <xsd:element ref="ns3:MediaServiceFastMetadata" minOccurs="0"/>
                <xsd:element ref="ns3:MediaServiceAutoKeyPoints" minOccurs="0"/>
                <xsd:element ref="ns3:MediaServiceKeyPoints" minOccurs="0"/>
                <xsd:element ref="ns3:MediaServiceAutoTags" minOccurs="0"/>
                <xsd:element ref="ns3:MediaServiceOCR" minOccurs="0"/>
                <xsd:element ref="ns3:MediaServiceGenerationTime" minOccurs="0"/>
                <xsd:element ref="ns3:MediaServiceEventHashCode" minOccurs="0"/>
                <xsd:element ref="ns3:MediaServiceDateTaken" minOccurs="0"/>
                <xsd:element ref="ns3:MediaServiceLocation" minOccurs="0"/>
                <xsd:element ref="ns3:MediaLengthInSeconds" minOccurs="0"/>
                <xsd:element ref="ns3:lcf76f155ced4ddcb4097134ff3c332f" minOccurs="0"/>
                <xsd:element ref="ns2:TaxCatchAll"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6bd64bee-747a-4257-ac2c-022ce70e2643" elementFormDefault="qualified">
    <xsd:import namespace="http://schemas.microsoft.com/office/2006/documentManagement/types"/>
    <xsd:import namespace="http://schemas.microsoft.com/office/infopath/2007/PartnerControls"/>
    <xsd:element name="SharedWithUsers" ma:index="8"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6d9c9809-49be-4da3-9f79-7e1076cf47f5}" ma:internalName="TaxCatchAll" ma:showField="CatchAllData" ma:web="6bd64bee-747a-4257-ac2c-022ce70e2643">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49568fc9-c75b-4056-ba7b-120608bf9c50" elementFormDefault="qualified">
    <xsd:import namespace="http://schemas.microsoft.com/office/2006/documentManagement/types"/>
    <xsd:import namespace="http://schemas.microsoft.com/office/infopath/2007/PartnerControls"/>
    <xsd:element name="MediaServiceMetadata" ma:index="10" nillable="true" ma:displayName="MediaServiceMetadata" ma:hidden="true" ma:internalName="MediaServiceMetadata" ma:readOnly="true">
      <xsd:simpleType>
        <xsd:restriction base="dms:Note"/>
      </xsd:simpleType>
    </xsd:element>
    <xsd:element name="MediaServiceFastMetadata" ma:index="11" nillable="true" ma:displayName="MediaServiceFastMetadata" ma:hidden="true" ma:internalName="MediaServiceFastMetadata" ma:readOnly="true">
      <xsd:simpleType>
        <xsd:restriction base="dms:Note"/>
      </xsd:simpleType>
    </xsd:element>
    <xsd:element name="MediaServiceAutoKeyPoints" ma:index="12" nillable="true" ma:displayName="MediaServiceAutoKeyPoints" ma:hidden="true" ma:internalName="MediaServiceAutoKeyPoints" ma:readOnly="true">
      <xsd:simpleType>
        <xsd:restriction base="dms:Note"/>
      </xsd:simpleType>
    </xsd:element>
    <xsd:element name="MediaServiceKeyPoints" ma:index="13" nillable="true" ma:displayName="KeyPoints" ma:internalName="MediaServiceKeyPoints" ma:readOnly="true">
      <xsd:simpleType>
        <xsd:restriction base="dms:Note">
          <xsd:maxLength value="255"/>
        </xsd:restriction>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ServiceDateTaken" ma:index="18" nillable="true" ma:displayName="MediaServiceDateTaken" ma:hidden="true" ma:internalName="MediaServiceDateTaken" ma:readOnly="true">
      <xsd:simpleType>
        <xsd:restriction base="dms:Text"/>
      </xsd:simpleType>
    </xsd:element>
    <xsd:element name="MediaServiceLocation" ma:index="19" nillable="true" ma:displayName="Location" ma:internalName="MediaServiceLocation" ma:readOnly="true">
      <xsd:simpleType>
        <xsd:restriction base="dms:Text"/>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c13af8aa-4373-474f-ae2e-dcebb9a41e41"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TaxCatchAll xmlns="6bd64bee-747a-4257-ac2c-022ce70e2643" xsi:nil="true"/>
    <lcf76f155ced4ddcb4097134ff3c332f xmlns="49568fc9-c75b-4056-ba7b-120608bf9c50">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CF9A14E-0BFF-48B2-A25E-50A7BA0E230F}">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6bd64bee-747a-4257-ac2c-022ce70e2643"/>
    <ds:schemaRef ds:uri="49568fc9-c75b-4056-ba7b-120608bf9c50"/>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C694C598-C037-4FED-A7A1-160DE7F37EC9}">
  <ds:schemaRefs>
    <ds:schemaRef ds:uri="http://schemas.microsoft.com/sharepoint/v3/contenttype/forms"/>
  </ds:schemaRefs>
</ds:datastoreItem>
</file>

<file path=customXml/itemProps3.xml><?xml version="1.0" encoding="utf-8"?>
<ds:datastoreItem xmlns:ds="http://schemas.openxmlformats.org/officeDocument/2006/customXml" ds:itemID="{6E7FF6FB-31C9-47DE-927B-C028679A8EE4}">
  <ds:schemaRefs>
    <ds:schemaRef ds:uri="http://schemas.microsoft.com/office/infopath/2007/PartnerControls"/>
    <ds:schemaRef ds:uri="http://purl.org/dc/terms/"/>
    <ds:schemaRef ds:uri="http://schemas.microsoft.com/office/2006/metadata/properties"/>
    <ds:schemaRef ds:uri="http://schemas.microsoft.com/office/2006/documentManagement/types"/>
    <ds:schemaRef ds:uri="49568fc9-c75b-4056-ba7b-120608bf9c50"/>
    <ds:schemaRef ds:uri="http://purl.org/dc/elements/1.1/"/>
    <ds:schemaRef ds:uri="http://schemas.openxmlformats.org/package/2006/metadata/core-properties"/>
    <ds:schemaRef ds:uri="6bd64bee-747a-4257-ac2c-022ce70e2643"/>
    <ds:schemaRef ds:uri="http://www.w3.org/XML/1998/namespace"/>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10</vt:i4>
      </vt:variant>
    </vt:vector>
  </HeadingPairs>
  <TitlesOfParts>
    <vt:vector size="10" baseType="lpstr">
      <vt:lpstr>LOTE 1</vt:lpstr>
      <vt:lpstr>LOTE 2</vt:lpstr>
      <vt:lpstr>LOTE 3</vt:lpstr>
      <vt:lpstr>LOTE 4</vt:lpstr>
      <vt:lpstr>LOTE 5</vt:lpstr>
      <vt:lpstr>LOTE 6</vt:lpstr>
      <vt:lpstr>LOTE 7</vt:lpstr>
      <vt:lpstr>LOTE 8</vt:lpstr>
      <vt:lpstr>LOTE 9</vt:lpstr>
      <vt:lpstr>PRESUPUESTO </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ASUS</dc:creator>
  <cp:keywords/>
  <dc:description/>
  <cp:lastModifiedBy>ASUS</cp:lastModifiedBy>
  <cp:revision/>
  <dcterms:created xsi:type="dcterms:W3CDTF">2024-06-06T21:08:17Z</dcterms:created>
  <dcterms:modified xsi:type="dcterms:W3CDTF">2026-04-30T23:25:11Z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0x0101007A68DEFE62455E479CDA059E0B3D10DF</vt:lpwstr>
  </property>
  <property fmtid="{D5CDD505-2E9C-101B-9397-08002B2CF9AE}" pid="3" name="MediaServiceImageTags">
    <vt:lpwstr/>
  </property>
</Properties>
</file>