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6\PROCESO ESTAMBUL-7 AGOSTO-junio 26\"/>
    </mc:Choice>
  </mc:AlternateContent>
  <bookViews>
    <workbookView xWindow="0" yWindow="0" windowWidth="28800" windowHeight="11835"/>
  </bookViews>
  <sheets>
    <sheet name="PRESUPUESTO" sheetId="1" r:id="rId1"/>
    <sheet name="ANALISIS AU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7" i="1" l="1"/>
  <c r="I46" i="1"/>
  <c r="I45" i="1"/>
  <c r="I44" i="1"/>
  <c r="I43" i="1"/>
  <c r="I41" i="1"/>
  <c r="I40" i="1"/>
  <c r="I39" i="1"/>
  <c r="I38" i="1"/>
  <c r="I37" i="1"/>
  <c r="I36" i="1"/>
  <c r="I33" i="1"/>
  <c r="I35" i="1"/>
  <c r="I32" i="1"/>
  <c r="I34" i="1"/>
  <c r="I31" i="1"/>
  <c r="I77" i="1" l="1"/>
  <c r="I102" i="1"/>
  <c r="I93" i="1"/>
  <c r="I90" i="1"/>
  <c r="I81" i="1"/>
  <c r="I68" i="1"/>
  <c r="I59" i="1"/>
  <c r="I52" i="1"/>
  <c r="I48" i="1"/>
  <c r="I22" i="1"/>
  <c r="I19" i="1"/>
  <c r="I16" i="1"/>
  <c r="I50" i="1"/>
  <c r="I75" i="1"/>
  <c r="I95" i="1"/>
  <c r="I61" i="1"/>
  <c r="I62" i="1" s="1"/>
  <c r="I98" i="1"/>
  <c r="I96" i="1"/>
  <c r="G19" i="2" l="1"/>
  <c r="G20" i="2"/>
  <c r="G21" i="2"/>
  <c r="G22" i="2"/>
  <c r="G23" i="2"/>
  <c r="G30" i="2"/>
  <c r="G31" i="2"/>
  <c r="G32" i="2"/>
  <c r="G33" i="2"/>
  <c r="G34" i="2"/>
  <c r="G35" i="2"/>
  <c r="G36" i="2"/>
  <c r="G37" i="2"/>
  <c r="H17" i="2"/>
  <c r="D12" i="2"/>
  <c r="I217" i="1" l="1"/>
  <c r="H27" i="2"/>
  <c r="F26" i="2"/>
  <c r="H26" i="2" s="1"/>
  <c r="H14" i="2"/>
  <c r="D13" i="2"/>
  <c r="H13" i="2" s="1"/>
  <c r="H12" i="2"/>
  <c r="H11" i="2"/>
  <c r="H10" i="2"/>
  <c r="H9" i="2"/>
  <c r="I206" i="1"/>
  <c r="I207" i="1" s="1"/>
  <c r="I203" i="1"/>
  <c r="I202" i="1"/>
  <c r="I201" i="1"/>
  <c r="I200" i="1"/>
  <c r="I197" i="1"/>
  <c r="I196" i="1"/>
  <c r="I193" i="1"/>
  <c r="I192" i="1"/>
  <c r="I191" i="1"/>
  <c r="I190" i="1"/>
  <c r="I189" i="1"/>
  <c r="I188" i="1"/>
  <c r="I187" i="1"/>
  <c r="I184" i="1"/>
  <c r="I185" i="1" s="1"/>
  <c r="I181" i="1"/>
  <c r="I180" i="1"/>
  <c r="I182" i="1" s="1"/>
  <c r="I177" i="1"/>
  <c r="I176" i="1"/>
  <c r="I175" i="1"/>
  <c r="I174" i="1"/>
  <c r="I173" i="1"/>
  <c r="I172" i="1"/>
  <c r="I171" i="1"/>
  <c r="I168" i="1"/>
  <c r="I167" i="1"/>
  <c r="I166" i="1"/>
  <c r="I165" i="1"/>
  <c r="I162" i="1"/>
  <c r="I163" i="1" s="1"/>
  <c r="I159" i="1"/>
  <c r="I160" i="1" s="1"/>
  <c r="I156" i="1"/>
  <c r="I155" i="1"/>
  <c r="I157" i="1" s="1"/>
  <c r="I152" i="1"/>
  <c r="I153" i="1" s="1"/>
  <c r="I149" i="1"/>
  <c r="I150" i="1" s="1"/>
  <c r="I148" i="1"/>
  <c r="I145" i="1"/>
  <c r="I146" i="1" s="1"/>
  <c r="I142" i="1"/>
  <c r="I141" i="1"/>
  <c r="I140" i="1"/>
  <c r="I139" i="1"/>
  <c r="I143" i="1" s="1"/>
  <c r="I136" i="1"/>
  <c r="I135" i="1"/>
  <c r="I137" i="1" s="1"/>
  <c r="I132" i="1"/>
  <c r="I131" i="1"/>
  <c r="I133" i="1" s="1"/>
  <c r="I128" i="1"/>
  <c r="I127" i="1"/>
  <c r="I129" i="1" s="1"/>
  <c r="I124" i="1"/>
  <c r="I123" i="1"/>
  <c r="I125" i="1" s="1"/>
  <c r="I120" i="1"/>
  <c r="I121" i="1" s="1"/>
  <c r="I118" i="1"/>
  <c r="I117" i="1"/>
  <c r="I116" i="1"/>
  <c r="I113" i="1"/>
  <c r="I101" i="1"/>
  <c r="I100" i="1"/>
  <c r="I99" i="1"/>
  <c r="I97" i="1"/>
  <c r="I92" i="1"/>
  <c r="I89" i="1"/>
  <c r="I88" i="1"/>
  <c r="I87" i="1"/>
  <c r="I86" i="1"/>
  <c r="I85" i="1"/>
  <c r="I84" i="1"/>
  <c r="I83" i="1"/>
  <c r="I80" i="1"/>
  <c r="I76" i="1"/>
  <c r="I74" i="1"/>
  <c r="I73" i="1"/>
  <c r="I72" i="1"/>
  <c r="I71" i="1"/>
  <c r="I70" i="1"/>
  <c r="I78" i="1" s="1"/>
  <c r="I67" i="1"/>
  <c r="I66" i="1"/>
  <c r="I65" i="1"/>
  <c r="I64" i="1"/>
  <c r="I58" i="1"/>
  <c r="I57" i="1"/>
  <c r="I56" i="1"/>
  <c r="I55" i="1"/>
  <c r="I54" i="1"/>
  <c r="I51" i="1"/>
  <c r="I28" i="1"/>
  <c r="I27" i="1"/>
  <c r="I24" i="1"/>
  <c r="I25" i="1" s="1"/>
  <c r="I21" i="1"/>
  <c r="I18" i="1"/>
  <c r="I15" i="1"/>
  <c r="I14" i="1"/>
  <c r="I104" i="1" l="1"/>
  <c r="I29" i="1"/>
  <c r="I178" i="1"/>
  <c r="I204" i="1"/>
  <c r="I194" i="1"/>
  <c r="I198" i="1"/>
  <c r="I169" i="1"/>
  <c r="I25" i="2"/>
  <c r="I8" i="2"/>
  <c r="I114" i="1"/>
  <c r="I208" i="1" s="1"/>
  <c r="I213" i="1" l="1"/>
  <c r="I212" i="1"/>
  <c r="E3" i="2" l="1"/>
  <c r="J10" i="2" s="1"/>
  <c r="F20" i="2" l="1"/>
  <c r="F19" i="2"/>
  <c r="J25" i="2"/>
  <c r="J26" i="2"/>
  <c r="F32" i="2"/>
  <c r="H32" i="2" s="1"/>
  <c r="J32" i="2" s="1"/>
  <c r="F34" i="2"/>
  <c r="H34" i="2" s="1"/>
  <c r="J34" i="2" s="1"/>
  <c r="F33" i="2"/>
  <c r="H33" i="2" s="1"/>
  <c r="J33" i="2" s="1"/>
  <c r="F22" i="2"/>
  <c r="J9" i="2"/>
  <c r="J11" i="2"/>
  <c r="J14" i="2"/>
  <c r="F37" i="2"/>
  <c r="H37" i="2" s="1"/>
  <c r="J37" i="2" s="1"/>
  <c r="F35" i="2"/>
  <c r="H35" i="2" s="1"/>
  <c r="J35" i="2" s="1"/>
  <c r="F21" i="2"/>
  <c r="J27" i="2"/>
  <c r="J13" i="2"/>
  <c r="F31" i="2"/>
  <c r="H31" i="2" s="1"/>
  <c r="J31" i="2" s="1"/>
  <c r="F30" i="2"/>
  <c r="H30" i="2" s="1"/>
  <c r="F36" i="2"/>
  <c r="H36" i="2" s="1"/>
  <c r="J36" i="2" s="1"/>
  <c r="J12" i="2"/>
  <c r="J8" i="2"/>
  <c r="J7" i="2" s="1"/>
  <c r="F23" i="2"/>
  <c r="I16" i="2"/>
  <c r="J16" i="2" s="1"/>
  <c r="I29" i="2" l="1"/>
  <c r="J29" i="2" s="1"/>
  <c r="J30" i="2"/>
  <c r="H21" i="2"/>
  <c r="J21" i="2" s="1"/>
  <c r="H22" i="2"/>
  <c r="J22" i="2" s="1"/>
  <c r="H23" i="2"/>
  <c r="J23" i="2" s="1"/>
  <c r="H20" i="2"/>
  <c r="J20" i="2" s="1"/>
  <c r="H19" i="2"/>
  <c r="I18" i="2" l="1"/>
  <c r="I38" i="2" s="1"/>
  <c r="J19" i="2"/>
  <c r="J18" i="2" l="1"/>
  <c r="J15" i="2" s="1"/>
  <c r="J38" i="2" s="1"/>
  <c r="J40" i="2" s="1"/>
  <c r="J42" i="2" s="1"/>
  <c r="I105" i="1" s="1"/>
  <c r="I218" i="1" l="1"/>
  <c r="I219" i="1" s="1"/>
  <c r="I209" i="1" l="1"/>
  <c r="H210" i="1" s="1"/>
  <c r="I214" i="1" l="1"/>
  <c r="H106" i="1"/>
</calcChain>
</file>

<file path=xl/sharedStrings.xml><?xml version="1.0" encoding="utf-8"?>
<sst xmlns="http://schemas.openxmlformats.org/spreadsheetml/2006/main" count="550" uniqueCount="317">
  <si>
    <t>Formulario 1 - Propuesta económica  - Documento tipo de obra pública  - versión 3</t>
  </si>
  <si>
    <t>Código</t>
  </si>
  <si>
    <t>CCE-EICP-FM-14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</si>
  <si>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</si>
  <si>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</si>
  <si>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</si>
  <si>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 y Utilidad  y total  A.U.  resaltadas en color amarillo. Tratándose de otras modalidades de precio, la Entidad puede o no configurar los mismos aspectos.</t>
  </si>
  <si>
    <t>Nº</t>
  </si>
  <si>
    <t>ITEM DE PAGO</t>
  </si>
  <si>
    <t>DESCRIPCION</t>
  </si>
  <si>
    <t>UND.</t>
  </si>
  <si>
    <t>CANTIDAD</t>
  </si>
  <si>
    <t>VALOR UNITARIO</t>
  </si>
  <si>
    <t xml:space="preserve">VALOR TOTAL                                </t>
  </si>
  <si>
    <t>001</t>
  </si>
  <si>
    <t>PRELIMINARES</t>
  </si>
  <si>
    <t>001.049</t>
  </si>
  <si>
    <t>SUMINISTRO, TRANSPORTE E INSTALACIÓN CERRAMIENTO EN YUTE H= 2 M</t>
  </si>
  <si>
    <t>ML</t>
  </si>
  <si>
    <t>001.054</t>
  </si>
  <si>
    <t>SUMINISTRO, TRANSPORTE E INSTALACION SEÑAL PREVENTIVA, REGLAMENTARIA E INFORMATIVA</t>
  </si>
  <si>
    <t>UND</t>
  </si>
  <si>
    <t>Subtotal</t>
  </si>
  <si>
    <t>002</t>
  </si>
  <si>
    <t xml:space="preserve">MOVIMIENTO DE TIERRAS </t>
  </si>
  <si>
    <t>002.089</t>
  </si>
  <si>
    <t>RETIRO DE MATERIAL SOBRANTE EN VOLQUETA, CARGUE MANUAL, DISPOSICIÓN EN BOTADERO (HASTA 25 KM)</t>
  </si>
  <si>
    <t>M3-Suelto</t>
  </si>
  <si>
    <t>003</t>
  </si>
  <si>
    <t xml:space="preserve">DESAGUES E INSTALACIONES SANITARIAS </t>
  </si>
  <si>
    <t>003.011</t>
  </si>
  <si>
    <t>SUMINISTRO, TRANSPORTE E INSTALACION BAJANTE AGUAS LLUVIAS  PVC   4"   (INCLUYE CODO, UNION Y ACCESORIOS DE FIJACION)</t>
  </si>
  <si>
    <t>005</t>
  </si>
  <si>
    <t>ESTRUCTURAS EN CONCRETO, METALICAS Y DE MADERA</t>
  </si>
  <si>
    <t>005.113</t>
  </si>
  <si>
    <t>SUMINISTRO, TRANSPORTE E INSTALACION ESTRUCTURA METALICA PARA CUBIERTA (INCLUYE SOLDADURA, ANTICORROSIVO Y ESMALTE).</t>
  </si>
  <si>
    <t>KG</t>
  </si>
  <si>
    <t>007</t>
  </si>
  <si>
    <t>INSTALACIONES HIDRAULICAS</t>
  </si>
  <si>
    <t>007.116</t>
  </si>
  <si>
    <t>SUMINISTRO, TRANSPORTE E INSTALACION LAVAMANOS DE EMPOTRAR LINEA SAN LORENZO COLOR BLANCO DE CORONA REF: O19001001 O SIMILAR. (INCLUYE ELEMENTOS DE GRIFERÍA PARA INSTALACIÓN).</t>
  </si>
  <si>
    <t>007.120</t>
  </si>
  <si>
    <t>SONDEO DE TUBERÍAS Y BAJANTES DE AGUAS LLUVIA</t>
  </si>
  <si>
    <t>08B</t>
  </si>
  <si>
    <t>INSTALACIONES ELECTRICAS</t>
  </si>
  <si>
    <t>08B.456</t>
  </si>
  <si>
    <t>SUMINISTRO, TRANSPORTE E INSTALACIÓN LUMINARIA HERMETICA 36W - SYLVANIA O SIMILAR</t>
  </si>
  <si>
    <t>08B.173</t>
  </si>
  <si>
    <t xml:space="preserve">SUMINISTRO, TRANSPORTE E INSTALACION SALIDA ILUMINACION EN TUBERIA CONDUIT EMT 3/4", ALAMBRE NO 12 AWG </t>
  </si>
  <si>
    <t>08B.176</t>
  </si>
  <si>
    <t xml:space="preserve">SUMINISTRO, TRANSPORTE E INSTALACION SALIDA TOMACORRIENTE NORMAL DOBLE PT  EN TUBERIA CONDUIT EMT 3/4", ALAMBRE NO 12 AWG </t>
  </si>
  <si>
    <t>M2</t>
  </si>
  <si>
    <t>08B.278</t>
  </si>
  <si>
    <t>SUMINISTRO E INSTALACION DE BREAKER 1X20 A</t>
  </si>
  <si>
    <t>009</t>
  </si>
  <si>
    <t xml:space="preserve">REVOQUES-RESANES </t>
  </si>
  <si>
    <t>SUMINISTRO, TRANSPORTE E INSTALACION SIKA MONOTOP 123 SOBRE MURO, FILOS Y DILATACIONES EN AREAS DE INTERVENCION PARA CONTROL DE HUMEDAD).</t>
  </si>
  <si>
    <t>010</t>
  </si>
  <si>
    <t xml:space="preserve">CUBIERTAS </t>
  </si>
  <si>
    <t>010.017</t>
  </si>
  <si>
    <t>SUMINISTRO, TRANSPORTE E INSTALACION FLANCHE EN LAMINA GALVANIZADA CAL .22 D/ 0.30 M. (INCLUYE ESMALTE + ANCLAJE A MURO + SIKAFLEX)</t>
  </si>
  <si>
    <t>010.019</t>
  </si>
  <si>
    <t>SUMINISTRO, TRANSPORTE E INSTALACION CANAL EN LAMINA GALVANIZADA CAL .22 D/ 0.60 M. (SUMINISTRO E INSTALACIÓN CON WASH PRIMER + ESMALTE + ANCLAJE A MURO + SILICONA)</t>
  </si>
  <si>
    <t>010.033</t>
  </si>
  <si>
    <t>SUMINISTRO, TRANSPORTE E INSTALACION DE TEJA TERMOACÚSTICA UPVC DE 2.0MM (INCLUYE CAPOTE, ARENDELA DE NEOPRENO, TAPA Y TORNILLO DE 3"</t>
  </si>
  <si>
    <t>010.048</t>
  </si>
  <si>
    <t>SUMINISTRO, TRANSPORTE E INSTALACIÓN DE TEJA TIPO SANDWICH ESPESOR 18MM LAMINA SUPERIOR E INFERIOR CAL. 26 REF KINGSPAN O EQUIVALENTE (INC. KIT DE FIJACIÓN Y DEMÁS ELEMENTOS PARA SU CORRECTA INSTALACIÓN Y FUNCIONAMIENTO)</t>
  </si>
  <si>
    <t>010.036</t>
  </si>
  <si>
    <t>SUMINISTRO, TRANSPORTE E INSTALACION DE CABALLETE UPVC 2,0MM. (Incluye kit de fijación con arandela de neopreno)</t>
  </si>
  <si>
    <t>017</t>
  </si>
  <si>
    <t>CARPINTERIA METALICA</t>
  </si>
  <si>
    <t>017.029</t>
  </si>
  <si>
    <t xml:space="preserve">SUMINISTRO, TRANSPORTE E INSTALACION VENTANA FIJA EN ALUMINIO  ANODIZADO VIDRIO 8 MM (INCLUYE MARCO EN PERFILERIA  PB 3831 O SIMILAR Y VIDRIO CRISTAL DE 8 MM. ). INCLUYE EL SUMINISTRO DE TODOS LOS ACCESORIOS REQUERIDOS PARA EL CORRECTO MONTAJE, ASI COMO EL SUMINISTRO E INSTALACIÓN DE LA SILICONA QUE SEA REQUERIDA PARA GARANTIZAR UNA PERFECTA INSTALACIÓN. SEGUN DETALLE. </t>
  </si>
  <si>
    <t>017.040</t>
  </si>
  <si>
    <t xml:space="preserve">SUMINISTRO, TRANSPORTE E INSTALACION PUERTA DOBLE VIDRIO TEMPLADO 10 MM CON ZOCALO EN ALUMINIO CON BISAGRAS DE PISO NEUMATICAS, CON CERRADURAS Y MANIJAS. INCLUYE EL SUMINISTRO DE TODOS LOS ACCESORIOS REQUERIDOS PARA EL CORRECTO MONTAJE. SEGUN DETALLE. </t>
  </si>
  <si>
    <t>017.061</t>
  </si>
  <si>
    <t>SUMINISTRO, TRANSPORTE E INSTALACION PUERTA CABINAS SANITARIAS SISTEMA CANTILIVER EN ACERO INOXIDABLE CAL. 18.  SEGÚN DETALLE. INCLUYE SUMINISTRO, INSTALACIÓN, PASADOR DE CIERRE.</t>
  </si>
  <si>
    <t>017.088</t>
  </si>
  <si>
    <t>SUMINISTRO, TRANSPORTE E INSTALACION CABINAS ORINALES 1.20*0,45 ACERO INOXIDABLE CAL. 20. SEGÚN DETALLE. INCLUYE SUMINISTRO E INSTALACIÓN, SEGÚN DETALLE.</t>
  </si>
  <si>
    <t>019</t>
  </si>
  <si>
    <t>PINTURA</t>
  </si>
  <si>
    <t>019.001</t>
  </si>
  <si>
    <t>SUMINISTRO, TRANSPORTE E INSTALACION ESTUCO Y VINILO 3 MANOS SOBRE MURO INTERIOR (INCLUYE ESTUCO, 1 MANO EN PINTURA TIPO 2  Y DOS MANOS EN PINTURA TIPO 1, FILOS Y DILATACIONES). COLOR SEGÚN DISEÑO POR M2</t>
  </si>
  <si>
    <t>019.013</t>
  </si>
  <si>
    <t>SUMINISTRO, TRANSPORTE E INSTALACION GRANIPLAST (ESGRAFIADO) FACHADAS ( INCLUYE FILOS Y DILATACIONES)</t>
  </si>
  <si>
    <t>019.014</t>
  </si>
  <si>
    <t>SUMINISTRO, TRANSPORTE E INSTALACION ESTUCO Y PINTURA TIPO KORAZA O SIMILAR 3 MANOS FACHADAS (INCLUYE ESTUCO, 1 MANO EN PINTURA TIPO 2 Y DOS MANOS EN PINTURA TIPO KORAZA O SIMILAR, FILOS Y DILATACIONES). COLOR SEGÚN DISEÑO.</t>
  </si>
  <si>
    <t>019.023</t>
  </si>
  <si>
    <t>SUMINISTRO TRANSPORTE E INSTALACION ESTUCO Y 3 MANOS DE PINTURA ACRILTEX PARA BAÑO Y COCINA</t>
  </si>
  <si>
    <t>019.033</t>
  </si>
  <si>
    <t>SUMINISTRO, TRANSPORTE E INSTALACION PINTURA ESMALTE PARA PUERTAS, REJAS, VENTANAS Y DEMÁS SUPERFICIES METÁLICAS. AMBAS CARAS. INCLUYE FILOS Y DILATACIONES. INCLUYE ANDAMIOS CERTIFICADOS PARA TRABAJO EN ALTURAS.</t>
  </si>
  <si>
    <t>019.040</t>
  </si>
  <si>
    <t>SUMINISTRO, TRANSPORTE E INSTALACION VINILO 3 MANOS SOBRE GRANIPLAST EN MURO EXTERIOR ALTURA &gt; 3 M (INCLUYE 1 MANO EN PINTURA TIPO 2  Y DOS MANOS EN PINTURA TIPO 1, FILOS Y DILATACIONES). COLOR SEGÚN DISEÑO POR M2</t>
  </si>
  <si>
    <t>022</t>
  </si>
  <si>
    <t xml:space="preserve">ASEO GENERAL Y LIMPIEZA </t>
  </si>
  <si>
    <t>022.001</t>
  </si>
  <si>
    <t>ASEO GENERAL</t>
  </si>
  <si>
    <t>028</t>
  </si>
  <si>
    <t>DESMONTES</t>
  </si>
  <si>
    <t>028.005</t>
  </si>
  <si>
    <t xml:space="preserve">DESMONTE APARATOS SANITARIOS </t>
  </si>
  <si>
    <t>028.007</t>
  </si>
  <si>
    <t>DESMONTE CUBIERTA (INC. RETIRO YDISPOSICIÓN EN BOTADERO)</t>
  </si>
  <si>
    <t>028.008</t>
  </si>
  <si>
    <t>DESMONTE CIELO RASO (INCLUYE RETIRO)</t>
  </si>
  <si>
    <t>028.011</t>
  </si>
  <si>
    <t>DESMONTE PANELES DIVISORIOS</t>
  </si>
  <si>
    <t>028.012</t>
  </si>
  <si>
    <t>DESMONTE PUERTAS  (INCLUYE RETIRO)</t>
  </si>
  <si>
    <t>028.014</t>
  </si>
  <si>
    <t xml:space="preserve">DESMONTE DE CANALES Y BAJANTES </t>
  </si>
  <si>
    <t>028.081</t>
  </si>
  <si>
    <t>DESMONTE DE CERCHA METALICA</t>
  </si>
  <si>
    <t>029</t>
  </si>
  <si>
    <t>DEMOLICIONES</t>
  </si>
  <si>
    <t>029.005</t>
  </si>
  <si>
    <t xml:space="preserve">DEMOLICION DE MESONES A=0.60 M. </t>
  </si>
  <si>
    <t>032</t>
  </si>
  <si>
    <t xml:space="preserve"> ACTIVIDADES PARA PROYECTOS ESPECIFICOS</t>
  </si>
  <si>
    <t>032.045</t>
  </si>
  <si>
    <t>SUMINISTRO, TRANSPORTE E INSTALACION LAVAPLATOS SOCODA DE 0,40 X 0,60 M CON LLAVE TERMINAL CROMADA Y ROSCADA CON GRIFERÍA, SIFÓN Y ACOPLE</t>
  </si>
  <si>
    <t>032.125</t>
  </si>
  <si>
    <t>SUMINISTRO TRANSPORTE E INSTALACION MESON EN GRANITO NATURAL CRISTAL PULIDO Y BRILLADO, PARA INCRUSTAR LAVAMANOS A=0.60M</t>
  </si>
  <si>
    <t>032.135</t>
  </si>
  <si>
    <t>SUMINISTRO, TRANSPORTE E INSTALACIÓN DIVISION ORINAL EN ACERO INOXIDABLE CAL. 20; 0,9X0,45X0,10 M (DOBLE HOJA)</t>
  </si>
  <si>
    <t>032.175</t>
  </si>
  <si>
    <t>SUMINISTRO, TRANSPORTE E INSTALACIÓN DE SIKATOP-121 PARA REPARACIÓN DE SUPERFICIES EN CONCRETO O MAMPOSTERIA. INCLUYE TODO LO NECESARIO PARA SU CORRECTA INSTALACIÓN</t>
  </si>
  <si>
    <t xml:space="preserve">SUBTOTAL OBRAS </t>
  </si>
  <si>
    <t>SUBTOTAL OBRAS (INCLUYE AU)</t>
  </si>
  <si>
    <t>VALOR TOTAL INCLUYE AU</t>
  </si>
  <si>
    <t>MEJORAMIENTO DE LA PLANTA FÍSICA DEL ESTABLECIMIENTO EDUCATIVO OFICIAL: PRESUPUESTO OBRA CIVIL -SIETE DE AGOSTO SEDE A</t>
  </si>
  <si>
    <t>AB</t>
  </si>
  <si>
    <t xml:space="preserve">ANALISIS BASICO </t>
  </si>
  <si>
    <t>AB26</t>
  </si>
  <si>
    <t>SUMINISTRO, TRANSPORTE E INSTALACION MALLA ELECTROSOLDADA CUALQUIER REFERENCIA (Incluye alambre negro, colocación y traslapo).</t>
  </si>
  <si>
    <t>003.010</t>
  </si>
  <si>
    <t>003.014</t>
  </si>
  <si>
    <t>SUMINISTRO, TRANSPORTE E INSTALACION PUNTO DESAGUE PVC   3"  APARATOS SANITARIOS Y DESAGUES  (INCLUYE CODO, YEE Y ACCESORIOS)</t>
  </si>
  <si>
    <t>005.010</t>
  </si>
  <si>
    <t>SUMINISTRO, TRANSPORTE E INSTALACION PLACA CONTRAPISO CONCRETO 3000 PSI  E=0.07 M ( SIN REFUERZO)</t>
  </si>
  <si>
    <t>007.017</t>
  </si>
  <si>
    <t>SUMINISTRO, TRANSPORTE E INSTALACION PUNTO  AGUA FRIA  1/2" PVC -P ( INCLUYE ACCESORIOS DE INSTALACIÓN )</t>
  </si>
  <si>
    <t>007.128</t>
  </si>
  <si>
    <t>SUMINISTRO, TRANSPORTE E INSTALACIÓN DE  LLAVE DE PASO TIPO RED WHITE 1/2"</t>
  </si>
  <si>
    <t xml:space="preserve">REVOQUES Y RESANES </t>
  </si>
  <si>
    <t>009.006</t>
  </si>
  <si>
    <t>SUMINISTRO,TRANSPORTE E INSTALACION REVOQUE LISO MUROS 1:3  IMPERMEABILIZADO (INCLUYE FILOS Y DILATACIONES) PARA ALTURAS MENORES A 3 METROS</t>
  </si>
  <si>
    <t>009.026</t>
  </si>
  <si>
    <t>010.018</t>
  </si>
  <si>
    <t>SUMINISTRO, TRANSPORTE E INSTALACION FLANCHE EN LAMINA GALVANIZADA CAL .22 D/ 0.50 M. (INCLUYE ESMALTE + ANCLAJE A MURO + SIKAFLEX)</t>
  </si>
  <si>
    <t>010.020</t>
  </si>
  <si>
    <t>SUMINISTRO, TRANSPORTE E INSTALACION CANAL EN LAMINA GALVANIZADA CAL .22 D/ 0.82 M. (SUMINISTRO E INSTALACIÓN CON WASH PRIMER + ESMALTE + ANCLAJE A MURO + SILICONA)</t>
  </si>
  <si>
    <t>010.026</t>
  </si>
  <si>
    <t>RECORRIDO DE CUBIERTA (INC. GANCHOS, AMARRAS Y SIKAFLEX)</t>
  </si>
  <si>
    <t>011</t>
  </si>
  <si>
    <t xml:space="preserve">CIELO RASOS </t>
  </si>
  <si>
    <t>011.018</t>
  </si>
  <si>
    <t>SUMINISTRO, TRANSPORTE E INSTALACIÓN A TODO COSTO DE CIELO RASO EN SUPERBOARD 4 MM TEXTURIZADO MODULADO 0,60 X 0,60 PINTADO Y TERMINADO. INCLUYE PERFILERÍA, ANCLAJES Y TODO LO NECESARIO PARA SU CORRECTA INSTALACIÓN</t>
  </si>
  <si>
    <t>012</t>
  </si>
  <si>
    <t xml:space="preserve">PISOS-ACABADOS </t>
  </si>
  <si>
    <t>012.010</t>
  </si>
  <si>
    <t>SUMINISTRO, TRANSPORTE E INSTALACION BALDOSA GRANO DE MARMOL TERRAZO TIPO ALFA O SIMILAR. (INCLUYE DESTRONCADA, PULIDA, BRILLADA, MORTERO DE NIVELACIÓN Y DILATACIÓN EN PVC).</t>
  </si>
  <si>
    <t>012.034</t>
  </si>
  <si>
    <t>SUMINISTRO, TRANSPORTE E INSTALACION GUARDAESCOBA RECTO BALDOSA GRANO DE MARMOL TERRAZO 30 X 7.2 CM. TIPO ALFA O SIMILAR. FONDO CREMA. (INCLUYE BOQUILLA.)</t>
  </si>
  <si>
    <t>013</t>
  </si>
  <si>
    <t xml:space="preserve">ENCHAPES Y ACCESORIOS </t>
  </si>
  <si>
    <t>013.001</t>
  </si>
  <si>
    <t>SUMINISTRO, TRANSPORTE E INSTALACION CERAMICA PARED POMPEI TIPO ALFA O SIMILAR. COLOR CORAL O SHELL SEGÚN DISEÑO (INCLUYE BOQUILLA COLOR Y WIN.)</t>
  </si>
  <si>
    <t>015</t>
  </si>
  <si>
    <t>APARATOS SANITARIOS</t>
  </si>
  <si>
    <t>015.001</t>
  </si>
  <si>
    <t>SUMINISTRO, TRANSPORTE E INSTALACION COMBO TIPO LAGUNA BALTA BLANCO SIN PEDESTAL CORONA O SIMILAR. (INCLUYE SANITARIO CON TAPA Y TANQUE, LAVAMANOS DE COLGAR CON SIFÓN BOTELLA Y DESAGUE SENCILLO, GRIFERÍA, GRAPAS, ACCESORIOS DE CONEXIÓN E INSTALACIÓN.)</t>
  </si>
  <si>
    <t>015.010</t>
  </si>
  <si>
    <t>SUMINISTRO, TRANSPORTE E INSTALACION ORINAL MEDIANO DE COLGAR EN PORCELANA COLOR BLANCO TIPO CORONA O SIMILAR CON VÁLVULA ANTIVÁNDALICA DE EMPOTRAR</t>
  </si>
  <si>
    <t>016</t>
  </si>
  <si>
    <t>CARPINTERIA EN MADERA</t>
  </si>
  <si>
    <t>016.005</t>
  </si>
  <si>
    <t>SUMINISTRO, TRANSPORTE E INSTALACION PUERTA ENTAMBORADA EN MADEFONDO - TIPO PIZANO ARQUITECTÓNICA O SIMILAR. ANCHO: 0,51 A 0,75 M. ALTO: 1,80 A 2,40 M. HOJA LISA CON MARQUETE EN CANTO DECORATIVO. ACABADO: SEGÚN PINTA SELECCIONADA DE CARTA COLORES MADECOR. (INCLUYE BISAGRAS).</t>
  </si>
  <si>
    <t>INSTALACIONES ELECTRICAS - REDES INTERNAS</t>
  </si>
  <si>
    <t>UN</t>
  </si>
  <si>
    <t>08B.175</t>
  </si>
  <si>
    <t xml:space="preserve">SUMINISTRO, TRANSPORTE E INSTALACION SALIDA TOMACORRIENTE NORMAL DOBLE PT EN TUBERIA CONDUIT PVC 3/4", ALAMBRE NO 12 AWG </t>
  </si>
  <si>
    <t>08B.179</t>
  </si>
  <si>
    <t xml:space="preserve">SUMINISTRO, TRANSPORTE E INSTALACION SALIDA TOMACORRIENTE GFCI DOBLE EN TUBERIA CONDUIT EMT 3/4", ALAMBRE NO 12 AWG </t>
  </si>
  <si>
    <t>08B.205</t>
  </si>
  <si>
    <t xml:space="preserve">SUMINISTRO, TRANSPORTE E INSTALACION SALIDA INTERRUPTOR DOBLE CONMUTABLE EN TUBERIA CONDUIT PVC 3/4", ALAMBRE NO 12 AWG. </t>
  </si>
  <si>
    <t>08B.307</t>
  </si>
  <si>
    <t>DESMONTE DE INTERRUPTORES (DOBLE O SENCILLOS), TOMACORRIENTES (DOBLES O SENCILLOS), PUNTOS TELEFÓNICOS, DE DATOS O SIMILARES</t>
  </si>
  <si>
    <t>08B.843</t>
  </si>
  <si>
    <t>SUMINISTRO, TRANSPORTE E INSTALACION DE LUMINARIA PANEL LED RECTANGULAR DE 40W DE INCRUSTAR</t>
  </si>
  <si>
    <t>021</t>
  </si>
  <si>
    <t>OBRAS EXTERIORES</t>
  </si>
  <si>
    <t>021.034</t>
  </si>
  <si>
    <t>SUMINISTRO, TRANSPORTE E INSTALACION ESCALAS CONCRETO 3000 PSI E= 0.10M.  SOBRE TIERRA ACABADO ESCOBIADO</t>
  </si>
  <si>
    <t>021.069</t>
  </si>
  <si>
    <t>SUMINISTRO, TRANSPORTE E INSTALACION CONCERTINA DIAMETRO 18"ESPIRAL ESPACIADO CADA 20 CM CUCHILLAS EN ACERO INOXIDABLE AISI 430 ESPESOR 0,60MM ANCHO 25MM</t>
  </si>
  <si>
    <t>ASEOS GENERAL Y LIMPIEZA</t>
  </si>
  <si>
    <t>028.018</t>
  </si>
  <si>
    <t>DESMONTE VIDRIO</t>
  </si>
  <si>
    <t xml:space="preserve">DEMOLICIONES </t>
  </si>
  <si>
    <t>029.003</t>
  </si>
  <si>
    <t>DEMOLICION ENCHAPE DE PISOS (INCLUYE RETIRO)</t>
  </si>
  <si>
    <t>029.004</t>
  </si>
  <si>
    <t xml:space="preserve">DEMOLICION ENCHAPE DE MUROS </t>
  </si>
  <si>
    <t xml:space="preserve">ADICIONALES ALCALDIA </t>
  </si>
  <si>
    <t>032.026</t>
  </si>
  <si>
    <t>LIMPIEZA Y NIVELACION DE CANALES INCLUYE SOLDADURAS Y APLICACION DE WASH PREMIER</t>
  </si>
  <si>
    <t>032.028</t>
  </si>
  <si>
    <t>SUMINISTRO, TRANSPORTE E INSTALACION TEJA ONDULADA FIBROCEMENTO PERFIL 5</t>
  </si>
  <si>
    <t>032.043</t>
  </si>
  <si>
    <t>SUMINISTRO, TRANSPORTE E INSTALACION CAMBIO DE ACCESORIOS EN APARATO SANITARIO INCLUYE SUMINISTRO E INSTALACIÓN DE FLUITMASTER</t>
  </si>
  <si>
    <t>032.065</t>
  </si>
  <si>
    <t>SUMINISTRO, TRANSPORTE E INSTALACION VIDRIO TRASLUCIDO DE 4MM</t>
  </si>
  <si>
    <t>034</t>
  </si>
  <si>
    <t xml:space="preserve">MOBILIARIO  (PARQUES Y ESPACIOS PUBLICOS </t>
  </si>
  <si>
    <t>034.052</t>
  </si>
  <si>
    <t>SUMINISTRO TRANSPORTE E INSTALACIÓN DE JUEGO INFANTIL METALICO PEQUEÑO (INCLUYE TORRE DE VIGILANCIA,RODADERO,ESCALERA, COLUMPIO DOBLE).</t>
  </si>
  <si>
    <t>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</si>
  <si>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A.U. </t>
    </r>
  </si>
  <si>
    <t>PORCENTAJE</t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</si>
  <si>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</si>
  <si>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ADMINISTRACION</t>
  </si>
  <si>
    <t>A=</t>
  </si>
  <si>
    <r>
      <t xml:space="preserve">NOTA 3:   </t>
    </r>
    <r>
      <rPr>
        <sz val="11"/>
        <rFont val="Arial"/>
        <family val="2"/>
      </rPr>
      <t>Revisar el Formulario 1 de Presupuesto con sus decimales y tenerlos en cuenta para la presentación de la propuesta económica.</t>
    </r>
  </si>
  <si>
    <t xml:space="preserve">UTILIDAD
</t>
  </si>
  <si>
    <t>U=</t>
  </si>
  <si>
    <r>
      <rPr>
        <b/>
        <sz val="11"/>
        <rFont val="Arial"/>
        <family val="2"/>
      </rPr>
      <t xml:space="preserve">NOTA 5:  </t>
    </r>
    <r>
      <rPr>
        <sz val="11"/>
        <rFont val="Arial"/>
        <family val="2"/>
      </rPr>
      <t>Siguiendo las recomendaciones de la Guía de Colombia Compra Eficiente, se debe presentar la oferta economica en archivo editable (Excel) y en PDF.</t>
    </r>
  </si>
  <si>
    <t>TOTAL A.I.U</t>
  </si>
  <si>
    <t>A.U.=</t>
  </si>
  <si>
    <t>ANALISIS DEL AIU</t>
  </si>
  <si>
    <t>Valor estimado de la Obra (Costo Directo).</t>
  </si>
  <si>
    <t>Valor</t>
  </si>
  <si>
    <t>Plazo estimado de ejecución.</t>
  </si>
  <si>
    <t>Meses</t>
  </si>
  <si>
    <t>CAPITULO</t>
  </si>
  <si>
    <t>TIPO DE GASTO</t>
  </si>
  <si>
    <t>CANTIDAD.</t>
  </si>
  <si>
    <t>DEDICACION</t>
  </si>
  <si>
    <t>VLOR UNITARIO (mes)</t>
  </si>
  <si>
    <t>FACTOR PRESTACIONAL O FACTOR AIU (PARA INDIRECTOS)</t>
  </si>
  <si>
    <t>VALOR TOTAL</t>
  </si>
  <si>
    <t>SUMA</t>
  </si>
  <si>
    <t>GASTOS GENERALES.</t>
  </si>
  <si>
    <t>MANO DE OBRA Y GASTOS DE OFICINA</t>
  </si>
  <si>
    <t xml:space="preserve">Ingeniero Residente </t>
  </si>
  <si>
    <t>Un</t>
  </si>
  <si>
    <t xml:space="preserve">Maestro de Obra </t>
  </si>
  <si>
    <t>Residente de Salud Ocupacional</t>
  </si>
  <si>
    <t>Plan de Salud ocupacional y seguridad industrial</t>
  </si>
  <si>
    <t>Mes</t>
  </si>
  <si>
    <t>Costos financiero</t>
  </si>
  <si>
    <t>GASTOS INDIRECTOS.</t>
  </si>
  <si>
    <t>LEGALIZACION.</t>
  </si>
  <si>
    <t>AIU ITERACION</t>
  </si>
  <si>
    <t>POLIZAS</t>
  </si>
  <si>
    <t>Anticipo</t>
  </si>
  <si>
    <t>%</t>
  </si>
  <si>
    <t>Cumplimiento</t>
  </si>
  <si>
    <t>Estabilidad</t>
  </si>
  <si>
    <t>Prestaciones Sociales</t>
  </si>
  <si>
    <t>Responsabilidad Civil</t>
  </si>
  <si>
    <t>VALLAS Y SEÑALIZACION</t>
  </si>
  <si>
    <t xml:space="preserve">Vallas incluye estructura de fijacion </t>
  </si>
  <si>
    <t>IMPUESTOS Y CONTRIBUCIONES</t>
  </si>
  <si>
    <t xml:space="preserve">Contribuación Especial </t>
  </si>
  <si>
    <t>Estampillas para el bienestar del adulto mayor</t>
  </si>
  <si>
    <t>Estampillas Pro -  Universidades.</t>
  </si>
  <si>
    <t xml:space="preserve">Estampilla pro cultura </t>
  </si>
  <si>
    <t>Estampilla pro justicia familiar</t>
  </si>
  <si>
    <t>Gasto bancarios4x1000 y retiros</t>
  </si>
  <si>
    <t>Industria y Comercio 3,7 x 1.000 sobre valor total</t>
  </si>
  <si>
    <t xml:space="preserve">Tasa pro deporte y recreación </t>
  </si>
  <si>
    <t>TOTAL GASTOS INDIRECTOS DE ADMINISTRACION.</t>
  </si>
  <si>
    <t>UTILIDAD:</t>
  </si>
  <si>
    <t>A.U.</t>
  </si>
  <si>
    <t>NO MOVER</t>
  </si>
  <si>
    <t xml:space="preserve"> </t>
  </si>
  <si>
    <t>MEJORAMIENTO DE LA PLANTA FÍSICA DEL ESTABLECIMIENTO EDUCATIVO OFICIAL: PRESUPUESTO OBRA CIVIL -                       INSTITUCION EDUCATIVA ESTAMBUL</t>
  </si>
  <si>
    <t>032.040</t>
  </si>
  <si>
    <t>SUMINISTRO, TRANSPORTE E INSTALACION LAMINA DE ICOPOR PARA CIELO RASO EN ESTRUCTURA EXISTENTE</t>
  </si>
  <si>
    <t>032.122</t>
  </si>
  <si>
    <t>RENIVELACION DE CIELO RASO EN ALUMINIO E ICOPOR EXISTENTE</t>
  </si>
  <si>
    <t>CELO RASOS</t>
  </si>
  <si>
    <t>011.009</t>
  </si>
  <si>
    <t>SUMINISTRO, TRANSPORTE E INSTALACIÓN DE CIELO RASO EN LÁMINAS DE PVC A TODO COSTO. INCLUYE ESTRUCTURA METÁLICA, PERIMETRALES Y HASTA 2 CAJAS DE INSPECCION DE 0.60 X 0.60 CADA 30 M2. TEXTURA SEGÚN DISEÑO</t>
  </si>
  <si>
    <t>032.037</t>
  </si>
  <si>
    <t>SUMINISTRO, TRANSPORTE E INSTALACION CUBIERTA POLICARBONATO ALVEOLAR 6MM</t>
  </si>
  <si>
    <t>019.038</t>
  </si>
  <si>
    <t>SUMINISTRO, TRANSPORTE E INSTALACION VINILO 3 MANOS SOBRE MURO INTERIOR (1 MANO EN PINTURA TIPO 2  Y DOS MANOS EN PINTURA TIPO 1, FILOS Y DILATACIONES). COLOR SEGÚN DISEÑO POR M2</t>
  </si>
  <si>
    <t>009.025</t>
  </si>
  <si>
    <t>REPARACION MUROS (INCLUYE RESANE )</t>
  </si>
  <si>
    <t>019.041</t>
  </si>
  <si>
    <t>SUMINISTRO, TRANSPORTE E INSTALACION ESMALTE SINTETICO 3 EN 1 BAJO PLACA METALICA (INC. VIGAS Y PERFILES METALICOS)</t>
  </si>
  <si>
    <t>08B.111</t>
  </si>
  <si>
    <t>SUMINISTRO E INSTALACION DE TABLERO DE 12 CIRCUITOS 2F4H, CON PUERTA. BARRAJE PARA 200A BARRA NEUTRO Y BARRA TIERRA  CALIDAD LEGRAND, SIEMENS, SQARED O SUPERIOR DE MARCA RECONOCIDA Y HOMOLOGADA POR EL CIDET</t>
  </si>
  <si>
    <t>08B.197</t>
  </si>
  <si>
    <t xml:space="preserve">SUMINISTRO, TRANSPORTE E INSTALACION SALIDA INTERRUPTOR SENCILLO EN TUBERIA CONDUIT EMT 3/4", ALAMBRE NO 12 AWG. </t>
  </si>
  <si>
    <t>08B.203</t>
  </si>
  <si>
    <t xml:space="preserve">SUMINISTRO, TRANSPORTE E INSTALACION SALIDA INTERRUPTOR DOBLE EN TUBERIA CONDUIT EMT 3/4", ALAMBRE NO 12 AWG. </t>
  </si>
  <si>
    <t>08B.304</t>
  </si>
  <si>
    <t>DESMONTE DE LÁMPARAS DE SOBREPONER, INCRUSTAR O SIMILAR. ALTURA &lt; 3 METROS (INCLUYE ESCALERA CERTIFICADA)</t>
  </si>
  <si>
    <t>08B.311</t>
  </si>
  <si>
    <t>DESMONTE Y RETIRO DE REDES ELÉCTRICAS PARÁSITAS. INCLUYE ANDAMIO CERTIFICADO</t>
  </si>
  <si>
    <t>08B.325</t>
  </si>
  <si>
    <t>SUMINISTRO, TRANSPORTE E INSTALACION PANEL LED REDONDO DE INCRUSTAR 18W LUZ BLANCA NEUTRA 1080 LÚMENES TIPO SYLVANA O SIMILAR</t>
  </si>
  <si>
    <t>08B.330</t>
  </si>
  <si>
    <t>SUMINISTRO, TRANSPORTE E INSTALACION DE LUMINARIA DE EMPOTRAR TIPO  PANEL LED CUADRADO 60 X 60, 48W BLANCO OPAL. INCLUYE DRIVER SC CLAVIJA Y TODOS LOS ACCESORIOS PARA SU CORRECTA INSTALACIÓN Y MONTAJE</t>
  </si>
  <si>
    <t>08B.557</t>
  </si>
  <si>
    <t>SUMINISTRO, TRANSPORTE E INSTALACION SALIDA INTERRUPTOR SENCILLO CONMUTABLE EN TUBERIA CONDUIT EMT 3/4", CABLE N° 12 AWG HFFR LS</t>
  </si>
  <si>
    <t>08B.558</t>
  </si>
  <si>
    <t>SUMINISTRO, TRANSPORTE E INSTALACION SALIDA INTERRUPTOR CONMUTABLE DOBLE EN TUBERIA CONDUIT EMT 3/4", CABLE N° 12 AWG HFFR LS</t>
  </si>
  <si>
    <t>08B.838</t>
  </si>
  <si>
    <t>SUMINISTRO, TRANSPORTE E INSTALACION DE RED ELECTRICA EN 3 # 12 THHN (NO INCLUYE DUCTO)</t>
  </si>
  <si>
    <t>08B.840</t>
  </si>
  <si>
    <t>SUMINISTRO, TRANSPORTE E INSTALACION DE BREAKER 1 X 30 AMP</t>
  </si>
  <si>
    <t>08B.947</t>
  </si>
  <si>
    <t>SUMINISTRO, TRANSPROTE E INSTALACIÓN DE REFLECTOR LED 200 W, IP65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</si>
</sst>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$-240A]\ * #,##0.00_ ;_-[$$-240A]\ * \-#,##0.00\ ;_-[$$-240A]\ * &quot;-&quot;??_ ;_-@_ "/>
    <numFmt numFmtId="165" formatCode="_ &quot;$&quot;\ * #,##0_ ;_ &quot;$&quot;\ * \-#,##0_ ;_ &quot;$&quot;\ * &quot;-&quot;_ ;_ @_ "/>
    <numFmt numFmtId="166" formatCode="&quot;$&quot;\ #,##0.00;[Red]&quot;$&quot;\ \-#,##0.00"/>
    <numFmt numFmtId="167" formatCode="&quot;$&quot;\ #,##0_);\(&quot;$&quot;\ #,##0\)"/>
    <numFmt numFmtId="168" formatCode="&quot;$&quot;\ #,##0"/>
    <numFmt numFmtId="169" formatCode="&quot;$&quot;\ #,##0.00_);\(&quot;$&quot;\ #,##0.00\)"/>
    <numFmt numFmtId="170" formatCode="_-[$$-240A]* #,##0_-;\-[$$-240A]* #,##0_-;_-[$$-240A]* &quot;-&quot;??_-;_-@_-"/>
    <numFmt numFmtId="171" formatCode="_-* #,##0.00\ &quot;Pts&quot;_-;\-* #,##0.00\ &quot;Pts&quot;_-;_-* &quot;-&quot;??\ &quot;Pts&quot;_-;_-@_-"/>
    <numFmt numFmtId="172" formatCode="_([$$-240A]\ * #,##0.00_);_([$$-240A]\ * \(#,##0.00\);_([$$-240A]\ * &quot;-&quot;??_);_(@_)"/>
    <numFmt numFmtId="173" formatCode="_([$$-240A]\ * #,##0_);_([$$-240A]\ * \(#,##0\);_([$$-240A]\ * &quot;-&quot;??_);_(@_)"/>
    <numFmt numFmtId="174" formatCode="&quot;$&quot;\ #,##0.00"/>
    <numFmt numFmtId="175" formatCode="0#.00\ \L\t"/>
    <numFmt numFmtId="176" formatCode="_ * #,##0_ ;_ * \-#,##0_ ;_ * &quot;-&quot;??_ ;_ @_ "/>
    <numFmt numFmtId="177" formatCode="_-&quot;$&quot;\ * #,##0_-;\-&quot;$&quot;\ * #,##0_-;_-&quot;$&quot;\ * &quot;-&quot;??_-;_-@_-"/>
    <numFmt numFmtId="178" formatCode="0.000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 Narrow"/>
      <family val="2"/>
    </font>
    <font>
      <sz val="12"/>
      <name val="Arial Narrow"/>
      <family val="2"/>
    </font>
    <font>
      <sz val="9"/>
      <name val="Arial Narrow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sz val="10"/>
      <name val="Arial"/>
      <family val="2"/>
    </font>
    <font>
      <sz val="8"/>
      <name val="Arial Narrow"/>
      <family val="2"/>
    </font>
    <font>
      <b/>
      <sz val="12"/>
      <name val="Arial Narrow"/>
      <family val="2"/>
    </font>
    <font>
      <b/>
      <sz val="15"/>
      <name val="Arial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b/>
      <sz val="16"/>
      <name val="Arial Narrow"/>
      <family val="2"/>
    </font>
    <font>
      <sz val="10"/>
      <name val="Arial Narrow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10"/>
      <color indexed="9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0"/>
      <color indexed="23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1F497D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2F2F2"/>
        <bgColor indexed="64"/>
      </patternFill>
    </fill>
  </fills>
  <borders count="5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1" fillId="0" borderId="0"/>
    <xf numFmtId="0" fontId="10" fillId="0" borderId="0"/>
    <xf numFmtId="171" fontId="10" fillId="0" borderId="0" applyFont="0" applyFill="0" applyBorder="0" applyAlignment="0" applyProtection="0"/>
    <xf numFmtId="175" fontId="10" fillId="0" borderId="0" applyFont="0" applyFill="0" applyBorder="0" applyAlignment="0" applyProtection="0"/>
  </cellStyleXfs>
  <cellXfs count="292">
    <xf numFmtId="0" fontId="0" fillId="0" borderId="0" xfId="0"/>
    <xf numFmtId="0" fontId="2" fillId="0" borderId="0" xfId="3" applyFont="1"/>
    <xf numFmtId="0" fontId="3" fillId="0" borderId="0" xfId="3" applyFont="1"/>
    <xf numFmtId="49" fontId="3" fillId="0" borderId="0" xfId="3" applyNumberFormat="1" applyFont="1"/>
    <xf numFmtId="0" fontId="3" fillId="0" borderId="1" xfId="3" applyFont="1" applyBorder="1"/>
    <xf numFmtId="49" fontId="3" fillId="0" borderId="1" xfId="3" applyNumberFormat="1" applyFont="1" applyBorder="1"/>
    <xf numFmtId="0" fontId="3" fillId="0" borderId="2" xfId="3" applyFont="1" applyBorder="1"/>
    <xf numFmtId="0" fontId="3" fillId="0" borderId="4" xfId="3" applyFont="1" applyBorder="1"/>
    <xf numFmtId="0" fontId="5" fillId="0" borderId="5" xfId="0" applyFont="1" applyBorder="1" applyAlignment="1">
      <alignment horizontal="left" vertical="center"/>
    </xf>
    <xf numFmtId="49" fontId="6" fillId="0" borderId="5" xfId="0" applyNumberFormat="1" applyFont="1" applyBorder="1" applyAlignment="1">
      <alignment horizontal="left" vertical="center"/>
    </xf>
    <xf numFmtId="0" fontId="2" fillId="2" borderId="0" xfId="3" applyFont="1" applyFill="1"/>
    <xf numFmtId="0" fontId="3" fillId="2" borderId="4" xfId="3" applyFont="1" applyFill="1" applyBorder="1"/>
    <xf numFmtId="0" fontId="3" fillId="2" borderId="0" xfId="3" applyFont="1" applyFill="1"/>
    <xf numFmtId="0" fontId="11" fillId="0" borderId="0" xfId="5" applyFont="1"/>
    <xf numFmtId="49" fontId="12" fillId="0" borderId="0" xfId="6" applyNumberFormat="1" applyFont="1" applyAlignment="1">
      <alignment horizontal="right" vertical="center"/>
    </xf>
    <xf numFmtId="164" fontId="12" fillId="0" borderId="0" xfId="6" applyNumberFormat="1" applyFont="1" applyAlignment="1">
      <alignment vertical="center"/>
    </xf>
    <xf numFmtId="0" fontId="3" fillId="0" borderId="4" xfId="5" applyFont="1" applyBorder="1"/>
    <xf numFmtId="0" fontId="3" fillId="0" borderId="0" xfId="5" applyFont="1"/>
    <xf numFmtId="0" fontId="14" fillId="2" borderId="18" xfId="7" applyFont="1" applyFill="1" applyBorder="1" applyAlignment="1">
      <alignment horizontal="center" vertical="center" wrapText="1"/>
    </xf>
    <xf numFmtId="49" fontId="14" fillId="2" borderId="19" xfId="7" applyNumberFormat="1" applyFont="1" applyFill="1" applyBorder="1" applyAlignment="1">
      <alignment horizontal="center" vertical="center" wrapText="1"/>
    </xf>
    <xf numFmtId="0" fontId="14" fillId="2" borderId="19" xfId="7" applyFont="1" applyFill="1" applyBorder="1" applyAlignment="1">
      <alignment horizontal="center" vertical="center" wrapText="1"/>
    </xf>
    <xf numFmtId="4" fontId="14" fillId="2" borderId="19" xfId="7" applyNumberFormat="1" applyFont="1" applyFill="1" applyBorder="1" applyAlignment="1">
      <alignment horizontal="center" vertical="center" wrapText="1"/>
    </xf>
    <xf numFmtId="4" fontId="14" fillId="2" borderId="20" xfId="7" applyNumberFormat="1" applyFont="1" applyFill="1" applyBorder="1" applyAlignment="1">
      <alignment horizontal="center" vertical="center" wrapText="1"/>
    </xf>
    <xf numFmtId="0" fontId="12" fillId="5" borderId="21" xfId="7" applyFont="1" applyFill="1" applyBorder="1" applyAlignment="1">
      <alignment vertical="center"/>
    </xf>
    <xf numFmtId="49" fontId="12" fillId="5" borderId="22" xfId="7" applyNumberFormat="1" applyFont="1" applyFill="1" applyBorder="1" applyAlignment="1">
      <alignment horizontal="center" vertical="center"/>
    </xf>
    <xf numFmtId="0" fontId="12" fillId="5" borderId="21" xfId="7" applyFont="1" applyFill="1" applyBorder="1" applyAlignment="1">
      <alignment horizontal="left" vertical="center"/>
    </xf>
    <xf numFmtId="0" fontId="12" fillId="5" borderId="22" xfId="7" applyFont="1" applyFill="1" applyBorder="1" applyAlignment="1">
      <alignment horizontal="center" vertical="center"/>
    </xf>
    <xf numFmtId="0" fontId="12" fillId="5" borderId="22" xfId="7" applyFont="1" applyFill="1" applyBorder="1" applyAlignment="1">
      <alignment vertical="center"/>
    </xf>
    <xf numFmtId="0" fontId="12" fillId="5" borderId="23" xfId="7" applyFont="1" applyFill="1" applyBorder="1" applyAlignment="1">
      <alignment vertical="center"/>
    </xf>
    <xf numFmtId="0" fontId="3" fillId="0" borderId="7" xfId="7" applyFont="1" applyFill="1" applyBorder="1" applyAlignment="1">
      <alignment horizontal="center" vertical="center"/>
    </xf>
    <xf numFmtId="49" fontId="3" fillId="0" borderId="11" xfId="8" applyNumberFormat="1" applyFont="1" applyFill="1" applyBorder="1" applyAlignment="1">
      <alignment horizontal="center" vertical="center"/>
    </xf>
    <xf numFmtId="0" fontId="3" fillId="0" borderId="11" xfId="7" applyFont="1" applyFill="1" applyBorder="1" applyAlignment="1">
      <alignment horizontal="left" vertical="center" wrapText="1"/>
    </xf>
    <xf numFmtId="0" fontId="3" fillId="0" borderId="11" xfId="8" applyFont="1" applyFill="1" applyBorder="1" applyAlignment="1">
      <alignment horizontal="center" vertical="center"/>
    </xf>
    <xf numFmtId="0" fontId="3" fillId="0" borderId="11" xfId="9" applyNumberFormat="1" applyFont="1" applyFill="1" applyBorder="1" applyAlignment="1">
      <alignment horizontal="center" vertical="center" wrapText="1"/>
    </xf>
    <xf numFmtId="167" fontId="3" fillId="0" borderId="11" xfId="10" applyNumberFormat="1" applyFont="1" applyFill="1" applyBorder="1" applyAlignment="1">
      <alignment horizontal="right" vertical="center" wrapText="1"/>
    </xf>
    <xf numFmtId="167" fontId="3" fillId="0" borderId="9" xfId="10" applyNumberFormat="1" applyFont="1" applyFill="1" applyBorder="1" applyAlignment="1">
      <alignment horizontal="right" vertical="center" wrapText="1"/>
    </xf>
    <xf numFmtId="49" fontId="3" fillId="0" borderId="11" xfId="3" applyNumberFormat="1" applyFont="1" applyFill="1" applyBorder="1" applyAlignment="1">
      <alignment horizontal="center" vertical="center"/>
    </xf>
    <xf numFmtId="0" fontId="3" fillId="0" borderId="11" xfId="3" applyFont="1" applyFill="1" applyBorder="1" applyAlignment="1">
      <alignment horizontal="center" vertical="center"/>
    </xf>
    <xf numFmtId="4" fontId="3" fillId="0" borderId="11" xfId="9" applyNumberFormat="1" applyFont="1" applyFill="1" applyBorder="1" applyAlignment="1">
      <alignment horizontal="center" vertical="center" wrapText="1"/>
    </xf>
    <xf numFmtId="0" fontId="3" fillId="0" borderId="16" xfId="7" applyFont="1" applyBorder="1" applyAlignment="1">
      <alignment horizontal="left" vertical="center"/>
    </xf>
    <xf numFmtId="49" fontId="3" fillId="0" borderId="6" xfId="3" applyNumberFormat="1" applyFont="1" applyBorder="1"/>
    <xf numFmtId="0" fontId="3" fillId="0" borderId="6" xfId="3" applyFont="1" applyBorder="1"/>
    <xf numFmtId="4" fontId="3" fillId="0" borderId="0" xfId="9" applyNumberFormat="1" applyFont="1" applyBorder="1" applyAlignment="1">
      <alignment vertical="center" wrapText="1"/>
    </xf>
    <xf numFmtId="168" fontId="15" fillId="0" borderId="24" xfId="9" applyNumberFormat="1" applyFont="1" applyBorder="1" applyAlignment="1">
      <alignment horizontal="right" vertical="center"/>
    </xf>
    <xf numFmtId="168" fontId="2" fillId="0" borderId="0" xfId="3" applyNumberFormat="1" applyFont="1"/>
    <xf numFmtId="0" fontId="3" fillId="0" borderId="11" xfId="3" applyFont="1" applyFill="1" applyBorder="1" applyAlignment="1">
      <alignment horizontal="center" vertical="center" wrapText="1"/>
    </xf>
    <xf numFmtId="0" fontId="3" fillId="0" borderId="0" xfId="3" applyFont="1" applyBorder="1"/>
    <xf numFmtId="0" fontId="2" fillId="0" borderId="0" xfId="3" applyFont="1" applyBorder="1"/>
    <xf numFmtId="2" fontId="3" fillId="0" borderId="11" xfId="9" applyNumberFormat="1" applyFont="1" applyFill="1" applyBorder="1" applyAlignment="1">
      <alignment horizontal="center" vertical="center" wrapText="1"/>
    </xf>
    <xf numFmtId="0" fontId="3" fillId="0" borderId="25" xfId="7" applyFont="1" applyBorder="1" applyAlignment="1">
      <alignment horizontal="left" vertical="center"/>
    </xf>
    <xf numFmtId="49" fontId="3" fillId="0" borderId="0" xfId="7" applyNumberFormat="1" applyFont="1" applyAlignment="1">
      <alignment horizontal="center" vertical="center"/>
    </xf>
    <xf numFmtId="0" fontId="3" fillId="0" borderId="0" xfId="7" applyFont="1" applyAlignment="1">
      <alignment horizontal="left" vertical="center" wrapText="1"/>
    </xf>
    <xf numFmtId="0" fontId="3" fillId="0" borderId="0" xfId="7" applyFont="1" applyAlignment="1">
      <alignment horizontal="center" vertical="center"/>
    </xf>
    <xf numFmtId="4" fontId="3" fillId="0" borderId="26" xfId="9" applyNumberFormat="1" applyFont="1" applyBorder="1" applyAlignment="1">
      <alignment vertical="center" wrapText="1"/>
    </xf>
    <xf numFmtId="169" fontId="3" fillId="0" borderId="27" xfId="10" applyNumberFormat="1" applyFont="1" applyBorder="1" applyAlignment="1">
      <alignment horizontal="right" vertical="center" wrapText="1"/>
    </xf>
    <xf numFmtId="167" fontId="15" fillId="0" borderId="28" xfId="10" applyNumberFormat="1" applyFont="1" applyBorder="1" applyAlignment="1">
      <alignment horizontal="right" vertical="center" wrapText="1"/>
    </xf>
    <xf numFmtId="0" fontId="12" fillId="5" borderId="21" xfId="7" applyFont="1" applyFill="1" applyBorder="1" applyAlignment="1">
      <alignment horizontal="center" vertical="center"/>
    </xf>
    <xf numFmtId="49" fontId="12" fillId="5" borderId="23" xfId="7" applyNumberFormat="1" applyFont="1" applyFill="1" applyBorder="1" applyAlignment="1">
      <alignment horizontal="center" vertical="center"/>
    </xf>
    <xf numFmtId="0" fontId="12" fillId="5" borderId="22" xfId="7" applyFont="1" applyFill="1" applyBorder="1" applyAlignment="1">
      <alignment horizontal="left" vertical="center"/>
    </xf>
    <xf numFmtId="2" fontId="12" fillId="5" borderId="22" xfId="7" applyNumberFormat="1" applyFont="1" applyFill="1" applyBorder="1" applyAlignment="1">
      <alignment vertical="center"/>
    </xf>
    <xf numFmtId="0" fontId="3" fillId="0" borderId="11" xfId="7" applyFont="1" applyFill="1" applyBorder="1" applyAlignment="1">
      <alignment horizontal="center" vertical="center"/>
    </xf>
    <xf numFmtId="169" fontId="3" fillId="0" borderId="0" xfId="10" applyNumberFormat="1" applyFont="1" applyBorder="1" applyAlignment="1">
      <alignment horizontal="right" vertical="center" wrapText="1"/>
    </xf>
    <xf numFmtId="167" fontId="15" fillId="0" borderId="29" xfId="10" applyNumberFormat="1" applyFont="1" applyBorder="1" applyAlignment="1">
      <alignment horizontal="right" vertical="center" wrapText="1"/>
    </xf>
    <xf numFmtId="49" fontId="3" fillId="0" borderId="6" xfId="7" applyNumberFormat="1" applyFont="1" applyBorder="1" applyAlignment="1">
      <alignment horizontal="center" vertical="center"/>
    </xf>
    <xf numFmtId="0" fontId="3" fillId="0" borderId="6" xfId="7" applyFont="1" applyBorder="1" applyAlignment="1">
      <alignment horizontal="left" vertical="center" wrapText="1"/>
    </xf>
    <xf numFmtId="0" fontId="3" fillId="0" borderId="6" xfId="7" applyFont="1" applyBorder="1" applyAlignment="1">
      <alignment horizontal="center" vertical="center"/>
    </xf>
    <xf numFmtId="4" fontId="3" fillId="0" borderId="30" xfId="9" applyNumberFormat="1" applyFont="1" applyBorder="1" applyAlignment="1">
      <alignment vertical="center" wrapText="1"/>
    </xf>
    <xf numFmtId="169" fontId="3" fillId="0" borderId="31" xfId="10" applyNumberFormat="1" applyFont="1" applyBorder="1" applyAlignment="1">
      <alignment horizontal="right" vertical="center" wrapText="1"/>
    </xf>
    <xf numFmtId="0" fontId="2" fillId="0" borderId="0" xfId="11" applyFont="1" applyAlignment="1">
      <alignment vertical="center"/>
    </xf>
    <xf numFmtId="168" fontId="15" fillId="0" borderId="17" xfId="9" applyNumberFormat="1" applyFont="1" applyBorder="1" applyAlignment="1">
      <alignment horizontal="right" vertical="center"/>
    </xf>
    <xf numFmtId="0" fontId="3" fillId="0" borderId="4" xfId="11" applyFont="1" applyBorder="1" applyAlignment="1">
      <alignment vertical="center"/>
    </xf>
    <xf numFmtId="0" fontId="3" fillId="0" borderId="0" xfId="11" applyFont="1" applyAlignment="1">
      <alignment vertical="center"/>
    </xf>
    <xf numFmtId="167" fontId="2" fillId="0" borderId="0" xfId="11" applyNumberFormat="1" applyFont="1" applyAlignment="1">
      <alignment vertical="center"/>
    </xf>
    <xf numFmtId="0" fontId="11" fillId="0" borderId="0" xfId="12" applyFont="1" applyAlignment="1">
      <alignment vertical="center"/>
    </xf>
    <xf numFmtId="170" fontId="16" fillId="5" borderId="23" xfId="8" applyNumberFormat="1" applyFont="1" applyFill="1" applyBorder="1" applyAlignment="1">
      <alignment vertical="center"/>
    </xf>
    <xf numFmtId="0" fontId="3" fillId="0" borderId="4" xfId="12" applyFont="1" applyBorder="1" applyAlignment="1">
      <alignment vertical="center"/>
    </xf>
    <xf numFmtId="0" fontId="3" fillId="0" borderId="0" xfId="12" applyFont="1" applyAlignment="1">
      <alignment vertical="center"/>
    </xf>
    <xf numFmtId="168" fontId="17" fillId="0" borderId="0" xfId="12" applyNumberFormat="1" applyFont="1" applyAlignment="1">
      <alignment vertical="center"/>
    </xf>
    <xf numFmtId="0" fontId="3" fillId="0" borderId="0" xfId="12" applyFont="1"/>
    <xf numFmtId="49" fontId="3" fillId="0" borderId="0" xfId="8" applyNumberFormat="1" applyFont="1" applyAlignment="1">
      <alignment horizontal="center" vertical="center"/>
    </xf>
    <xf numFmtId="49" fontId="2" fillId="0" borderId="0" xfId="3" applyNumberFormat="1" applyFont="1"/>
    <xf numFmtId="49" fontId="3" fillId="0" borderId="0" xfId="12" applyNumberFormat="1" applyFont="1" applyAlignment="1">
      <alignment horizontal="center"/>
    </xf>
    <xf numFmtId="170" fontId="16" fillId="5" borderId="17" xfId="7" applyNumberFormat="1" applyFont="1" applyFill="1" applyBorder="1" applyAlignment="1">
      <alignment vertical="center"/>
    </xf>
    <xf numFmtId="2" fontId="3" fillId="0" borderId="0" xfId="12" applyNumberFormat="1" applyFont="1"/>
    <xf numFmtId="172" fontId="3" fillId="0" borderId="0" xfId="13" applyNumberFormat="1" applyFont="1"/>
    <xf numFmtId="39" fontId="12" fillId="0" borderId="0" xfId="13" applyNumberFormat="1" applyFont="1" applyAlignment="1">
      <alignment vertical="center"/>
    </xf>
    <xf numFmtId="0" fontId="3" fillId="0" borderId="37" xfId="5" applyFont="1" applyBorder="1"/>
    <xf numFmtId="49" fontId="12" fillId="0" borderId="0" xfId="6" applyNumberFormat="1" applyFont="1" applyAlignment="1">
      <alignment horizontal="center" vertical="center"/>
    </xf>
    <xf numFmtId="2" fontId="12" fillId="0" borderId="0" xfId="6" applyNumberFormat="1" applyFont="1" applyAlignment="1">
      <alignment horizontal="right" vertical="center"/>
    </xf>
    <xf numFmtId="0" fontId="3" fillId="0" borderId="37" xfId="3" applyFont="1" applyBorder="1"/>
    <xf numFmtId="0" fontId="18" fillId="5" borderId="42" xfId="0" applyFont="1" applyFill="1" applyBorder="1" applyAlignment="1">
      <alignment horizontal="left" vertical="center" wrapText="1"/>
    </xf>
    <xf numFmtId="0" fontId="3" fillId="0" borderId="8" xfId="7" applyFont="1" applyFill="1" applyBorder="1" applyAlignment="1">
      <alignment horizontal="center" vertical="center"/>
    </xf>
    <xf numFmtId="49" fontId="3" fillId="0" borderId="8" xfId="8" applyNumberFormat="1" applyFont="1" applyFill="1" applyBorder="1" applyAlignment="1">
      <alignment horizontal="center" vertical="center"/>
    </xf>
    <xf numFmtId="0" fontId="3" fillId="0" borderId="8" xfId="7" applyFont="1" applyFill="1" applyBorder="1" applyAlignment="1">
      <alignment horizontal="left" vertical="center" wrapText="1"/>
    </xf>
    <xf numFmtId="0" fontId="3" fillId="0" borderId="8" xfId="8" applyFont="1" applyFill="1" applyBorder="1" applyAlignment="1">
      <alignment horizontal="center" vertical="center"/>
    </xf>
    <xf numFmtId="2" fontId="3" fillId="0" borderId="8" xfId="9" applyNumberFormat="1" applyFont="1" applyFill="1" applyBorder="1" applyAlignment="1">
      <alignment horizontal="center" vertical="center" wrapText="1"/>
    </xf>
    <xf numFmtId="167" fontId="3" fillId="0" borderId="8" xfId="10" applyNumberFormat="1" applyFont="1" applyFill="1" applyBorder="1" applyAlignment="1">
      <alignment horizontal="right" vertical="center" wrapText="1"/>
    </xf>
    <xf numFmtId="167" fontId="2" fillId="0" borderId="0" xfId="3" applyNumberFormat="1" applyFont="1"/>
    <xf numFmtId="0" fontId="3" fillId="0" borderId="16" xfId="7" applyFont="1" applyBorder="1" applyAlignment="1">
      <alignment horizontal="center" vertical="center"/>
    </xf>
    <xf numFmtId="49" fontId="3" fillId="0" borderId="6" xfId="3" applyNumberFormat="1" applyFont="1" applyBorder="1" applyAlignment="1">
      <alignment horizontal="center"/>
    </xf>
    <xf numFmtId="0" fontId="3" fillId="0" borderId="6" xfId="3" applyFont="1" applyBorder="1" applyAlignment="1">
      <alignment horizontal="center" vertical="center"/>
    </xf>
    <xf numFmtId="2" fontId="3" fillId="0" borderId="0" xfId="9" applyNumberFormat="1" applyFont="1" applyBorder="1" applyAlignment="1">
      <alignment vertical="center" wrapText="1"/>
    </xf>
    <xf numFmtId="2" fontId="12" fillId="5" borderId="22" xfId="7" applyNumberFormat="1" applyFont="1" applyFill="1" applyBorder="1" applyAlignment="1">
      <alignment horizontal="center" vertical="center"/>
    </xf>
    <xf numFmtId="174" fontId="2" fillId="0" borderId="0" xfId="3" applyNumberFormat="1" applyFont="1"/>
    <xf numFmtId="0" fontId="19" fillId="5" borderId="42" xfId="0" applyFont="1" applyFill="1" applyBorder="1" applyAlignment="1">
      <alignment horizontal="left" vertical="center" wrapText="1"/>
    </xf>
    <xf numFmtId="2" fontId="2" fillId="0" borderId="0" xfId="3" applyNumberFormat="1" applyFont="1"/>
    <xf numFmtId="0" fontId="3" fillId="0" borderId="25" xfId="7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2" fontId="3" fillId="0" borderId="0" xfId="9" applyNumberFormat="1" applyFont="1" applyBorder="1" applyAlignment="1">
      <alignment horizontal="center" vertical="center" wrapText="1"/>
    </xf>
    <xf numFmtId="167" fontId="3" fillId="0" borderId="0" xfId="10" applyNumberFormat="1" applyFont="1" applyBorder="1" applyAlignment="1">
      <alignment horizontal="right" vertical="center" wrapText="1"/>
    </xf>
    <xf numFmtId="0" fontId="3" fillId="0" borderId="43" xfId="7" applyFont="1" applyFill="1" applyBorder="1" applyAlignment="1">
      <alignment horizontal="center" vertical="center"/>
    </xf>
    <xf numFmtId="2" fontId="3" fillId="0" borderId="30" xfId="9" applyNumberFormat="1" applyFont="1" applyBorder="1" applyAlignment="1">
      <alignment vertical="center" wrapText="1"/>
    </xf>
    <xf numFmtId="0" fontId="3" fillId="0" borderId="37" xfId="3" applyFont="1" applyFill="1" applyBorder="1"/>
    <xf numFmtId="0" fontId="3" fillId="0" borderId="7" xfId="7" applyFont="1" applyBorder="1" applyAlignment="1">
      <alignment horizontal="center" vertical="center"/>
    </xf>
    <xf numFmtId="49" fontId="3" fillId="0" borderId="11" xfId="8" applyNumberFormat="1" applyFont="1" applyBorder="1" applyAlignment="1">
      <alignment horizontal="center" vertical="center"/>
    </xf>
    <xf numFmtId="0" fontId="3" fillId="0" borderId="11" xfId="7" applyFont="1" applyBorder="1" applyAlignment="1">
      <alignment horizontal="left" vertical="center" wrapText="1"/>
    </xf>
    <xf numFmtId="0" fontId="3" fillId="0" borderId="11" xfId="7" applyFont="1" applyBorder="1" applyAlignment="1">
      <alignment horizontal="center" vertical="center"/>
    </xf>
    <xf numFmtId="2" fontId="3" fillId="0" borderId="11" xfId="9" applyNumberFormat="1" applyFont="1" applyBorder="1" applyAlignment="1">
      <alignment horizontal="center" vertical="center" wrapText="1"/>
    </xf>
    <xf numFmtId="167" fontId="3" fillId="0" borderId="11" xfId="10" applyNumberFormat="1" applyFont="1" applyBorder="1" applyAlignment="1">
      <alignment horizontal="right" vertical="center" wrapText="1"/>
    </xf>
    <xf numFmtId="167" fontId="3" fillId="0" borderId="9" xfId="10" applyNumberFormat="1" applyFont="1" applyBorder="1" applyAlignment="1">
      <alignment horizontal="right" vertical="center" wrapText="1"/>
    </xf>
    <xf numFmtId="170" fontId="16" fillId="5" borderId="23" xfId="7" applyNumberFormat="1" applyFont="1" applyFill="1" applyBorder="1" applyAlignment="1">
      <alignment vertical="center"/>
    </xf>
    <xf numFmtId="49" fontId="3" fillId="0" borderId="0" xfId="3" applyNumberFormat="1" applyFont="1" applyBorder="1" applyAlignment="1">
      <alignment horizontal="center"/>
    </xf>
    <xf numFmtId="0" fontId="3" fillId="0" borderId="0" xfId="3" applyFont="1" applyBorder="1" applyAlignment="1">
      <alignment horizontal="center" vertical="center"/>
    </xf>
    <xf numFmtId="170" fontId="3" fillId="0" borderId="0" xfId="3" applyNumberFormat="1" applyFont="1" applyBorder="1"/>
    <xf numFmtId="168" fontId="15" fillId="0" borderId="28" xfId="9" applyNumberFormat="1" applyFont="1" applyBorder="1" applyAlignment="1">
      <alignment horizontal="right" vertical="center"/>
    </xf>
    <xf numFmtId="0" fontId="3" fillId="0" borderId="32" xfId="7" applyFont="1" applyBorder="1" applyAlignment="1">
      <alignment horizontal="center" vertical="center"/>
    </xf>
    <xf numFmtId="49" fontId="3" fillId="0" borderId="33" xfId="3" applyNumberFormat="1" applyFont="1" applyBorder="1" applyAlignment="1">
      <alignment horizontal="center"/>
    </xf>
    <xf numFmtId="0" fontId="3" fillId="0" borderId="33" xfId="3" applyFont="1" applyBorder="1"/>
    <xf numFmtId="0" fontId="3" fillId="0" borderId="33" xfId="3" applyFont="1" applyBorder="1" applyAlignment="1">
      <alignment horizontal="center" vertical="center"/>
    </xf>
    <xf numFmtId="2" fontId="3" fillId="0" borderId="33" xfId="9" applyNumberFormat="1" applyFont="1" applyBorder="1" applyAlignment="1">
      <alignment vertical="center" wrapText="1"/>
    </xf>
    <xf numFmtId="170" fontId="3" fillId="0" borderId="33" xfId="3" applyNumberFormat="1" applyFont="1" applyBorder="1" applyAlignment="1">
      <alignment vertical="center"/>
    </xf>
    <xf numFmtId="168" fontId="15" fillId="0" borderId="44" xfId="9" applyNumberFormat="1" applyFont="1" applyBorder="1" applyAlignment="1">
      <alignment horizontal="right" vertical="center"/>
    </xf>
    <xf numFmtId="170" fontId="2" fillId="0" borderId="0" xfId="3" applyNumberFormat="1" applyFont="1"/>
    <xf numFmtId="164" fontId="12" fillId="2" borderId="11" xfId="14" applyNumberFormat="1" applyFont="1" applyFill="1" applyBorder="1" applyAlignment="1">
      <alignment horizontal="center" vertical="center"/>
    </xf>
    <xf numFmtId="10" fontId="3" fillId="6" borderId="11" xfId="2" applyNumberFormat="1" applyFont="1" applyFill="1" applyBorder="1" applyAlignment="1">
      <alignment horizontal="center" vertical="center"/>
    </xf>
    <xf numFmtId="0" fontId="17" fillId="0" borderId="0" xfId="5" applyFont="1"/>
    <xf numFmtId="6" fontId="17" fillId="0" borderId="0" xfId="5" applyNumberFormat="1" applyFont="1"/>
    <xf numFmtId="44" fontId="17" fillId="0" borderId="0" xfId="5" applyNumberFormat="1" applyFont="1"/>
    <xf numFmtId="0" fontId="2" fillId="0" borderId="0" xfId="3" applyFont="1" applyAlignment="1">
      <alignment wrapText="1"/>
    </xf>
    <xf numFmtId="44" fontId="2" fillId="0" borderId="0" xfId="3" applyNumberFormat="1" applyFont="1"/>
    <xf numFmtId="0" fontId="3" fillId="0" borderId="45" xfId="3" applyFont="1" applyBorder="1"/>
    <xf numFmtId="49" fontId="3" fillId="0" borderId="45" xfId="3" applyNumberFormat="1" applyFont="1" applyBorder="1"/>
    <xf numFmtId="176" fontId="3" fillId="0" borderId="45" xfId="1" applyNumberFormat="1" applyFont="1" applyBorder="1"/>
    <xf numFmtId="0" fontId="10" fillId="0" borderId="0" xfId="0" applyNumberFormat="1" applyFont="1" applyFill="1" applyBorder="1" applyAlignment="1" applyProtection="1">
      <alignment horizontal="left" vertical="center"/>
    </xf>
    <xf numFmtId="0" fontId="10" fillId="0" borderId="0" xfId="0" applyNumberFormat="1" applyFont="1" applyFill="1" applyBorder="1" applyAlignment="1" applyProtection="1">
      <alignment vertical="center"/>
    </xf>
    <xf numFmtId="4" fontId="10" fillId="0" borderId="0" xfId="0" applyNumberFormat="1" applyFont="1" applyFill="1" applyBorder="1" applyAlignment="1" applyProtection="1">
      <alignment horizontal="center" vertical="center"/>
    </xf>
    <xf numFmtId="0" fontId="10" fillId="0" borderId="0" xfId="0" applyNumberFormat="1" applyFont="1" applyFill="1" applyBorder="1" applyAlignment="1" applyProtection="1">
      <alignment horizontal="center" vertical="center"/>
    </xf>
    <xf numFmtId="4" fontId="10" fillId="0" borderId="0" xfId="0" applyNumberFormat="1" applyFont="1" applyFill="1" applyBorder="1" applyAlignment="1" applyProtection="1">
      <alignment vertical="center"/>
    </xf>
    <xf numFmtId="3" fontId="10" fillId="0" borderId="0" xfId="0" applyNumberFormat="1" applyFont="1" applyFill="1" applyBorder="1" applyAlignment="1" applyProtection="1">
      <alignment vertical="center"/>
    </xf>
    <xf numFmtId="168" fontId="10" fillId="0" borderId="0" xfId="0" applyNumberFormat="1" applyFont="1" applyFill="1" applyBorder="1" applyAlignment="1" applyProtection="1">
      <alignment vertical="center"/>
    </xf>
    <xf numFmtId="17" fontId="10" fillId="0" borderId="0" xfId="0" applyNumberFormat="1" applyFont="1" applyFill="1" applyBorder="1" applyAlignment="1" applyProtection="1">
      <alignment vertical="center"/>
    </xf>
    <xf numFmtId="4" fontId="10" fillId="7" borderId="47" xfId="0" applyNumberFormat="1" applyFont="1" applyFill="1" applyBorder="1" applyAlignment="1" applyProtection="1">
      <alignment horizontal="left" vertical="center"/>
    </xf>
    <xf numFmtId="0" fontId="10" fillId="7" borderId="48" xfId="0" applyNumberFormat="1" applyFont="1" applyFill="1" applyBorder="1" applyAlignment="1" applyProtection="1">
      <alignment vertical="center"/>
    </xf>
    <xf numFmtId="0" fontId="10" fillId="7" borderId="48" xfId="0" applyNumberFormat="1" applyFont="1" applyFill="1" applyBorder="1" applyAlignment="1" applyProtection="1">
      <alignment horizontal="center" vertical="center"/>
    </xf>
    <xf numFmtId="4" fontId="10" fillId="7" borderId="48" xfId="0" applyNumberFormat="1" applyFont="1" applyFill="1" applyBorder="1" applyAlignment="1" applyProtection="1">
      <alignment horizontal="center" vertical="center"/>
    </xf>
    <xf numFmtId="168" fontId="12" fillId="7" borderId="49" xfId="0" applyNumberFormat="1" applyFont="1" applyFill="1" applyBorder="1" applyAlignment="1" applyProtection="1">
      <alignment horizontal="right" vertical="center" wrapText="1"/>
    </xf>
    <xf numFmtId="177" fontId="3" fillId="0" borderId="0" xfId="0" applyNumberFormat="1" applyFont="1" applyFill="1" applyBorder="1" applyAlignment="1" applyProtection="1">
      <alignment horizontal="center" vertical="center" wrapText="1"/>
    </xf>
    <xf numFmtId="10" fontId="10" fillId="0" borderId="0" xfId="0" applyNumberFormat="1" applyFont="1" applyFill="1" applyBorder="1" applyAlignment="1" applyProtection="1">
      <alignment vertical="center"/>
    </xf>
    <xf numFmtId="4" fontId="10" fillId="7" borderId="16" xfId="0" applyNumberFormat="1" applyFont="1" applyFill="1" applyBorder="1" applyAlignment="1" applyProtection="1">
      <alignment horizontal="left" vertical="center"/>
    </xf>
    <xf numFmtId="0" fontId="10" fillId="7" borderId="6" xfId="0" applyNumberFormat="1" applyFont="1" applyFill="1" applyBorder="1" applyAlignment="1" applyProtection="1">
      <alignment vertical="center"/>
    </xf>
    <xf numFmtId="0" fontId="10" fillId="7" borderId="6" xfId="0" applyNumberFormat="1" applyFont="1" applyFill="1" applyBorder="1" applyAlignment="1" applyProtection="1">
      <alignment horizontal="center" vertical="center"/>
    </xf>
    <xf numFmtId="4" fontId="10" fillId="7" borderId="6" xfId="0" applyNumberFormat="1" applyFont="1" applyFill="1" applyBorder="1" applyAlignment="1" applyProtection="1">
      <alignment horizontal="center" vertical="center"/>
    </xf>
    <xf numFmtId="4" fontId="18" fillId="7" borderId="50" xfId="0" applyNumberFormat="1" applyFont="1" applyFill="1" applyBorder="1" applyAlignment="1" applyProtection="1">
      <alignment vertical="center"/>
    </xf>
    <xf numFmtId="4" fontId="18" fillId="0" borderId="51" xfId="0" applyNumberFormat="1" applyFont="1" applyFill="1" applyBorder="1" applyAlignment="1" applyProtection="1">
      <alignment horizontal="center" vertical="center" wrapText="1"/>
    </xf>
    <xf numFmtId="0" fontId="18" fillId="0" borderId="51" xfId="0" applyNumberFormat="1" applyFont="1" applyFill="1" applyBorder="1" applyAlignment="1" applyProtection="1">
      <alignment horizontal="center" vertical="center" wrapText="1"/>
    </xf>
    <xf numFmtId="3" fontId="18" fillId="0" borderId="51" xfId="0" applyNumberFormat="1" applyFont="1" applyFill="1" applyBorder="1" applyAlignment="1" applyProtection="1">
      <alignment horizontal="center" vertical="center" wrapText="1"/>
    </xf>
    <xf numFmtId="168" fontId="18" fillId="0" borderId="51" xfId="0" applyNumberFormat="1" applyFont="1" applyFill="1" applyBorder="1" applyAlignment="1" applyProtection="1">
      <alignment horizontal="center" vertical="center" wrapText="1"/>
    </xf>
    <xf numFmtId="10" fontId="18" fillId="0" borderId="51" xfId="0" applyNumberFormat="1" applyFont="1" applyFill="1" applyBorder="1" applyAlignment="1" applyProtection="1">
      <alignment horizontal="center" vertical="center" wrapText="1"/>
    </xf>
    <xf numFmtId="0" fontId="18" fillId="0" borderId="0" xfId="0" applyNumberFormat="1" applyFont="1" applyFill="1" applyBorder="1" applyAlignment="1" applyProtection="1">
      <alignment horizontal="left" vertical="center" wrapText="1"/>
    </xf>
    <xf numFmtId="0" fontId="18" fillId="0" borderId="0" xfId="0" applyNumberFormat="1" applyFont="1" applyFill="1" applyBorder="1" applyAlignment="1" applyProtection="1">
      <alignment horizontal="center" vertical="center" wrapText="1"/>
    </xf>
    <xf numFmtId="4" fontId="18" fillId="0" borderId="18" xfId="0" applyNumberFormat="1" applyFont="1" applyFill="1" applyBorder="1" applyAlignment="1" applyProtection="1">
      <alignment horizontal="center" vertical="center"/>
    </xf>
    <xf numFmtId="0" fontId="18" fillId="8" borderId="19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/>
    </xf>
    <xf numFmtId="4" fontId="10" fillId="0" borderId="19" xfId="0" applyNumberFormat="1" applyFont="1" applyFill="1" applyBorder="1" applyAlignment="1" applyProtection="1">
      <alignment vertical="center"/>
    </xf>
    <xf numFmtId="3" fontId="10" fillId="0" borderId="19" xfId="0" applyNumberFormat="1" applyFont="1" applyFill="1" applyBorder="1" applyAlignment="1" applyProtection="1">
      <alignment vertical="center"/>
    </xf>
    <xf numFmtId="0" fontId="10" fillId="0" borderId="19" xfId="0" applyNumberFormat="1" applyFont="1" applyFill="1" applyBorder="1" applyAlignment="1" applyProtection="1">
      <alignment vertical="center"/>
    </xf>
    <xf numFmtId="168" fontId="10" fillId="0" borderId="19" xfId="0" applyNumberFormat="1" applyFont="1" applyFill="1" applyBorder="1" applyAlignment="1" applyProtection="1">
      <alignment vertical="center"/>
    </xf>
    <xf numFmtId="10" fontId="18" fillId="8" borderId="20" xfId="0" applyNumberFormat="1" applyFont="1" applyFill="1" applyBorder="1" applyAlignment="1" applyProtection="1">
      <alignment vertical="center"/>
    </xf>
    <xf numFmtId="4" fontId="18" fillId="0" borderId="10" xfId="0" applyNumberFormat="1" applyFont="1" applyFill="1" applyBorder="1" applyAlignment="1" applyProtection="1">
      <alignment horizontal="center" vertical="center"/>
    </xf>
    <xf numFmtId="0" fontId="18" fillId="0" borderId="11" xfId="0" applyNumberFormat="1" applyFont="1" applyFill="1" applyBorder="1" applyAlignment="1" applyProtection="1">
      <alignment horizontal="center" vertical="center"/>
    </xf>
    <xf numFmtId="0" fontId="10" fillId="0" borderId="11" xfId="0" applyNumberFormat="1" applyFont="1" applyFill="1" applyBorder="1" applyAlignment="1" applyProtection="1">
      <alignment horizontal="center" vertical="center"/>
    </xf>
    <xf numFmtId="4" fontId="10" fillId="0" borderId="11" xfId="0" applyNumberFormat="1" applyFont="1" applyFill="1" applyBorder="1" applyAlignment="1" applyProtection="1">
      <alignment vertical="center"/>
    </xf>
    <xf numFmtId="3" fontId="10" fillId="0" borderId="11" xfId="0" applyNumberFormat="1" applyFont="1" applyFill="1" applyBorder="1" applyAlignment="1" applyProtection="1">
      <alignment vertical="center"/>
    </xf>
    <xf numFmtId="0" fontId="10" fillId="0" borderId="11" xfId="0" applyNumberFormat="1" applyFont="1" applyFill="1" applyBorder="1" applyAlignment="1" applyProtection="1">
      <alignment vertical="center"/>
    </xf>
    <xf numFmtId="168" fontId="10" fillId="0" borderId="11" xfId="0" applyNumberFormat="1" applyFont="1" applyFill="1" applyBorder="1" applyAlignment="1" applyProtection="1">
      <alignment vertical="center"/>
    </xf>
    <xf numFmtId="168" fontId="18" fillId="0" borderId="11" xfId="0" applyNumberFormat="1" applyFont="1" applyFill="1" applyBorder="1" applyAlignment="1" applyProtection="1">
      <alignment vertical="center"/>
    </xf>
    <xf numFmtId="10" fontId="18" fillId="0" borderId="12" xfId="0" applyNumberFormat="1" applyFont="1" applyFill="1" applyBorder="1" applyAlignment="1" applyProtection="1">
      <alignment vertical="center"/>
    </xf>
    <xf numFmtId="10" fontId="10" fillId="0" borderId="0" xfId="0" applyNumberFormat="1" applyFont="1" applyFill="1" applyBorder="1" applyAlignment="1" applyProtection="1">
      <alignment horizontal="left" vertical="center"/>
    </xf>
    <xf numFmtId="10" fontId="10" fillId="0" borderId="11" xfId="0" applyNumberFormat="1" applyFont="1" applyFill="1" applyBorder="1" applyAlignment="1" applyProtection="1">
      <alignment vertical="center"/>
    </xf>
    <xf numFmtId="10" fontId="10" fillId="0" borderId="12" xfId="0" applyNumberFormat="1" applyFont="1" applyFill="1" applyBorder="1" applyAlignment="1" applyProtection="1">
      <alignment vertical="center"/>
    </xf>
    <xf numFmtId="9" fontId="10" fillId="0" borderId="11" xfId="0" applyNumberFormat="1" applyFont="1" applyFill="1" applyBorder="1" applyAlignment="1" applyProtection="1">
      <alignment vertical="center"/>
    </xf>
    <xf numFmtId="168" fontId="10" fillId="9" borderId="11" xfId="0" applyNumberFormat="1" applyFont="1" applyFill="1" applyBorder="1" applyAlignment="1" applyProtection="1">
      <alignment vertical="center"/>
    </xf>
    <xf numFmtId="0" fontId="18" fillId="8" borderId="11" xfId="0" applyNumberFormat="1" applyFont="1" applyFill="1" applyBorder="1" applyAlignment="1" applyProtection="1">
      <alignment horizontal="center" vertical="center"/>
    </xf>
    <xf numFmtId="10" fontId="18" fillId="8" borderId="12" xfId="0" applyNumberFormat="1" applyFont="1" applyFill="1" applyBorder="1" applyAlignment="1" applyProtection="1">
      <alignment vertical="center"/>
    </xf>
    <xf numFmtId="178" fontId="21" fillId="10" borderId="11" xfId="0" applyNumberFormat="1" applyFont="1" applyFill="1" applyBorder="1" applyAlignment="1" applyProtection="1">
      <alignment vertical="center"/>
    </xf>
    <xf numFmtId="178" fontId="10" fillId="0" borderId="11" xfId="0" applyNumberFormat="1" applyFont="1" applyFill="1" applyBorder="1" applyAlignment="1" applyProtection="1">
      <alignment vertical="center"/>
    </xf>
    <xf numFmtId="174" fontId="17" fillId="0" borderId="52" xfId="0" applyNumberFormat="1" applyFont="1" applyFill="1" applyBorder="1" applyAlignment="1" applyProtection="1">
      <alignment horizontal="right" vertical="center"/>
    </xf>
    <xf numFmtId="10" fontId="10" fillId="0" borderId="11" xfId="0" applyNumberFormat="1" applyFont="1" applyFill="1" applyBorder="1" applyAlignment="1" applyProtection="1"/>
    <xf numFmtId="4" fontId="10" fillId="0" borderId="11" xfId="0" applyNumberFormat="1" applyFont="1" applyFill="1" applyBorder="1" applyAlignment="1" applyProtection="1"/>
    <xf numFmtId="178" fontId="10" fillId="0" borderId="11" xfId="0" applyNumberFormat="1" applyFont="1" applyFill="1" applyBorder="1" applyAlignment="1" applyProtection="1"/>
    <xf numFmtId="2" fontId="10" fillId="9" borderId="11" xfId="0" applyNumberFormat="1" applyFont="1" applyFill="1" applyBorder="1" applyAlignment="1" applyProtection="1">
      <alignment vertical="center"/>
    </xf>
    <xf numFmtId="2" fontId="10" fillId="0" borderId="11" xfId="0" applyNumberFormat="1" applyFont="1" applyFill="1" applyBorder="1" applyAlignment="1" applyProtection="1">
      <alignment vertical="center"/>
    </xf>
    <xf numFmtId="4" fontId="10" fillId="7" borderId="53" xfId="0" applyNumberFormat="1" applyFont="1" applyFill="1" applyBorder="1" applyAlignment="1" applyProtection="1">
      <alignment horizontal="center" vertical="center"/>
    </xf>
    <xf numFmtId="0" fontId="18" fillId="7" borderId="42" xfId="0" applyNumberFormat="1" applyFont="1" applyFill="1" applyBorder="1" applyAlignment="1" applyProtection="1">
      <alignment vertical="center"/>
    </xf>
    <xf numFmtId="0" fontId="10" fillId="7" borderId="42" xfId="0" applyNumberFormat="1" applyFont="1" applyFill="1" applyBorder="1" applyAlignment="1" applyProtection="1">
      <alignment horizontal="center" vertical="center"/>
    </xf>
    <xf numFmtId="4" fontId="10" fillId="7" borderId="42" xfId="0" applyNumberFormat="1" applyFont="1" applyFill="1" applyBorder="1" applyAlignment="1" applyProtection="1">
      <alignment vertical="center"/>
    </xf>
    <xf numFmtId="3" fontId="10" fillId="7" borderId="42" xfId="0" applyNumberFormat="1" applyFont="1" applyFill="1" applyBorder="1" applyAlignment="1" applyProtection="1">
      <alignment vertical="center"/>
    </xf>
    <xf numFmtId="0" fontId="10" fillId="7" borderId="42" xfId="0" applyNumberFormat="1" applyFont="1" applyFill="1" applyBorder="1" applyAlignment="1" applyProtection="1">
      <alignment vertical="center"/>
    </xf>
    <xf numFmtId="168" fontId="10" fillId="7" borderId="54" xfId="0" applyNumberFormat="1" applyFont="1" applyFill="1" applyBorder="1" applyAlignment="1" applyProtection="1">
      <alignment vertical="center"/>
    </xf>
    <xf numFmtId="168" fontId="18" fillId="7" borderId="51" xfId="0" applyNumberFormat="1" applyFont="1" applyFill="1" applyBorder="1" applyAlignment="1" applyProtection="1">
      <alignment vertical="center"/>
    </xf>
    <xf numFmtId="10" fontId="18" fillId="7" borderId="51" xfId="0" applyNumberFormat="1" applyFont="1" applyFill="1" applyBorder="1" applyAlignment="1" applyProtection="1">
      <alignment vertical="center"/>
    </xf>
    <xf numFmtId="4" fontId="10" fillId="0" borderId="10" xfId="0" applyNumberFormat="1" applyFont="1" applyFill="1" applyBorder="1" applyAlignment="1" applyProtection="1">
      <alignment horizontal="center" vertical="center"/>
    </xf>
    <xf numFmtId="0" fontId="18" fillId="0" borderId="11" xfId="0" applyNumberFormat="1" applyFont="1" applyFill="1" applyBorder="1" applyAlignment="1" applyProtection="1">
      <alignment vertical="center"/>
    </xf>
    <xf numFmtId="4" fontId="22" fillId="11" borderId="53" xfId="0" applyNumberFormat="1" applyFont="1" applyFill="1" applyBorder="1" applyAlignment="1" applyProtection="1">
      <alignment horizontal="center" vertical="center"/>
    </xf>
    <xf numFmtId="0" fontId="23" fillId="11" borderId="42" xfId="0" applyNumberFormat="1" applyFont="1" applyFill="1" applyBorder="1" applyAlignment="1" applyProtection="1">
      <alignment vertical="center"/>
    </xf>
    <xf numFmtId="0" fontId="22" fillId="11" borderId="42" xfId="0" applyNumberFormat="1" applyFont="1" applyFill="1" applyBorder="1" applyAlignment="1" applyProtection="1">
      <alignment horizontal="center" vertical="center"/>
    </xf>
    <xf numFmtId="4" fontId="22" fillId="11" borderId="42" xfId="0" applyNumberFormat="1" applyFont="1" applyFill="1" applyBorder="1" applyAlignment="1" applyProtection="1">
      <alignment vertical="center"/>
    </xf>
    <xf numFmtId="3" fontId="22" fillId="11" borderId="42" xfId="0" applyNumberFormat="1" applyFont="1" applyFill="1" applyBorder="1" applyAlignment="1" applyProtection="1">
      <alignment vertical="center"/>
    </xf>
    <xf numFmtId="0" fontId="22" fillId="11" borderId="42" xfId="0" applyNumberFormat="1" applyFont="1" applyFill="1" applyBorder="1" applyAlignment="1" applyProtection="1">
      <alignment vertical="center"/>
    </xf>
    <xf numFmtId="168" fontId="22" fillId="11" borderId="54" xfId="0" applyNumberFormat="1" applyFont="1" applyFill="1" applyBorder="1" applyAlignment="1" applyProtection="1">
      <alignment vertical="center"/>
    </xf>
    <xf numFmtId="168" fontId="23" fillId="11" borderId="51" xfId="0" applyNumberFormat="1" applyFont="1" applyFill="1" applyBorder="1" applyAlignment="1" applyProtection="1">
      <alignment vertical="center"/>
    </xf>
    <xf numFmtId="10" fontId="23" fillId="11" borderId="51" xfId="0" applyNumberFormat="1" applyFont="1" applyFill="1" applyBorder="1" applyAlignment="1" applyProtection="1">
      <alignment vertical="center"/>
    </xf>
    <xf numFmtId="178" fontId="24" fillId="12" borderId="0" xfId="0" applyNumberFormat="1" applyFont="1" applyFill="1" applyBorder="1" applyAlignment="1" applyProtection="1">
      <alignment vertical="center"/>
    </xf>
    <xf numFmtId="4" fontId="18" fillId="0" borderId="0" xfId="0" applyNumberFormat="1" applyFont="1" applyFill="1" applyBorder="1" applyAlignment="1" applyProtection="1">
      <alignment horizontal="center" vertical="center" wrapText="1"/>
    </xf>
    <xf numFmtId="168" fontId="18" fillId="0" borderId="0" xfId="0" applyNumberFormat="1" applyFont="1" applyFill="1" applyBorder="1" applyAlignment="1" applyProtection="1">
      <alignment horizontal="left" vertical="center"/>
    </xf>
    <xf numFmtId="168" fontId="18" fillId="0" borderId="0" xfId="0" applyNumberFormat="1" applyFont="1" applyFill="1" applyBorder="1" applyAlignment="1" applyProtection="1">
      <alignment horizontal="center" vertical="center" wrapText="1"/>
    </xf>
    <xf numFmtId="10" fontId="18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7" applyFont="1" applyBorder="1" applyAlignment="1">
      <alignment horizontal="center" vertical="center"/>
    </xf>
    <xf numFmtId="170" fontId="3" fillId="0" borderId="0" xfId="3" applyNumberFormat="1" applyFont="1" applyBorder="1" applyAlignment="1">
      <alignment vertical="center"/>
    </xf>
    <xf numFmtId="168" fontId="15" fillId="0" borderId="0" xfId="9" applyNumberFormat="1" applyFont="1" applyBorder="1" applyAlignment="1">
      <alignment horizontal="right" vertical="center"/>
    </xf>
    <xf numFmtId="0" fontId="7" fillId="6" borderId="11" xfId="0" applyFont="1" applyFill="1" applyBorder="1" applyAlignment="1">
      <alignment vertical="center" wrapText="1"/>
    </xf>
    <xf numFmtId="0" fontId="8" fillId="6" borderId="11" xfId="0" applyFont="1" applyFill="1" applyBorder="1" applyAlignment="1">
      <alignment vertical="center" wrapText="1"/>
    </xf>
    <xf numFmtId="3" fontId="14" fillId="2" borderId="11" xfId="4" applyNumberFormat="1" applyFont="1" applyFill="1" applyBorder="1" applyAlignment="1">
      <alignment horizontal="center" vertical="center" wrapText="1"/>
    </xf>
    <xf numFmtId="3" fontId="14" fillId="2" borderId="11" xfId="4" applyNumberFormat="1" applyFont="1" applyFill="1" applyBorder="1" applyAlignment="1">
      <alignment horizontal="center" vertical="center"/>
    </xf>
    <xf numFmtId="0" fontId="8" fillId="6" borderId="11" xfId="4" applyFont="1" applyFill="1" applyBorder="1" applyAlignment="1">
      <alignment vertical="center" wrapText="1"/>
    </xf>
    <xf numFmtId="0" fontId="12" fillId="5" borderId="21" xfId="7" applyFont="1" applyFill="1" applyBorder="1" applyAlignment="1">
      <alignment horizontal="right" vertical="center"/>
    </xf>
    <xf numFmtId="0" fontId="12" fillId="5" borderId="22" xfId="7" applyFont="1" applyFill="1" applyBorder="1" applyAlignment="1">
      <alignment horizontal="right" vertical="center"/>
    </xf>
    <xf numFmtId="0" fontId="12" fillId="5" borderId="35" xfId="7" applyFont="1" applyFill="1" applyBorder="1" applyAlignment="1">
      <alignment horizontal="right" vertical="center"/>
    </xf>
    <xf numFmtId="0" fontId="12" fillId="0" borderId="21" xfId="3" applyFont="1" applyBorder="1" applyAlignment="1">
      <alignment horizontal="right" wrapText="1"/>
    </xf>
    <xf numFmtId="0" fontId="12" fillId="0" borderId="22" xfId="3" applyFont="1" applyBorder="1" applyAlignment="1">
      <alignment horizontal="right" wrapText="1"/>
    </xf>
    <xf numFmtId="0" fontId="12" fillId="0" borderId="23" xfId="3" applyFont="1" applyBorder="1" applyAlignment="1">
      <alignment horizontal="right" wrapText="1"/>
    </xf>
    <xf numFmtId="3" fontId="12" fillId="2" borderId="11" xfId="4" applyNumberFormat="1" applyFont="1" applyFill="1" applyBorder="1" applyAlignment="1">
      <alignment horizontal="center" vertical="center" wrapText="1"/>
    </xf>
    <xf numFmtId="0" fontId="12" fillId="0" borderId="32" xfId="8" applyFont="1" applyBorder="1" applyAlignment="1">
      <alignment horizontal="right" vertical="center"/>
    </xf>
    <xf numFmtId="0" fontId="12" fillId="0" borderId="33" xfId="8" applyFont="1" applyBorder="1" applyAlignment="1">
      <alignment horizontal="right" vertical="center"/>
    </xf>
    <xf numFmtId="0" fontId="12" fillId="0" borderId="34" xfId="8" applyFont="1" applyBorder="1" applyAlignment="1">
      <alignment horizontal="right" vertical="center"/>
    </xf>
    <xf numFmtId="0" fontId="15" fillId="5" borderId="21" xfId="8" applyFont="1" applyFill="1" applyBorder="1" applyAlignment="1">
      <alignment horizontal="right" vertical="center"/>
    </xf>
    <xf numFmtId="0" fontId="15" fillId="5" borderId="22" xfId="8" applyFont="1" applyFill="1" applyBorder="1" applyAlignment="1">
      <alignment horizontal="right" vertical="center"/>
    </xf>
    <xf numFmtId="0" fontId="15" fillId="5" borderId="35" xfId="8" applyFont="1" applyFill="1" applyBorder="1" applyAlignment="1">
      <alignment horizontal="right" vertical="center"/>
    </xf>
    <xf numFmtId="0" fontId="13" fillId="4" borderId="21" xfId="7" applyFont="1" applyFill="1" applyBorder="1" applyAlignment="1">
      <alignment horizontal="center" vertical="center" wrapText="1"/>
    </xf>
    <xf numFmtId="0" fontId="13" fillId="4" borderId="22" xfId="7" applyFont="1" applyFill="1" applyBorder="1" applyAlignment="1">
      <alignment horizontal="center" vertical="center" wrapText="1"/>
    </xf>
    <xf numFmtId="0" fontId="13" fillId="4" borderId="23" xfId="7" applyFont="1" applyFill="1" applyBorder="1" applyAlignment="1">
      <alignment horizontal="center" vertical="center" wrapText="1"/>
    </xf>
    <xf numFmtId="0" fontId="14" fillId="2" borderId="38" xfId="7" applyFont="1" applyFill="1" applyBorder="1" applyAlignment="1">
      <alignment horizontal="center" vertical="center" wrapText="1"/>
    </xf>
    <xf numFmtId="0" fontId="14" fillId="2" borderId="41" xfId="7" applyFont="1" applyFill="1" applyBorder="1" applyAlignment="1">
      <alignment horizontal="center" vertical="center" wrapText="1"/>
    </xf>
    <xf numFmtId="49" fontId="14" fillId="2" borderId="39" xfId="7" applyNumberFormat="1" applyFont="1" applyFill="1" applyBorder="1" applyAlignment="1">
      <alignment horizontal="center" vertical="center" wrapText="1"/>
    </xf>
    <xf numFmtId="49" fontId="14" fillId="2" borderId="24" xfId="7" applyNumberFormat="1" applyFont="1" applyFill="1" applyBorder="1" applyAlignment="1">
      <alignment horizontal="center" vertical="center" wrapText="1"/>
    </xf>
    <xf numFmtId="0" fontId="12" fillId="2" borderId="38" xfId="7" applyFont="1" applyFill="1" applyBorder="1" applyAlignment="1">
      <alignment horizontal="center" vertical="center" wrapText="1"/>
    </xf>
    <xf numFmtId="0" fontId="12" fillId="2" borderId="41" xfId="7" applyFont="1" applyFill="1" applyBorder="1" applyAlignment="1">
      <alignment horizontal="center" vertical="center" wrapText="1"/>
    </xf>
    <xf numFmtId="0" fontId="14" fillId="2" borderId="40" xfId="7" applyFont="1" applyFill="1" applyBorder="1" applyAlignment="1">
      <alignment horizontal="center" vertical="center" wrapText="1"/>
    </xf>
    <xf numFmtId="0" fontId="14" fillId="2" borderId="30" xfId="7" applyFont="1" applyFill="1" applyBorder="1" applyAlignment="1">
      <alignment horizontal="center" vertical="center" wrapText="1"/>
    </xf>
    <xf numFmtId="2" fontId="14" fillId="2" borderId="40" xfId="7" applyNumberFormat="1" applyFont="1" applyFill="1" applyBorder="1" applyAlignment="1">
      <alignment horizontal="center" vertical="center" wrapText="1"/>
    </xf>
    <xf numFmtId="2" fontId="14" fillId="2" borderId="30" xfId="7" applyNumberFormat="1" applyFont="1" applyFill="1" applyBorder="1" applyAlignment="1">
      <alignment horizontal="center" vertical="center" wrapText="1"/>
    </xf>
    <xf numFmtId="4" fontId="14" fillId="2" borderId="40" xfId="7" applyNumberFormat="1" applyFont="1" applyFill="1" applyBorder="1" applyAlignment="1">
      <alignment horizontal="center" vertical="center" wrapText="1"/>
    </xf>
    <xf numFmtId="4" fontId="14" fillId="2" borderId="30" xfId="7" applyNumberFormat="1" applyFont="1" applyFill="1" applyBorder="1" applyAlignment="1">
      <alignment horizontal="center" vertical="center" wrapText="1"/>
    </xf>
    <xf numFmtId="4" fontId="14" fillId="2" borderId="39" xfId="7" applyNumberFormat="1" applyFont="1" applyFill="1" applyBorder="1" applyAlignment="1">
      <alignment horizontal="center" vertical="center" wrapText="1"/>
    </xf>
    <xf numFmtId="4" fontId="14" fillId="2" borderId="24" xfId="7" applyNumberFormat="1" applyFont="1" applyFill="1" applyBorder="1" applyAlignment="1">
      <alignment horizontal="center" vertical="center" wrapText="1"/>
    </xf>
    <xf numFmtId="0" fontId="13" fillId="4" borderId="16" xfId="7" applyFont="1" applyFill="1" applyBorder="1" applyAlignment="1">
      <alignment horizontal="center" vertical="center" wrapText="1"/>
    </xf>
    <xf numFmtId="0" fontId="13" fillId="4" borderId="6" xfId="7" applyFont="1" applyFill="1" applyBorder="1" applyAlignment="1">
      <alignment horizontal="center" vertical="center" wrapText="1"/>
    </xf>
    <xf numFmtId="0" fontId="13" fillId="4" borderId="17" xfId="7" applyFont="1" applyFill="1" applyBorder="1" applyAlignment="1">
      <alignment horizontal="center" vertical="center" wrapText="1"/>
    </xf>
    <xf numFmtId="0" fontId="4" fillId="0" borderId="3" xfId="3" applyFont="1" applyBorder="1" applyAlignment="1">
      <alignment horizontal="center" wrapText="1"/>
    </xf>
    <xf numFmtId="0" fontId="7" fillId="0" borderId="0" xfId="4" applyFont="1" applyAlignment="1">
      <alignment horizontal="center" vertical="top"/>
    </xf>
    <xf numFmtId="0" fontId="7" fillId="0" borderId="6" xfId="4" applyFont="1" applyBorder="1" applyAlignment="1">
      <alignment horizontal="center"/>
    </xf>
    <xf numFmtId="0" fontId="8" fillId="3" borderId="7" xfId="3" applyFont="1" applyFill="1" applyBorder="1" applyAlignment="1">
      <alignment horizontal="left" vertical="center" wrapText="1"/>
    </xf>
    <xf numFmtId="0" fontId="8" fillId="3" borderId="8" xfId="3" applyFont="1" applyFill="1" applyBorder="1" applyAlignment="1">
      <alignment horizontal="left" vertical="center" wrapText="1"/>
    </xf>
    <xf numFmtId="0" fontId="8" fillId="3" borderId="9" xfId="3" applyFont="1" applyFill="1" applyBorder="1" applyAlignment="1">
      <alignment horizontal="left" vertical="center" wrapText="1"/>
    </xf>
    <xf numFmtId="0" fontId="8" fillId="3" borderId="10" xfId="3" applyFont="1" applyFill="1" applyBorder="1" applyAlignment="1">
      <alignment horizontal="left" vertical="center" wrapText="1"/>
    </xf>
    <xf numFmtId="0" fontId="8" fillId="3" borderId="11" xfId="3" applyFont="1" applyFill="1" applyBorder="1" applyAlignment="1">
      <alignment horizontal="left" vertical="center" wrapText="1"/>
    </xf>
    <xf numFmtId="0" fontId="8" fillId="3" borderId="12" xfId="3" applyFont="1" applyFill="1" applyBorder="1" applyAlignment="1">
      <alignment horizontal="left" vertical="center" wrapText="1"/>
    </xf>
    <xf numFmtId="0" fontId="8" fillId="3" borderId="13" xfId="3" applyFont="1" applyFill="1" applyBorder="1" applyAlignment="1">
      <alignment horizontal="center" vertical="center" wrapText="1"/>
    </xf>
    <xf numFmtId="0" fontId="8" fillId="3" borderId="14" xfId="3" applyFont="1" applyFill="1" applyBorder="1" applyAlignment="1">
      <alignment horizontal="center" vertical="center" wrapText="1"/>
    </xf>
    <xf numFmtId="0" fontId="8" fillId="3" borderId="15" xfId="3" applyFont="1" applyFill="1" applyBorder="1" applyAlignment="1">
      <alignment horizontal="center" vertical="center" wrapText="1"/>
    </xf>
    <xf numFmtId="4" fontId="20" fillId="7" borderId="46" xfId="0" applyNumberFormat="1" applyFont="1" applyFill="1" applyBorder="1" applyAlignment="1" applyProtection="1">
      <alignment horizontal="center" vertical="center"/>
    </xf>
    <xf numFmtId="4" fontId="20" fillId="7" borderId="14" xfId="0" applyNumberFormat="1" applyFont="1" applyFill="1" applyBorder="1" applyAlignment="1" applyProtection="1">
      <alignment horizontal="center" vertical="center"/>
    </xf>
    <xf numFmtId="4" fontId="20" fillId="7" borderId="36" xfId="0" applyNumberFormat="1" applyFont="1" applyFill="1" applyBorder="1" applyAlignment="1" applyProtection="1">
      <alignment horizontal="center" vertical="center"/>
    </xf>
    <xf numFmtId="0" fontId="12" fillId="0" borderId="16" xfId="12" applyFont="1" applyBorder="1" applyAlignment="1">
      <alignment horizontal="left" vertical="center"/>
    </xf>
    <xf numFmtId="9" fontId="3" fillId="0" borderId="6" xfId="13" applyNumberFormat="1" applyFont="1" applyBorder="1" applyAlignment="1">
      <alignment horizontal="center" vertical="center"/>
    </xf>
    <xf numFmtId="172" fontId="12" fillId="0" borderId="6" xfId="13" applyNumberFormat="1" applyFont="1" applyBorder="1" applyAlignment="1">
      <alignment vertical="center"/>
    </xf>
    <xf numFmtId="170" fontId="3" fillId="0" borderId="31" xfId="12" applyNumberFormat="1" applyFont="1" applyBorder="1" applyAlignment="1">
      <alignment vertical="center"/>
    </xf>
    <xf numFmtId="0" fontId="12" fillId="0" borderId="21" xfId="12" applyFont="1" applyBorder="1" applyAlignment="1">
      <alignment horizontal="left" vertical="center"/>
    </xf>
    <xf numFmtId="9" fontId="3" fillId="0" borderId="22" xfId="13" applyNumberFormat="1" applyFont="1" applyBorder="1" applyAlignment="1">
      <alignment horizontal="center" vertical="center"/>
    </xf>
    <xf numFmtId="172" fontId="3" fillId="0" borderId="22" xfId="13" applyNumberFormat="1" applyFont="1" applyBorder="1" applyAlignment="1">
      <alignment vertical="center"/>
    </xf>
    <xf numFmtId="170" fontId="3" fillId="0" borderId="35" xfId="12" applyNumberFormat="1" applyFont="1" applyBorder="1" applyAlignment="1">
      <alignment vertical="center"/>
    </xf>
    <xf numFmtId="173" fontId="16" fillId="0" borderId="55" xfId="13" applyNumberFormat="1" applyFont="1" applyBorder="1" applyAlignment="1">
      <alignment vertical="center"/>
    </xf>
  </cellXfs>
  <cellStyles count="15">
    <cellStyle name="Millares" xfId="1" builtinId="3"/>
    <cellStyle name="Millares 2" xfId="9"/>
    <cellStyle name="Millares_FORMULARIO 4 - M-OFERENTE PPTA ECONOMICA" xfId="14"/>
    <cellStyle name="Moneda 2" xfId="10"/>
    <cellStyle name="Moneda 2 2 2 2 2" xfId="13"/>
    <cellStyle name="Normal" xfId="0" builtinId="0"/>
    <cellStyle name="Normal 2" xfId="7"/>
    <cellStyle name="Normal 2 10 3" xfId="8"/>
    <cellStyle name="Normal 3" xfId="3"/>
    <cellStyle name="Normal 3 11" xfId="4"/>
    <cellStyle name="Normal 3 2" xfId="5"/>
    <cellStyle name="Normal 3 2 2" xfId="12"/>
    <cellStyle name="Normal 3 2 3" xfId="11"/>
    <cellStyle name="Normal_PTO OFICIAL PREPLIEGO (CORREGIDO) 2" xfId="6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22"/>
  <sheetViews>
    <sheetView tabSelected="1" topLeftCell="A191" zoomScale="89" zoomScaleNormal="89" workbookViewId="0">
      <selection activeCell="P217" sqref="P217"/>
    </sheetView>
  </sheetViews>
  <sheetFormatPr baseColWidth="10" defaultColWidth="11.42578125" defaultRowHeight="16.5" outlineLevelRow="1" x14ac:dyDescent="0.3"/>
  <cols>
    <col min="1" max="2" width="3.5703125" style="1" customWidth="1"/>
    <col min="3" max="3" width="5.28515625" style="1" customWidth="1"/>
    <col min="4" max="4" width="12.140625" style="80" customWidth="1"/>
    <col min="5" max="5" width="80.7109375" style="1" customWidth="1"/>
    <col min="6" max="6" width="7.7109375" style="1" customWidth="1"/>
    <col min="7" max="7" width="12.5703125" style="1" customWidth="1"/>
    <col min="8" max="8" width="14.42578125" style="1" customWidth="1"/>
    <col min="9" max="9" width="25.85546875" style="1" customWidth="1"/>
    <col min="10" max="11" width="3.28515625" style="1" customWidth="1"/>
    <col min="12" max="12" width="29.140625" style="1" hidden="1" customWidth="1"/>
    <col min="13" max="13" width="23.28515625" style="1" customWidth="1"/>
    <col min="14" max="16384" width="11.42578125" style="1"/>
  </cols>
  <sheetData>
    <row r="1" spans="2:12" ht="17.25" thickBot="1" x14ac:dyDescent="0.35">
      <c r="C1" s="2"/>
      <c r="D1" s="3"/>
      <c r="E1" s="2"/>
      <c r="F1" s="2"/>
      <c r="G1" s="2"/>
      <c r="H1" s="2"/>
      <c r="I1" s="2"/>
      <c r="J1" s="2"/>
      <c r="K1" s="2"/>
    </row>
    <row r="2" spans="2:12" ht="3.75" customHeight="1" thickTop="1" x14ac:dyDescent="0.3">
      <c r="B2" s="86"/>
      <c r="C2" s="4"/>
      <c r="D2" s="5"/>
      <c r="E2" s="4"/>
      <c r="F2" s="4"/>
      <c r="G2" s="4"/>
      <c r="H2" s="4"/>
      <c r="I2" s="4"/>
      <c r="J2" s="6"/>
      <c r="K2" s="2"/>
    </row>
    <row r="3" spans="2:12" ht="55.9" customHeight="1" x14ac:dyDescent="0.3">
      <c r="B3" s="86"/>
      <c r="C3" s="268" t="s">
        <v>0</v>
      </c>
      <c r="D3" s="268"/>
      <c r="E3" s="2"/>
      <c r="F3" s="2"/>
      <c r="G3" s="2"/>
      <c r="H3" s="2"/>
      <c r="I3" s="2"/>
      <c r="J3" s="7"/>
      <c r="K3" s="2"/>
    </row>
    <row r="4" spans="2:12" x14ac:dyDescent="0.3">
      <c r="B4" s="86"/>
      <c r="C4" s="8" t="s">
        <v>1</v>
      </c>
      <c r="D4" s="9" t="s">
        <v>2</v>
      </c>
      <c r="E4" s="2"/>
      <c r="F4" s="2"/>
      <c r="G4" s="2"/>
      <c r="H4" s="2"/>
      <c r="I4" s="2"/>
      <c r="J4" s="7"/>
      <c r="K4" s="2"/>
    </row>
    <row r="5" spans="2:12" x14ac:dyDescent="0.3">
      <c r="B5" s="86"/>
      <c r="C5" s="269" t="s">
        <v>3</v>
      </c>
      <c r="D5" s="269"/>
      <c r="E5" s="269"/>
      <c r="F5" s="269"/>
      <c r="G5" s="269"/>
      <c r="H5" s="269"/>
      <c r="I5" s="269"/>
      <c r="J5" s="7"/>
      <c r="K5" s="2"/>
    </row>
    <row r="6" spans="2:12" ht="17.25" thickBot="1" x14ac:dyDescent="0.35">
      <c r="B6" s="86"/>
      <c r="C6" s="270" t="s">
        <v>4</v>
      </c>
      <c r="D6" s="270"/>
      <c r="E6" s="270"/>
      <c r="F6" s="270"/>
      <c r="G6" s="270"/>
      <c r="H6" s="270"/>
      <c r="I6" s="270"/>
      <c r="J6" s="7"/>
      <c r="K6" s="2"/>
    </row>
    <row r="7" spans="2:12" s="10" customFormat="1" x14ac:dyDescent="0.3">
      <c r="B7" s="86"/>
      <c r="C7" s="271" t="s">
        <v>5</v>
      </c>
      <c r="D7" s="272"/>
      <c r="E7" s="272"/>
      <c r="F7" s="272"/>
      <c r="G7" s="272"/>
      <c r="H7" s="272"/>
      <c r="I7" s="273"/>
      <c r="J7" s="11"/>
      <c r="K7" s="12"/>
    </row>
    <row r="8" spans="2:12" ht="43.5" customHeight="1" x14ac:dyDescent="0.3">
      <c r="B8" s="86"/>
      <c r="C8" s="274"/>
      <c r="D8" s="275"/>
      <c r="E8" s="275"/>
      <c r="F8" s="275"/>
      <c r="G8" s="275"/>
      <c r="H8" s="275"/>
      <c r="I8" s="276"/>
      <c r="J8" s="7"/>
      <c r="K8" s="2"/>
    </row>
    <row r="9" spans="2:12" ht="43.5" customHeight="1" x14ac:dyDescent="0.3">
      <c r="B9" s="86"/>
      <c r="C9" s="277" t="s">
        <v>6</v>
      </c>
      <c r="D9" s="278"/>
      <c r="E9" s="278"/>
      <c r="F9" s="278"/>
      <c r="G9" s="278"/>
      <c r="H9" s="278"/>
      <c r="I9" s="279"/>
      <c r="J9" s="7"/>
      <c r="K9" s="2"/>
    </row>
    <row r="10" spans="2:12" s="13" customFormat="1" ht="4.5" customHeight="1" x14ac:dyDescent="0.25">
      <c r="B10" s="86"/>
      <c r="C10" s="14"/>
      <c r="D10" s="14"/>
      <c r="E10" s="14"/>
      <c r="F10" s="14"/>
      <c r="G10" s="14"/>
      <c r="H10" s="14"/>
      <c r="I10" s="15"/>
      <c r="J10" s="16"/>
      <c r="K10" s="17"/>
    </row>
    <row r="11" spans="2:12" ht="58.5" customHeight="1" thickBot="1" x14ac:dyDescent="0.35">
      <c r="B11" s="86"/>
      <c r="C11" s="265" t="s">
        <v>277</v>
      </c>
      <c r="D11" s="266"/>
      <c r="E11" s="266"/>
      <c r="F11" s="266"/>
      <c r="G11" s="266"/>
      <c r="H11" s="266"/>
      <c r="I11" s="267"/>
      <c r="J11" s="7"/>
      <c r="K11" s="2"/>
    </row>
    <row r="12" spans="2:12" ht="27.75" customHeight="1" thickBot="1" x14ac:dyDescent="0.35">
      <c r="B12" s="86"/>
      <c r="C12" s="18" t="s">
        <v>7</v>
      </c>
      <c r="D12" s="19" t="s">
        <v>8</v>
      </c>
      <c r="E12" s="18" t="s">
        <v>9</v>
      </c>
      <c r="F12" s="20" t="s">
        <v>10</v>
      </c>
      <c r="G12" s="20" t="s">
        <v>11</v>
      </c>
      <c r="H12" s="21" t="s">
        <v>12</v>
      </c>
      <c r="I12" s="22" t="s">
        <v>13</v>
      </c>
      <c r="J12" s="7"/>
      <c r="K12" s="2"/>
    </row>
    <row r="13" spans="2:12" ht="21.75" customHeight="1" thickBot="1" x14ac:dyDescent="0.35">
      <c r="B13" s="86"/>
      <c r="C13" s="23"/>
      <c r="D13" s="24" t="s">
        <v>14</v>
      </c>
      <c r="E13" s="25" t="s">
        <v>15</v>
      </c>
      <c r="F13" s="26"/>
      <c r="G13" s="26"/>
      <c r="H13" s="27"/>
      <c r="I13" s="28"/>
      <c r="J13" s="7"/>
      <c r="K13" s="2"/>
    </row>
    <row r="14" spans="2:12" ht="27" customHeight="1" x14ac:dyDescent="0.3">
      <c r="B14" s="86"/>
      <c r="C14" s="29">
        <v>1</v>
      </c>
      <c r="D14" s="30" t="s">
        <v>16</v>
      </c>
      <c r="E14" s="31" t="s">
        <v>17</v>
      </c>
      <c r="F14" s="32" t="s">
        <v>18</v>
      </c>
      <c r="G14" s="33">
        <v>300</v>
      </c>
      <c r="H14" s="34">
        <v>15699</v>
      </c>
      <c r="I14" s="35">
        <f>ROUND(H14*G14,0)</f>
        <v>4709700</v>
      </c>
      <c r="J14" s="7"/>
      <c r="K14" s="2"/>
    </row>
    <row r="15" spans="2:12" ht="36.6" customHeight="1" x14ac:dyDescent="0.3">
      <c r="B15" s="86"/>
      <c r="C15" s="29">
        <v>2</v>
      </c>
      <c r="D15" s="36" t="s">
        <v>19</v>
      </c>
      <c r="E15" s="31" t="s">
        <v>20</v>
      </c>
      <c r="F15" s="37" t="s">
        <v>21</v>
      </c>
      <c r="G15" s="38">
        <v>4</v>
      </c>
      <c r="H15" s="34">
        <v>257265</v>
      </c>
      <c r="I15" s="34">
        <f>ROUND(H15*G15,0)</f>
        <v>1029060</v>
      </c>
      <c r="J15" s="7"/>
      <c r="K15" s="2"/>
    </row>
    <row r="16" spans="2:12" ht="18.75" customHeight="1" thickBot="1" x14ac:dyDescent="0.35">
      <c r="B16" s="86"/>
      <c r="C16" s="39" t="s">
        <v>22</v>
      </c>
      <c r="D16" s="40"/>
      <c r="E16" s="41"/>
      <c r="F16" s="41"/>
      <c r="G16" s="42"/>
      <c r="H16" s="41"/>
      <c r="I16" s="43">
        <f>SUM(I13:I15)</f>
        <v>5738760</v>
      </c>
      <c r="J16" s="7"/>
      <c r="K16" s="2"/>
      <c r="L16" s="44"/>
    </row>
    <row r="17" spans="2:13" ht="21.75" customHeight="1" thickBot="1" x14ac:dyDescent="0.35">
      <c r="B17" s="86"/>
      <c r="C17" s="23"/>
      <c r="D17" s="24" t="s">
        <v>23</v>
      </c>
      <c r="E17" s="25" t="s">
        <v>24</v>
      </c>
      <c r="F17" s="26"/>
      <c r="G17" s="26"/>
      <c r="H17" s="27"/>
      <c r="I17" s="28"/>
      <c r="J17" s="7"/>
      <c r="K17" s="2"/>
    </row>
    <row r="18" spans="2:13" ht="40.5" customHeight="1" x14ac:dyDescent="0.3">
      <c r="B18" s="86"/>
      <c r="C18" s="29">
        <v>3</v>
      </c>
      <c r="D18" s="36" t="s">
        <v>25</v>
      </c>
      <c r="E18" s="31" t="s">
        <v>26</v>
      </c>
      <c r="F18" s="45" t="s">
        <v>27</v>
      </c>
      <c r="G18" s="38">
        <v>45</v>
      </c>
      <c r="H18" s="34">
        <v>44658</v>
      </c>
      <c r="I18" s="34">
        <f>ROUND(H18*G18,0)</f>
        <v>2009610</v>
      </c>
      <c r="J18" s="7"/>
      <c r="K18" s="2"/>
    </row>
    <row r="19" spans="2:13" ht="18.75" customHeight="1" thickBot="1" x14ac:dyDescent="0.35">
      <c r="B19" s="86"/>
      <c r="C19" s="39" t="s">
        <v>22</v>
      </c>
      <c r="D19" s="40"/>
      <c r="E19" s="41"/>
      <c r="F19" s="41"/>
      <c r="G19" s="42"/>
      <c r="H19" s="41"/>
      <c r="I19" s="43">
        <f>SUM(I18)</f>
        <v>2009610</v>
      </c>
      <c r="J19" s="7"/>
      <c r="K19" s="2"/>
    </row>
    <row r="20" spans="2:13" ht="18.75" customHeight="1" thickBot="1" x14ac:dyDescent="0.35">
      <c r="B20" s="86"/>
      <c r="C20" s="23"/>
      <c r="D20" s="24" t="s">
        <v>28</v>
      </c>
      <c r="E20" s="25" t="s">
        <v>29</v>
      </c>
      <c r="F20" s="26"/>
      <c r="G20" s="26"/>
      <c r="H20" s="27"/>
      <c r="I20" s="28"/>
      <c r="J20" s="7"/>
      <c r="K20" s="2"/>
    </row>
    <row r="21" spans="2:13" ht="39" customHeight="1" x14ac:dyDescent="0.3">
      <c r="B21" s="86"/>
      <c r="C21" s="29">
        <v>4</v>
      </c>
      <c r="D21" s="36" t="s">
        <v>30</v>
      </c>
      <c r="E21" s="31" t="s">
        <v>31</v>
      </c>
      <c r="F21" s="45" t="s">
        <v>18</v>
      </c>
      <c r="G21" s="38">
        <v>50</v>
      </c>
      <c r="H21" s="34">
        <v>42672</v>
      </c>
      <c r="I21" s="34">
        <f>ROUND(H21*G21,0)</f>
        <v>2133600</v>
      </c>
      <c r="J21" s="7"/>
      <c r="K21" s="2"/>
    </row>
    <row r="22" spans="2:13" ht="18.75" customHeight="1" thickBot="1" x14ac:dyDescent="0.35">
      <c r="B22" s="86"/>
      <c r="C22" s="39"/>
      <c r="D22" s="40"/>
      <c r="E22" s="41"/>
      <c r="F22" s="41"/>
      <c r="G22" s="42"/>
      <c r="H22" s="41"/>
      <c r="I22" s="43">
        <f>SUM(I21)</f>
        <v>2133600</v>
      </c>
      <c r="J22" s="7"/>
      <c r="K22" s="2"/>
    </row>
    <row r="23" spans="2:13" ht="18.75" customHeight="1" thickBot="1" x14ac:dyDescent="0.35">
      <c r="B23" s="86"/>
      <c r="C23" s="23"/>
      <c r="D23" s="24" t="s">
        <v>32</v>
      </c>
      <c r="E23" s="25" t="s">
        <v>33</v>
      </c>
      <c r="F23" s="26"/>
      <c r="G23" s="26"/>
      <c r="H23" s="27"/>
      <c r="I23" s="28"/>
      <c r="J23" s="7"/>
      <c r="K23" s="2"/>
    </row>
    <row r="24" spans="2:13" ht="33.75" customHeight="1" x14ac:dyDescent="0.3">
      <c r="B24" s="86"/>
      <c r="C24" s="29">
        <v>5</v>
      </c>
      <c r="D24" s="36" t="s">
        <v>34</v>
      </c>
      <c r="E24" s="31" t="s">
        <v>35</v>
      </c>
      <c r="F24" s="45" t="s">
        <v>36</v>
      </c>
      <c r="G24" s="38">
        <v>580</v>
      </c>
      <c r="H24" s="34">
        <v>23495</v>
      </c>
      <c r="I24" s="35">
        <f>G24*H24</f>
        <v>13627100</v>
      </c>
      <c r="J24" s="7"/>
      <c r="K24" s="2"/>
    </row>
    <row r="25" spans="2:13" ht="18.75" customHeight="1" thickBot="1" x14ac:dyDescent="0.35">
      <c r="B25" s="86"/>
      <c r="C25" s="39" t="s">
        <v>22</v>
      </c>
      <c r="D25" s="40"/>
      <c r="E25" s="41"/>
      <c r="F25" s="41"/>
      <c r="G25" s="42"/>
      <c r="H25" s="41"/>
      <c r="I25" s="43">
        <f>SUM(I24)</f>
        <v>13627100</v>
      </c>
      <c r="J25" s="7"/>
      <c r="K25" s="2"/>
    </row>
    <row r="26" spans="2:13" ht="26.25" customHeight="1" thickBot="1" x14ac:dyDescent="0.35">
      <c r="B26" s="86"/>
      <c r="C26" s="23"/>
      <c r="D26" s="24" t="s">
        <v>37</v>
      </c>
      <c r="E26" s="25" t="s">
        <v>38</v>
      </c>
      <c r="F26" s="26"/>
      <c r="G26" s="26"/>
      <c r="H26" s="27"/>
      <c r="I26" s="28"/>
      <c r="J26" s="7"/>
      <c r="K26" s="2"/>
      <c r="L26" s="46"/>
      <c r="M26" s="47"/>
    </row>
    <row r="27" spans="2:13" ht="51" customHeight="1" x14ac:dyDescent="0.3">
      <c r="B27" s="86"/>
      <c r="C27" s="29">
        <v>6</v>
      </c>
      <c r="D27" s="36" t="s">
        <v>39</v>
      </c>
      <c r="E27" s="31" t="s">
        <v>40</v>
      </c>
      <c r="F27" s="45" t="s">
        <v>21</v>
      </c>
      <c r="G27" s="38">
        <v>10</v>
      </c>
      <c r="H27" s="34">
        <v>523495</v>
      </c>
      <c r="I27" s="35">
        <f>G27*H27</f>
        <v>5234950</v>
      </c>
      <c r="J27" s="7"/>
      <c r="K27" s="2"/>
      <c r="L27" s="46"/>
      <c r="M27" s="47"/>
    </row>
    <row r="28" spans="2:13" ht="25.5" customHeight="1" x14ac:dyDescent="0.3">
      <c r="B28" s="86"/>
      <c r="C28" s="29">
        <v>7</v>
      </c>
      <c r="D28" s="30" t="s">
        <v>41</v>
      </c>
      <c r="E28" s="31" t="s">
        <v>42</v>
      </c>
      <c r="F28" s="32" t="s">
        <v>18</v>
      </c>
      <c r="G28" s="48">
        <v>16</v>
      </c>
      <c r="H28" s="34">
        <v>9537</v>
      </c>
      <c r="I28" s="35">
        <f>G28*H28</f>
        <v>152592</v>
      </c>
      <c r="J28" s="7"/>
      <c r="K28" s="2"/>
    </row>
    <row r="29" spans="2:13" ht="21.75" customHeight="1" thickBot="1" x14ac:dyDescent="0.35">
      <c r="B29" s="86"/>
      <c r="C29" s="49" t="s">
        <v>22</v>
      </c>
      <c r="D29" s="50"/>
      <c r="E29" s="51"/>
      <c r="F29" s="52"/>
      <c r="G29" s="53"/>
      <c r="H29" s="54"/>
      <c r="I29" s="55">
        <f>SUM(I27:I28)</f>
        <v>5387542</v>
      </c>
      <c r="J29" s="7"/>
      <c r="K29" s="2"/>
    </row>
    <row r="30" spans="2:13" ht="21.75" customHeight="1" thickBot="1" x14ac:dyDescent="0.35">
      <c r="B30" s="86"/>
      <c r="C30" s="56"/>
      <c r="D30" s="57" t="s">
        <v>43</v>
      </c>
      <c r="E30" s="58" t="s">
        <v>44</v>
      </c>
      <c r="F30" s="26"/>
      <c r="G30" s="59"/>
      <c r="H30" s="27"/>
      <c r="I30" s="28"/>
      <c r="J30" s="7"/>
      <c r="K30" s="2"/>
    </row>
    <row r="31" spans="2:13" ht="48.75" customHeight="1" x14ac:dyDescent="0.3">
      <c r="B31" s="86"/>
      <c r="C31" s="29"/>
      <c r="D31" s="36" t="s">
        <v>293</v>
      </c>
      <c r="E31" s="31" t="s">
        <v>294</v>
      </c>
      <c r="F31" s="45" t="s">
        <v>21</v>
      </c>
      <c r="G31" s="38">
        <v>1</v>
      </c>
      <c r="H31" s="34">
        <v>581212</v>
      </c>
      <c r="I31" s="35">
        <f t="shared" ref="I31:I41" si="0">G31*H31</f>
        <v>581212</v>
      </c>
      <c r="J31" s="7"/>
      <c r="K31" s="2"/>
    </row>
    <row r="32" spans="2:13" ht="36" customHeight="1" x14ac:dyDescent="0.3">
      <c r="B32" s="86"/>
      <c r="C32" s="29"/>
      <c r="D32" s="36" t="s">
        <v>49</v>
      </c>
      <c r="E32" s="31" t="s">
        <v>50</v>
      </c>
      <c r="F32" s="45" t="s">
        <v>21</v>
      </c>
      <c r="G32" s="38">
        <v>16</v>
      </c>
      <c r="H32" s="34">
        <v>175249</v>
      </c>
      <c r="I32" s="35">
        <f t="shared" si="0"/>
        <v>2803984</v>
      </c>
      <c r="J32" s="7"/>
      <c r="K32" s="2"/>
    </row>
    <row r="33" spans="2:11" ht="35.25" customHeight="1" x14ac:dyDescent="0.3">
      <c r="B33" s="86"/>
      <c r="C33" s="29"/>
      <c r="D33" s="36" t="s">
        <v>295</v>
      </c>
      <c r="E33" s="31" t="s">
        <v>296</v>
      </c>
      <c r="F33" s="45" t="s">
        <v>21</v>
      </c>
      <c r="G33" s="38">
        <v>3</v>
      </c>
      <c r="H33" s="34">
        <v>171384</v>
      </c>
      <c r="I33" s="35">
        <f t="shared" si="0"/>
        <v>514152</v>
      </c>
      <c r="J33" s="7"/>
      <c r="K33" s="2"/>
    </row>
    <row r="34" spans="2:11" ht="22.5" customHeight="1" x14ac:dyDescent="0.3">
      <c r="B34" s="86"/>
      <c r="C34" s="29"/>
      <c r="D34" s="36" t="s">
        <v>52</v>
      </c>
      <c r="E34" s="31" t="s">
        <v>53</v>
      </c>
      <c r="F34" s="45" t="s">
        <v>21</v>
      </c>
      <c r="G34" s="38">
        <v>10</v>
      </c>
      <c r="H34" s="34">
        <v>54220</v>
      </c>
      <c r="I34" s="35">
        <f t="shared" si="0"/>
        <v>542200</v>
      </c>
      <c r="J34" s="7"/>
      <c r="K34" s="2"/>
    </row>
    <row r="35" spans="2:11" ht="36" customHeight="1" x14ac:dyDescent="0.3">
      <c r="B35" s="86"/>
      <c r="C35" s="29"/>
      <c r="D35" s="36" t="s">
        <v>182</v>
      </c>
      <c r="E35" s="31" t="s">
        <v>183</v>
      </c>
      <c r="F35" s="45" t="s">
        <v>21</v>
      </c>
      <c r="G35" s="38">
        <v>1</v>
      </c>
      <c r="H35" s="34">
        <v>190744</v>
      </c>
      <c r="I35" s="35">
        <f t="shared" si="0"/>
        <v>190744</v>
      </c>
      <c r="J35" s="7"/>
      <c r="K35" s="2"/>
    </row>
    <row r="36" spans="2:11" ht="36" customHeight="1" x14ac:dyDescent="0.3">
      <c r="B36" s="86"/>
      <c r="C36" s="29"/>
      <c r="D36" s="36" t="s">
        <v>297</v>
      </c>
      <c r="E36" s="31" t="s">
        <v>298</v>
      </c>
      <c r="F36" s="45" t="s">
        <v>21</v>
      </c>
      <c r="G36" s="38">
        <v>3</v>
      </c>
      <c r="H36" s="34">
        <v>184590</v>
      </c>
      <c r="I36" s="35">
        <f t="shared" si="0"/>
        <v>553770</v>
      </c>
      <c r="J36" s="7"/>
      <c r="K36" s="2"/>
    </row>
    <row r="37" spans="2:11" ht="30.75" customHeight="1" x14ac:dyDescent="0.3">
      <c r="B37" s="86"/>
      <c r="C37" s="29"/>
      <c r="D37" s="36" t="s">
        <v>299</v>
      </c>
      <c r="E37" s="31" t="s">
        <v>300</v>
      </c>
      <c r="F37" s="45" t="s">
        <v>21</v>
      </c>
      <c r="G37" s="38">
        <v>119</v>
      </c>
      <c r="H37" s="34">
        <v>26116</v>
      </c>
      <c r="I37" s="35">
        <f t="shared" si="0"/>
        <v>3107804</v>
      </c>
      <c r="J37" s="7"/>
      <c r="K37" s="2"/>
    </row>
    <row r="38" spans="2:11" ht="36" customHeight="1" x14ac:dyDescent="0.3">
      <c r="B38" s="86"/>
      <c r="C38" s="29"/>
      <c r="D38" s="36" t="s">
        <v>186</v>
      </c>
      <c r="E38" s="31" t="s">
        <v>187</v>
      </c>
      <c r="F38" s="45" t="s">
        <v>21</v>
      </c>
      <c r="G38" s="38">
        <v>27</v>
      </c>
      <c r="H38" s="34">
        <v>9772</v>
      </c>
      <c r="I38" s="35">
        <f t="shared" si="0"/>
        <v>263844</v>
      </c>
      <c r="J38" s="7"/>
      <c r="K38" s="2"/>
    </row>
    <row r="39" spans="2:11" ht="31.5" customHeight="1" x14ac:dyDescent="0.3">
      <c r="B39" s="86"/>
      <c r="C39" s="29"/>
      <c r="D39" s="36" t="s">
        <v>301</v>
      </c>
      <c r="E39" s="31" t="s">
        <v>302</v>
      </c>
      <c r="F39" s="45" t="s">
        <v>18</v>
      </c>
      <c r="G39" s="38">
        <v>270</v>
      </c>
      <c r="H39" s="34">
        <v>8966</v>
      </c>
      <c r="I39" s="35">
        <f t="shared" si="0"/>
        <v>2420820</v>
      </c>
      <c r="J39" s="7"/>
      <c r="K39" s="2"/>
    </row>
    <row r="40" spans="2:11" ht="39" customHeight="1" x14ac:dyDescent="0.3">
      <c r="B40" s="86"/>
      <c r="C40" s="29"/>
      <c r="D40" s="36" t="s">
        <v>303</v>
      </c>
      <c r="E40" s="31" t="s">
        <v>304</v>
      </c>
      <c r="F40" s="45" t="s">
        <v>21</v>
      </c>
      <c r="G40" s="38">
        <v>3</v>
      </c>
      <c r="H40" s="34">
        <v>68616</v>
      </c>
      <c r="I40" s="35">
        <f t="shared" si="0"/>
        <v>205848</v>
      </c>
      <c r="J40" s="7"/>
      <c r="K40" s="2"/>
    </row>
    <row r="41" spans="2:11" ht="55.5" customHeight="1" x14ac:dyDescent="0.3">
      <c r="B41" s="86"/>
      <c r="C41" s="29"/>
      <c r="D41" s="36" t="s">
        <v>305</v>
      </c>
      <c r="E41" s="31" t="s">
        <v>306</v>
      </c>
      <c r="F41" s="45" t="s">
        <v>21</v>
      </c>
      <c r="G41" s="38">
        <v>42</v>
      </c>
      <c r="H41" s="34">
        <v>119062</v>
      </c>
      <c r="I41" s="35">
        <f t="shared" si="0"/>
        <v>5000604</v>
      </c>
      <c r="J41" s="7"/>
      <c r="K41" s="2"/>
    </row>
    <row r="42" spans="2:11" ht="36.75" customHeight="1" x14ac:dyDescent="0.3">
      <c r="B42" s="86"/>
      <c r="C42" s="29"/>
      <c r="D42" s="36" t="s">
        <v>45</v>
      </c>
      <c r="E42" s="31" t="s">
        <v>46</v>
      </c>
      <c r="F42" s="45" t="s">
        <v>21</v>
      </c>
      <c r="G42" s="38">
        <v>8</v>
      </c>
      <c r="H42" s="34">
        <v>149154</v>
      </c>
      <c r="I42" s="35">
        <v>149154</v>
      </c>
      <c r="J42" s="7"/>
      <c r="K42" s="2"/>
    </row>
    <row r="43" spans="2:11" ht="36.75" customHeight="1" x14ac:dyDescent="0.3">
      <c r="B43" s="86"/>
      <c r="C43" s="29"/>
      <c r="D43" s="36" t="s">
        <v>307</v>
      </c>
      <c r="E43" s="31" t="s">
        <v>308</v>
      </c>
      <c r="F43" s="45" t="s">
        <v>21</v>
      </c>
      <c r="G43" s="38">
        <v>2</v>
      </c>
      <c r="H43" s="34">
        <v>202660</v>
      </c>
      <c r="I43" s="35">
        <f>G43*H43</f>
        <v>405320</v>
      </c>
      <c r="J43" s="7"/>
      <c r="K43" s="2"/>
    </row>
    <row r="44" spans="2:11" ht="36.75" customHeight="1" x14ac:dyDescent="0.3">
      <c r="B44" s="86"/>
      <c r="C44" s="29"/>
      <c r="D44" s="36" t="s">
        <v>309</v>
      </c>
      <c r="E44" s="31" t="s">
        <v>310</v>
      </c>
      <c r="F44" s="45" t="s">
        <v>21</v>
      </c>
      <c r="G44" s="38">
        <v>1</v>
      </c>
      <c r="H44" s="34">
        <v>219517</v>
      </c>
      <c r="I44" s="35">
        <f t="shared" ref="I44:I47" si="1">G44*H44</f>
        <v>219517</v>
      </c>
      <c r="J44" s="7"/>
      <c r="K44" s="2"/>
    </row>
    <row r="45" spans="2:11" ht="36.75" customHeight="1" x14ac:dyDescent="0.3">
      <c r="B45" s="86"/>
      <c r="C45" s="29"/>
      <c r="D45" s="36" t="s">
        <v>311</v>
      </c>
      <c r="E45" s="31" t="s">
        <v>312</v>
      </c>
      <c r="F45" s="45" t="s">
        <v>18</v>
      </c>
      <c r="G45" s="38">
        <v>120</v>
      </c>
      <c r="H45" s="34">
        <v>18381</v>
      </c>
      <c r="I45" s="35">
        <f t="shared" si="1"/>
        <v>2205720</v>
      </c>
      <c r="J45" s="7"/>
      <c r="K45" s="2"/>
    </row>
    <row r="46" spans="2:11" ht="24" customHeight="1" x14ac:dyDescent="0.3">
      <c r="B46" s="86"/>
      <c r="C46" s="29"/>
      <c r="D46" s="36" t="s">
        <v>313</v>
      </c>
      <c r="E46" s="31" t="s">
        <v>314</v>
      </c>
      <c r="F46" s="45" t="s">
        <v>21</v>
      </c>
      <c r="G46" s="38">
        <v>1</v>
      </c>
      <c r="H46" s="34">
        <v>45609</v>
      </c>
      <c r="I46" s="35">
        <f t="shared" si="1"/>
        <v>45609</v>
      </c>
      <c r="J46" s="7"/>
      <c r="K46" s="2"/>
    </row>
    <row r="47" spans="2:11" ht="21.75" customHeight="1" x14ac:dyDescent="0.3">
      <c r="B47" s="86"/>
      <c r="C47" s="29"/>
      <c r="D47" s="36" t="s">
        <v>315</v>
      </c>
      <c r="E47" s="31" t="s">
        <v>316</v>
      </c>
      <c r="F47" s="45" t="s">
        <v>21</v>
      </c>
      <c r="G47" s="38">
        <v>3</v>
      </c>
      <c r="H47" s="34">
        <v>228568</v>
      </c>
      <c r="I47" s="35">
        <f t="shared" si="1"/>
        <v>685704</v>
      </c>
      <c r="J47" s="7"/>
      <c r="K47" s="2"/>
    </row>
    <row r="48" spans="2:11" ht="21.75" customHeight="1" thickBot="1" x14ac:dyDescent="0.35">
      <c r="B48" s="86"/>
      <c r="C48" s="49" t="s">
        <v>22</v>
      </c>
      <c r="D48" s="50"/>
      <c r="E48" s="51"/>
      <c r="F48" s="52"/>
      <c r="G48" s="42"/>
      <c r="H48" s="61"/>
      <c r="I48" s="62">
        <f>SUM(I31:I47)</f>
        <v>19896006</v>
      </c>
      <c r="J48" s="7"/>
      <c r="K48" s="2"/>
    </row>
    <row r="49" spans="2:11" ht="21.75" customHeight="1" thickBot="1" x14ac:dyDescent="0.35">
      <c r="B49" s="86"/>
      <c r="C49" s="23"/>
      <c r="D49" s="24" t="s">
        <v>54</v>
      </c>
      <c r="E49" s="25" t="s">
        <v>55</v>
      </c>
      <c r="F49" s="26"/>
      <c r="G49" s="26"/>
      <c r="H49" s="27"/>
      <c r="I49" s="28"/>
      <c r="J49" s="7"/>
      <c r="K49" s="2"/>
    </row>
    <row r="50" spans="2:11" ht="26.25" customHeight="1" x14ac:dyDescent="0.3">
      <c r="B50" s="86"/>
      <c r="C50" s="29"/>
      <c r="D50" s="36" t="s">
        <v>289</v>
      </c>
      <c r="E50" s="31" t="s">
        <v>290</v>
      </c>
      <c r="F50" s="45" t="s">
        <v>51</v>
      </c>
      <c r="G50" s="38">
        <v>120</v>
      </c>
      <c r="H50" s="34">
        <v>5138</v>
      </c>
      <c r="I50" s="35">
        <f>G50*H50</f>
        <v>616560</v>
      </c>
      <c r="J50" s="7"/>
      <c r="K50" s="2"/>
    </row>
    <row r="51" spans="2:11" ht="43.5" customHeight="1" x14ac:dyDescent="0.3">
      <c r="B51" s="86"/>
      <c r="C51" s="29">
        <v>17</v>
      </c>
      <c r="D51" s="36" t="s">
        <v>147</v>
      </c>
      <c r="E51" s="31" t="s">
        <v>56</v>
      </c>
      <c r="F51" s="45" t="s">
        <v>51</v>
      </c>
      <c r="G51" s="38">
        <v>120</v>
      </c>
      <c r="H51" s="34">
        <v>35061</v>
      </c>
      <c r="I51" s="35">
        <f>G51*H51</f>
        <v>4207320</v>
      </c>
      <c r="J51" s="7"/>
      <c r="K51" s="2"/>
    </row>
    <row r="52" spans="2:11" ht="21.75" customHeight="1" thickBot="1" x14ac:dyDescent="0.35">
      <c r="B52" s="86"/>
      <c r="C52" s="39" t="s">
        <v>22</v>
      </c>
      <c r="D52" s="40"/>
      <c r="E52" s="41"/>
      <c r="F52" s="41"/>
      <c r="G52" s="42"/>
      <c r="H52" s="41"/>
      <c r="I52" s="43">
        <f>SUM(I50:I51)</f>
        <v>4823880</v>
      </c>
      <c r="J52" s="7"/>
      <c r="K52" s="2"/>
    </row>
    <row r="53" spans="2:11" ht="21.75" customHeight="1" thickBot="1" x14ac:dyDescent="0.35">
      <c r="B53" s="86"/>
      <c r="C53" s="56"/>
      <c r="D53" s="57" t="s">
        <v>57</v>
      </c>
      <c r="E53" s="58" t="s">
        <v>58</v>
      </c>
      <c r="F53" s="26"/>
      <c r="G53" s="59"/>
      <c r="H53" s="27"/>
      <c r="I53" s="28"/>
      <c r="J53" s="7"/>
      <c r="K53" s="2"/>
    </row>
    <row r="54" spans="2:11" ht="36" customHeight="1" x14ac:dyDescent="0.3">
      <c r="B54" s="86"/>
      <c r="C54" s="29">
        <v>18</v>
      </c>
      <c r="D54" s="30" t="s">
        <v>59</v>
      </c>
      <c r="E54" s="31" t="s">
        <v>60</v>
      </c>
      <c r="F54" s="60" t="s">
        <v>18</v>
      </c>
      <c r="G54" s="48">
        <v>10</v>
      </c>
      <c r="H54" s="34">
        <v>29590</v>
      </c>
      <c r="I54" s="35">
        <f>G54*H54</f>
        <v>295900</v>
      </c>
      <c r="J54" s="7"/>
      <c r="K54" s="2"/>
    </row>
    <row r="55" spans="2:11" ht="54" customHeight="1" x14ac:dyDescent="0.3">
      <c r="B55" s="86"/>
      <c r="C55" s="29">
        <v>19</v>
      </c>
      <c r="D55" s="30" t="s">
        <v>61</v>
      </c>
      <c r="E55" s="31" t="s">
        <v>62</v>
      </c>
      <c r="F55" s="60" t="s">
        <v>18</v>
      </c>
      <c r="G55" s="48">
        <v>106</v>
      </c>
      <c r="H55" s="34">
        <v>91398</v>
      </c>
      <c r="I55" s="35">
        <f>G55*H55</f>
        <v>9688188</v>
      </c>
      <c r="J55" s="7"/>
      <c r="K55" s="2"/>
    </row>
    <row r="56" spans="2:11" ht="36" customHeight="1" x14ac:dyDescent="0.3">
      <c r="B56" s="86"/>
      <c r="C56" s="29">
        <v>20</v>
      </c>
      <c r="D56" s="30" t="s">
        <v>63</v>
      </c>
      <c r="E56" s="31" t="s">
        <v>64</v>
      </c>
      <c r="F56" s="60" t="s">
        <v>51</v>
      </c>
      <c r="G56" s="48">
        <v>130</v>
      </c>
      <c r="H56" s="34">
        <v>80014</v>
      </c>
      <c r="I56" s="35">
        <f>G56*H56</f>
        <v>10401820</v>
      </c>
      <c r="J56" s="7"/>
      <c r="K56" s="2"/>
    </row>
    <row r="57" spans="2:11" ht="69.75" customHeight="1" x14ac:dyDescent="0.3">
      <c r="B57" s="86"/>
      <c r="C57" s="29">
        <v>21</v>
      </c>
      <c r="D57" s="30" t="s">
        <v>65</v>
      </c>
      <c r="E57" s="31" t="s">
        <v>66</v>
      </c>
      <c r="F57" s="60" t="s">
        <v>51</v>
      </c>
      <c r="G57" s="48">
        <v>260</v>
      </c>
      <c r="H57" s="34">
        <v>174578</v>
      </c>
      <c r="I57" s="35">
        <f>G57*H57</f>
        <v>45390280</v>
      </c>
      <c r="J57" s="7"/>
      <c r="K57" s="2"/>
    </row>
    <row r="58" spans="2:11" ht="35.25" customHeight="1" x14ac:dyDescent="0.3">
      <c r="B58" s="86"/>
      <c r="C58" s="29">
        <v>22</v>
      </c>
      <c r="D58" s="30" t="s">
        <v>67</v>
      </c>
      <c r="E58" s="31" t="s">
        <v>68</v>
      </c>
      <c r="F58" s="60" t="s">
        <v>18</v>
      </c>
      <c r="G58" s="48">
        <v>43</v>
      </c>
      <c r="H58" s="34">
        <v>79506</v>
      </c>
      <c r="I58" s="35">
        <f>G58*H58</f>
        <v>3418758</v>
      </c>
      <c r="J58" s="7"/>
      <c r="K58" s="2"/>
    </row>
    <row r="59" spans="2:11" ht="21.75" customHeight="1" thickBot="1" x14ac:dyDescent="0.35">
      <c r="B59" s="86"/>
      <c r="C59" s="49" t="s">
        <v>22</v>
      </c>
      <c r="D59" s="50"/>
      <c r="E59" s="51"/>
      <c r="F59" s="52"/>
      <c r="G59" s="42"/>
      <c r="H59" s="61"/>
      <c r="I59" s="62">
        <f>SUM(I54:I58)</f>
        <v>69194946</v>
      </c>
      <c r="J59" s="7"/>
      <c r="K59" s="2"/>
    </row>
    <row r="60" spans="2:11" ht="21.75" customHeight="1" thickBot="1" x14ac:dyDescent="0.35">
      <c r="B60" s="86"/>
      <c r="C60" s="56"/>
      <c r="D60" s="57" t="s">
        <v>154</v>
      </c>
      <c r="E60" s="25" t="s">
        <v>282</v>
      </c>
      <c r="F60" s="26"/>
      <c r="G60" s="26"/>
      <c r="H60" s="27"/>
      <c r="I60" s="28"/>
      <c r="J60" s="7"/>
      <c r="K60" s="2"/>
    </row>
    <row r="61" spans="2:11" ht="50.25" customHeight="1" x14ac:dyDescent="0.3">
      <c r="B61" s="86"/>
      <c r="C61" s="29">
        <v>41</v>
      </c>
      <c r="D61" s="30" t="s">
        <v>283</v>
      </c>
      <c r="E61" s="31" t="s">
        <v>284</v>
      </c>
      <c r="F61" s="60" t="s">
        <v>51</v>
      </c>
      <c r="G61" s="33">
        <v>10</v>
      </c>
      <c r="H61" s="34">
        <v>82946</v>
      </c>
      <c r="I61" s="35">
        <f>ROUND(H61*G61,0)</f>
        <v>829460</v>
      </c>
      <c r="J61" s="7"/>
      <c r="K61" s="2"/>
    </row>
    <row r="62" spans="2:11" ht="21.75" customHeight="1" thickBot="1" x14ac:dyDescent="0.35">
      <c r="B62" s="86"/>
      <c r="C62" s="39"/>
      <c r="D62" s="40"/>
      <c r="E62" s="41"/>
      <c r="F62" s="41"/>
      <c r="G62" s="42"/>
      <c r="H62" s="41"/>
      <c r="I62" s="43">
        <f>SUM(I61)</f>
        <v>829460</v>
      </c>
      <c r="J62" s="7"/>
      <c r="K62" s="2"/>
    </row>
    <row r="63" spans="2:11" ht="21.75" customHeight="1" thickBot="1" x14ac:dyDescent="0.35">
      <c r="B63" s="86"/>
      <c r="C63" s="56"/>
      <c r="D63" s="57" t="s">
        <v>69</v>
      </c>
      <c r="E63" s="58" t="s">
        <v>70</v>
      </c>
      <c r="F63" s="26"/>
      <c r="G63" s="59"/>
      <c r="H63" s="27"/>
      <c r="I63" s="28"/>
      <c r="J63" s="7"/>
      <c r="K63" s="2"/>
    </row>
    <row r="64" spans="2:11" ht="99" customHeight="1" x14ac:dyDescent="0.3">
      <c r="B64" s="86"/>
      <c r="C64" s="29">
        <v>23</v>
      </c>
      <c r="D64" s="30" t="s">
        <v>71</v>
      </c>
      <c r="E64" s="31" t="s">
        <v>72</v>
      </c>
      <c r="F64" s="32" t="s">
        <v>51</v>
      </c>
      <c r="G64" s="48">
        <v>46</v>
      </c>
      <c r="H64" s="34">
        <v>404230</v>
      </c>
      <c r="I64" s="35">
        <f>G64*H64</f>
        <v>18594580</v>
      </c>
      <c r="J64" s="7"/>
      <c r="K64" s="2"/>
    </row>
    <row r="65" spans="2:11" ht="69.75" customHeight="1" x14ac:dyDescent="0.3">
      <c r="B65" s="86"/>
      <c r="C65" s="29">
        <v>24</v>
      </c>
      <c r="D65" s="30" t="s">
        <v>73</v>
      </c>
      <c r="E65" s="31" t="s">
        <v>74</v>
      </c>
      <c r="F65" s="32" t="s">
        <v>51</v>
      </c>
      <c r="G65" s="48">
        <v>6.8</v>
      </c>
      <c r="H65" s="34">
        <v>1285340</v>
      </c>
      <c r="I65" s="35">
        <f>G65*H65</f>
        <v>8740312</v>
      </c>
      <c r="J65" s="7"/>
      <c r="K65" s="2"/>
    </row>
    <row r="66" spans="2:11" ht="50.25" customHeight="1" x14ac:dyDescent="0.3">
      <c r="B66" s="86"/>
      <c r="C66" s="29">
        <v>25</v>
      </c>
      <c r="D66" s="30" t="s">
        <v>75</v>
      </c>
      <c r="E66" s="31" t="s">
        <v>76</v>
      </c>
      <c r="F66" s="60" t="s">
        <v>51</v>
      </c>
      <c r="G66" s="48">
        <v>8</v>
      </c>
      <c r="H66" s="34">
        <v>1167976</v>
      </c>
      <c r="I66" s="35">
        <f>G66*H66</f>
        <v>9343808</v>
      </c>
      <c r="J66" s="7"/>
      <c r="K66" s="2"/>
    </row>
    <row r="67" spans="2:11" ht="48.75" customHeight="1" x14ac:dyDescent="0.3">
      <c r="B67" s="86"/>
      <c r="C67" s="29">
        <v>26</v>
      </c>
      <c r="D67" s="30" t="s">
        <v>77</v>
      </c>
      <c r="E67" s="31" t="s">
        <v>78</v>
      </c>
      <c r="F67" s="32" t="s">
        <v>21</v>
      </c>
      <c r="G67" s="48">
        <v>4</v>
      </c>
      <c r="H67" s="34">
        <v>674964</v>
      </c>
      <c r="I67" s="35">
        <f>G67*H67</f>
        <v>2699856</v>
      </c>
      <c r="J67" s="7"/>
      <c r="K67" s="2"/>
    </row>
    <row r="68" spans="2:11" ht="21.75" customHeight="1" thickBot="1" x14ac:dyDescent="0.35">
      <c r="B68" s="86"/>
      <c r="C68" s="39" t="s">
        <v>22</v>
      </c>
      <c r="D68" s="40"/>
      <c r="E68" s="41"/>
      <c r="F68" s="41"/>
      <c r="G68" s="41"/>
      <c r="H68" s="41"/>
      <c r="I68" s="43">
        <f>SUM(I64:I67)</f>
        <v>39378556</v>
      </c>
      <c r="J68" s="7"/>
      <c r="K68" s="2"/>
    </row>
    <row r="69" spans="2:11" ht="21.75" customHeight="1" thickBot="1" x14ac:dyDescent="0.35">
      <c r="B69" s="86"/>
      <c r="C69" s="56"/>
      <c r="D69" s="57" t="s">
        <v>79</v>
      </c>
      <c r="E69" s="58" t="s">
        <v>80</v>
      </c>
      <c r="F69" s="26"/>
      <c r="G69" s="59"/>
      <c r="H69" s="27"/>
      <c r="I69" s="28"/>
      <c r="J69" s="7"/>
      <c r="K69" s="2"/>
    </row>
    <row r="70" spans="2:11" ht="54" customHeight="1" x14ac:dyDescent="0.3">
      <c r="B70" s="86"/>
      <c r="C70" s="29">
        <v>27</v>
      </c>
      <c r="D70" s="30" t="s">
        <v>81</v>
      </c>
      <c r="E70" s="31" t="s">
        <v>82</v>
      </c>
      <c r="F70" s="32" t="s">
        <v>51</v>
      </c>
      <c r="G70" s="48">
        <v>628</v>
      </c>
      <c r="H70" s="34">
        <v>30043</v>
      </c>
      <c r="I70" s="35">
        <f>G70*H70</f>
        <v>18867004</v>
      </c>
      <c r="J70" s="7"/>
      <c r="K70" s="2"/>
    </row>
    <row r="71" spans="2:11" ht="35.25" customHeight="1" x14ac:dyDescent="0.3">
      <c r="B71" s="86"/>
      <c r="C71" s="29">
        <v>28</v>
      </c>
      <c r="D71" s="30" t="s">
        <v>83</v>
      </c>
      <c r="E71" s="31" t="s">
        <v>84</v>
      </c>
      <c r="F71" s="32" t="s">
        <v>51</v>
      </c>
      <c r="G71" s="48">
        <v>150</v>
      </c>
      <c r="H71" s="34">
        <v>39229</v>
      </c>
      <c r="I71" s="35">
        <f t="shared" ref="I71:I77" si="2">G71*H71</f>
        <v>5884350</v>
      </c>
      <c r="J71" s="7"/>
      <c r="K71" s="2"/>
    </row>
    <row r="72" spans="2:11" ht="65.25" customHeight="1" x14ac:dyDescent="0.3">
      <c r="B72" s="86"/>
      <c r="C72" s="29">
        <v>29</v>
      </c>
      <c r="D72" s="30" t="s">
        <v>85</v>
      </c>
      <c r="E72" s="31" t="s">
        <v>86</v>
      </c>
      <c r="F72" s="60" t="s">
        <v>51</v>
      </c>
      <c r="G72" s="48">
        <v>90</v>
      </c>
      <c r="H72" s="34">
        <v>34590</v>
      </c>
      <c r="I72" s="35">
        <f t="shared" si="2"/>
        <v>3113100</v>
      </c>
      <c r="J72" s="7"/>
      <c r="K72" s="2"/>
    </row>
    <row r="73" spans="2:11" ht="32.25" customHeight="1" x14ac:dyDescent="0.3">
      <c r="B73" s="86"/>
      <c r="C73" s="29">
        <v>30</v>
      </c>
      <c r="D73" s="30" t="s">
        <v>87</v>
      </c>
      <c r="E73" s="31" t="s">
        <v>88</v>
      </c>
      <c r="F73" s="32" t="s">
        <v>51</v>
      </c>
      <c r="G73" s="48">
        <v>38</v>
      </c>
      <c r="H73" s="34">
        <v>35146</v>
      </c>
      <c r="I73" s="35">
        <f>G73*H73</f>
        <v>1335548</v>
      </c>
      <c r="J73" s="7"/>
      <c r="K73" s="2"/>
    </row>
    <row r="74" spans="2:11" ht="61.5" customHeight="1" x14ac:dyDescent="0.3">
      <c r="B74" s="86"/>
      <c r="C74" s="29">
        <v>31</v>
      </c>
      <c r="D74" s="30" t="s">
        <v>89</v>
      </c>
      <c r="E74" s="31" t="s">
        <v>90</v>
      </c>
      <c r="F74" s="60" t="s">
        <v>51</v>
      </c>
      <c r="G74" s="48">
        <v>214</v>
      </c>
      <c r="H74" s="34">
        <v>33592</v>
      </c>
      <c r="I74" s="35">
        <f>G74*H74</f>
        <v>7188688</v>
      </c>
      <c r="J74" s="7"/>
      <c r="K74" s="2"/>
    </row>
    <row r="75" spans="2:11" ht="48" customHeight="1" x14ac:dyDescent="0.3">
      <c r="B75" s="86"/>
      <c r="C75" s="29"/>
      <c r="D75" s="30" t="s">
        <v>287</v>
      </c>
      <c r="E75" s="31" t="s">
        <v>288</v>
      </c>
      <c r="F75" s="60" t="s">
        <v>51</v>
      </c>
      <c r="G75" s="48">
        <v>330</v>
      </c>
      <c r="H75" s="34">
        <v>23379</v>
      </c>
      <c r="I75" s="35">
        <f>G75*H75</f>
        <v>7715070</v>
      </c>
      <c r="J75" s="7"/>
      <c r="K75" s="2"/>
    </row>
    <row r="76" spans="2:11" ht="59.25" customHeight="1" x14ac:dyDescent="0.3">
      <c r="B76" s="86"/>
      <c r="C76" s="29">
        <v>32</v>
      </c>
      <c r="D76" s="30" t="s">
        <v>91</v>
      </c>
      <c r="E76" s="31" t="s">
        <v>92</v>
      </c>
      <c r="F76" s="60" t="s">
        <v>51</v>
      </c>
      <c r="G76" s="48">
        <v>1300</v>
      </c>
      <c r="H76" s="34">
        <v>28651</v>
      </c>
      <c r="I76" s="35">
        <f t="shared" si="2"/>
        <v>37246300</v>
      </c>
      <c r="J76" s="7"/>
      <c r="K76" s="2"/>
    </row>
    <row r="77" spans="2:11" ht="42" customHeight="1" x14ac:dyDescent="0.3">
      <c r="B77" s="86"/>
      <c r="C77" s="29"/>
      <c r="D77" s="30" t="s">
        <v>291</v>
      </c>
      <c r="E77" s="31" t="s">
        <v>292</v>
      </c>
      <c r="F77" s="60" t="s">
        <v>51</v>
      </c>
      <c r="G77" s="48">
        <v>60</v>
      </c>
      <c r="H77" s="34">
        <v>31858</v>
      </c>
      <c r="I77" s="35">
        <f t="shared" si="2"/>
        <v>1911480</v>
      </c>
      <c r="J77" s="7"/>
      <c r="K77" s="2"/>
    </row>
    <row r="78" spans="2:11" ht="21.75" customHeight="1" thickBot="1" x14ac:dyDescent="0.35">
      <c r="B78" s="86"/>
      <c r="C78" s="49" t="s">
        <v>22</v>
      </c>
      <c r="D78" s="50"/>
      <c r="E78" s="51"/>
      <c r="F78" s="52"/>
      <c r="G78" s="42"/>
      <c r="H78" s="61"/>
      <c r="I78" s="62">
        <f>SUM(I70:I77)</f>
        <v>83261540</v>
      </c>
      <c r="J78" s="7"/>
      <c r="K78" s="2"/>
    </row>
    <row r="79" spans="2:11" ht="21.75" customHeight="1" thickBot="1" x14ac:dyDescent="0.35">
      <c r="B79" s="86"/>
      <c r="C79" s="23"/>
      <c r="D79" s="24" t="s">
        <v>93</v>
      </c>
      <c r="E79" s="25" t="s">
        <v>94</v>
      </c>
      <c r="F79" s="26"/>
      <c r="G79" s="26"/>
      <c r="H79" s="27"/>
      <c r="I79" s="28"/>
      <c r="J79" s="7"/>
      <c r="K79" s="2"/>
    </row>
    <row r="80" spans="2:11" ht="23.25" customHeight="1" x14ac:dyDescent="0.3">
      <c r="B80" s="86"/>
      <c r="C80" s="29">
        <v>33</v>
      </c>
      <c r="D80" s="30" t="s">
        <v>95</v>
      </c>
      <c r="E80" s="31" t="s">
        <v>96</v>
      </c>
      <c r="F80" s="60" t="s">
        <v>51</v>
      </c>
      <c r="G80" s="33">
        <v>420</v>
      </c>
      <c r="H80" s="34">
        <v>4643</v>
      </c>
      <c r="I80" s="35">
        <f>ROUND(H80*G80,0)</f>
        <v>1950060</v>
      </c>
      <c r="J80" s="7"/>
      <c r="K80" s="2"/>
    </row>
    <row r="81" spans="2:11" ht="20.25" customHeight="1" thickBot="1" x14ac:dyDescent="0.35">
      <c r="B81" s="86"/>
      <c r="C81" s="39" t="s">
        <v>22</v>
      </c>
      <c r="D81" s="63"/>
      <c r="E81" s="64"/>
      <c r="F81" s="65"/>
      <c r="G81" s="66"/>
      <c r="H81" s="67"/>
      <c r="I81" s="43">
        <f>SUM(I80)</f>
        <v>1950060</v>
      </c>
      <c r="J81" s="7"/>
      <c r="K81" s="2"/>
    </row>
    <row r="82" spans="2:11" ht="23.25" customHeight="1" thickBot="1" x14ac:dyDescent="0.35">
      <c r="B82" s="86"/>
      <c r="C82" s="23"/>
      <c r="D82" s="24" t="s">
        <v>97</v>
      </c>
      <c r="E82" s="25" t="s">
        <v>98</v>
      </c>
      <c r="F82" s="26"/>
      <c r="G82" s="26"/>
      <c r="H82" s="27"/>
      <c r="I82" s="28"/>
      <c r="J82" s="7"/>
      <c r="K82" s="2"/>
    </row>
    <row r="83" spans="2:11" ht="22.5" customHeight="1" x14ac:dyDescent="0.3">
      <c r="B83" s="86"/>
      <c r="C83" s="29">
        <v>34</v>
      </c>
      <c r="D83" s="30" t="s">
        <v>99</v>
      </c>
      <c r="E83" s="31" t="s">
        <v>100</v>
      </c>
      <c r="F83" s="60" t="s">
        <v>21</v>
      </c>
      <c r="G83" s="33">
        <v>10</v>
      </c>
      <c r="H83" s="34">
        <v>77572</v>
      </c>
      <c r="I83" s="35">
        <f t="shared" ref="I83:I89" si="3">ROUND(H83*G83,0)</f>
        <v>775720</v>
      </c>
      <c r="J83" s="7"/>
      <c r="K83" s="2"/>
    </row>
    <row r="84" spans="2:11" ht="22.5" customHeight="1" x14ac:dyDescent="0.3">
      <c r="B84" s="86"/>
      <c r="C84" s="29">
        <v>35</v>
      </c>
      <c r="D84" s="30" t="s">
        <v>101</v>
      </c>
      <c r="E84" s="31" t="s">
        <v>102</v>
      </c>
      <c r="F84" s="60" t="s">
        <v>51</v>
      </c>
      <c r="G84" s="33">
        <v>390</v>
      </c>
      <c r="H84" s="34">
        <v>31143</v>
      </c>
      <c r="I84" s="35">
        <f t="shared" si="3"/>
        <v>12145770</v>
      </c>
      <c r="J84" s="7"/>
      <c r="K84" s="2"/>
    </row>
    <row r="85" spans="2:11" ht="18.75" customHeight="1" x14ac:dyDescent="0.3">
      <c r="B85" s="86"/>
      <c r="C85" s="29">
        <v>36</v>
      </c>
      <c r="D85" s="30" t="s">
        <v>103</v>
      </c>
      <c r="E85" s="31" t="s">
        <v>104</v>
      </c>
      <c r="F85" s="60" t="s">
        <v>51</v>
      </c>
      <c r="G85" s="33">
        <v>330</v>
      </c>
      <c r="H85" s="34">
        <v>19220</v>
      </c>
      <c r="I85" s="35">
        <f t="shared" si="3"/>
        <v>6342600</v>
      </c>
      <c r="J85" s="7"/>
      <c r="K85" s="2"/>
    </row>
    <row r="86" spans="2:11" ht="18.75" customHeight="1" x14ac:dyDescent="0.3">
      <c r="B86" s="86"/>
      <c r="C86" s="29">
        <v>37</v>
      </c>
      <c r="D86" s="30" t="s">
        <v>105</v>
      </c>
      <c r="E86" s="31" t="s">
        <v>106</v>
      </c>
      <c r="F86" s="60" t="s">
        <v>51</v>
      </c>
      <c r="G86" s="33">
        <v>1.1499999999999999</v>
      </c>
      <c r="H86" s="34">
        <v>16594</v>
      </c>
      <c r="I86" s="35">
        <f t="shared" si="3"/>
        <v>19083</v>
      </c>
      <c r="J86" s="7"/>
      <c r="K86" s="2"/>
    </row>
    <row r="87" spans="2:11" ht="18.75" customHeight="1" x14ac:dyDescent="0.3">
      <c r="B87" s="86"/>
      <c r="C87" s="29">
        <v>38</v>
      </c>
      <c r="D87" s="30" t="s">
        <v>107</v>
      </c>
      <c r="E87" s="31" t="s">
        <v>108</v>
      </c>
      <c r="F87" s="60" t="s">
        <v>21</v>
      </c>
      <c r="G87" s="33">
        <v>7</v>
      </c>
      <c r="H87" s="34">
        <v>56393</v>
      </c>
      <c r="I87" s="35">
        <f t="shared" si="3"/>
        <v>394751</v>
      </c>
      <c r="J87" s="7"/>
      <c r="K87" s="2"/>
    </row>
    <row r="88" spans="2:11" ht="20.25" customHeight="1" x14ac:dyDescent="0.3">
      <c r="B88" s="86"/>
      <c r="C88" s="29">
        <v>39</v>
      </c>
      <c r="D88" s="30" t="s">
        <v>109</v>
      </c>
      <c r="E88" s="31" t="s">
        <v>110</v>
      </c>
      <c r="F88" s="60" t="s">
        <v>18</v>
      </c>
      <c r="G88" s="33">
        <v>130</v>
      </c>
      <c r="H88" s="34">
        <v>7244</v>
      </c>
      <c r="I88" s="35">
        <f t="shared" si="3"/>
        <v>941720</v>
      </c>
      <c r="J88" s="7"/>
      <c r="K88" s="2"/>
    </row>
    <row r="89" spans="2:11" ht="20.25" customHeight="1" x14ac:dyDescent="0.3">
      <c r="B89" s="86"/>
      <c r="C89" s="29">
        <v>40</v>
      </c>
      <c r="D89" s="30" t="s">
        <v>111</v>
      </c>
      <c r="E89" s="31" t="s">
        <v>112</v>
      </c>
      <c r="F89" s="60" t="s">
        <v>18</v>
      </c>
      <c r="G89" s="33">
        <v>105</v>
      </c>
      <c r="H89" s="34">
        <v>20418</v>
      </c>
      <c r="I89" s="35">
        <f t="shared" si="3"/>
        <v>2143890</v>
      </c>
      <c r="J89" s="7"/>
      <c r="K89" s="2"/>
    </row>
    <row r="90" spans="2:11" ht="22.5" customHeight="1" thickBot="1" x14ac:dyDescent="0.35">
      <c r="B90" s="86"/>
      <c r="C90" s="39" t="s">
        <v>22</v>
      </c>
      <c r="D90" s="63"/>
      <c r="E90" s="64"/>
      <c r="F90" s="65"/>
      <c r="G90" s="66"/>
      <c r="H90" s="67"/>
      <c r="I90" s="43">
        <f>SUM(I83:I89)</f>
        <v>22763534</v>
      </c>
      <c r="J90" s="7"/>
      <c r="K90" s="2"/>
    </row>
    <row r="91" spans="2:11" ht="22.5" customHeight="1" thickBot="1" x14ac:dyDescent="0.35">
      <c r="B91" s="86"/>
      <c r="C91" s="39"/>
      <c r="D91" s="24" t="s">
        <v>113</v>
      </c>
      <c r="E91" s="25" t="s">
        <v>114</v>
      </c>
      <c r="F91" s="26"/>
      <c r="G91" s="26"/>
      <c r="H91" s="27"/>
      <c r="I91" s="28"/>
      <c r="J91" s="7"/>
      <c r="K91" s="2"/>
    </row>
    <row r="92" spans="2:11" ht="25.5" customHeight="1" x14ac:dyDescent="0.3">
      <c r="B92" s="86"/>
      <c r="C92" s="29">
        <v>41</v>
      </c>
      <c r="D92" s="30" t="s">
        <v>115</v>
      </c>
      <c r="E92" s="31" t="s">
        <v>116</v>
      </c>
      <c r="F92" s="60" t="s">
        <v>18</v>
      </c>
      <c r="G92" s="33">
        <v>3</v>
      </c>
      <c r="H92" s="34">
        <v>50819</v>
      </c>
      <c r="I92" s="35">
        <f>ROUND(H92*G92,0)</f>
        <v>152457</v>
      </c>
      <c r="J92" s="7"/>
      <c r="K92" s="2"/>
    </row>
    <row r="93" spans="2:11" ht="22.5" customHeight="1" thickBot="1" x14ac:dyDescent="0.35">
      <c r="B93" s="86"/>
      <c r="C93" s="39"/>
      <c r="D93" s="40"/>
      <c r="E93" s="41"/>
      <c r="F93" s="41"/>
      <c r="G93" s="42"/>
      <c r="H93" s="41"/>
      <c r="I93" s="43">
        <f>SUM(I92)</f>
        <v>152457</v>
      </c>
      <c r="J93" s="7"/>
      <c r="K93" s="2"/>
    </row>
    <row r="94" spans="2:11" ht="23.25" customHeight="1" thickBot="1" x14ac:dyDescent="0.35">
      <c r="B94" s="86"/>
      <c r="C94" s="23"/>
      <c r="D94" s="24" t="s">
        <v>117</v>
      </c>
      <c r="E94" s="25" t="s">
        <v>118</v>
      </c>
      <c r="F94" s="26"/>
      <c r="G94" s="26"/>
      <c r="H94" s="27"/>
      <c r="I94" s="28"/>
      <c r="J94" s="7"/>
      <c r="K94" s="2"/>
    </row>
    <row r="95" spans="2:11" ht="30" customHeight="1" x14ac:dyDescent="0.3">
      <c r="B95" s="86"/>
      <c r="C95" s="29"/>
      <c r="D95" s="30" t="s">
        <v>285</v>
      </c>
      <c r="E95" s="31" t="s">
        <v>286</v>
      </c>
      <c r="F95" s="60" t="s">
        <v>51</v>
      </c>
      <c r="G95" s="48">
        <v>28</v>
      </c>
      <c r="H95" s="34">
        <v>179026</v>
      </c>
      <c r="I95" s="35">
        <f t="shared" ref="I95:I101" si="4">G95*H95</f>
        <v>5012728</v>
      </c>
      <c r="J95" s="7"/>
      <c r="K95" s="2"/>
    </row>
    <row r="96" spans="2:11" ht="33.75" customHeight="1" x14ac:dyDescent="0.3">
      <c r="B96" s="86"/>
      <c r="C96" s="29"/>
      <c r="D96" s="30" t="s">
        <v>278</v>
      </c>
      <c r="E96" s="31" t="s">
        <v>279</v>
      </c>
      <c r="F96" s="60" t="s">
        <v>51</v>
      </c>
      <c r="G96" s="48">
        <v>30</v>
      </c>
      <c r="H96" s="34">
        <v>33490</v>
      </c>
      <c r="I96" s="35">
        <f t="shared" si="4"/>
        <v>1004700</v>
      </c>
      <c r="J96" s="7"/>
      <c r="K96" s="2"/>
    </row>
    <row r="97" spans="2:14" ht="37.5" customHeight="1" x14ac:dyDescent="0.3">
      <c r="B97" s="86"/>
      <c r="C97" s="29">
        <v>42</v>
      </c>
      <c r="D97" s="30" t="s">
        <v>119</v>
      </c>
      <c r="E97" s="31" t="s">
        <v>120</v>
      </c>
      <c r="F97" s="60" t="s">
        <v>21</v>
      </c>
      <c r="G97" s="48">
        <v>1</v>
      </c>
      <c r="H97" s="34">
        <v>408648</v>
      </c>
      <c r="I97" s="35">
        <f t="shared" si="4"/>
        <v>408648</v>
      </c>
      <c r="J97" s="7"/>
      <c r="K97" s="2"/>
    </row>
    <row r="98" spans="2:14" ht="23.25" customHeight="1" x14ac:dyDescent="0.3">
      <c r="B98" s="86"/>
      <c r="C98" s="29"/>
      <c r="D98" s="30" t="s">
        <v>280</v>
      </c>
      <c r="E98" s="31" t="s">
        <v>281</v>
      </c>
      <c r="F98" s="60" t="s">
        <v>51</v>
      </c>
      <c r="G98" s="48">
        <v>70</v>
      </c>
      <c r="H98" s="34">
        <v>13286</v>
      </c>
      <c r="I98" s="35">
        <f t="shared" si="4"/>
        <v>930020</v>
      </c>
      <c r="J98" s="7"/>
      <c r="K98" s="2"/>
    </row>
    <row r="99" spans="2:14" ht="37.5" customHeight="1" x14ac:dyDescent="0.3">
      <c r="B99" s="86"/>
      <c r="C99" s="29">
        <v>43</v>
      </c>
      <c r="D99" s="30" t="s">
        <v>121</v>
      </c>
      <c r="E99" s="31" t="s">
        <v>122</v>
      </c>
      <c r="F99" s="60" t="s">
        <v>18</v>
      </c>
      <c r="G99" s="48">
        <v>8.6</v>
      </c>
      <c r="H99" s="34">
        <v>656243</v>
      </c>
      <c r="I99" s="35">
        <f t="shared" si="4"/>
        <v>5643689.7999999998</v>
      </c>
      <c r="J99" s="7"/>
      <c r="K99" s="2"/>
    </row>
    <row r="100" spans="2:14" ht="37.5" customHeight="1" x14ac:dyDescent="0.3">
      <c r="B100" s="86"/>
      <c r="C100" s="29">
        <v>44</v>
      </c>
      <c r="D100" s="30" t="s">
        <v>123</v>
      </c>
      <c r="E100" s="31" t="s">
        <v>124</v>
      </c>
      <c r="F100" s="60" t="s">
        <v>21</v>
      </c>
      <c r="G100" s="48">
        <v>4</v>
      </c>
      <c r="H100" s="34">
        <v>714859</v>
      </c>
      <c r="I100" s="35">
        <f t="shared" si="4"/>
        <v>2859436</v>
      </c>
      <c r="J100" s="7"/>
      <c r="K100" s="2"/>
    </row>
    <row r="101" spans="2:14" ht="46.5" customHeight="1" x14ac:dyDescent="0.3">
      <c r="B101" s="86"/>
      <c r="C101" s="29">
        <v>45</v>
      </c>
      <c r="D101" s="30" t="s">
        <v>125</v>
      </c>
      <c r="E101" s="31" t="s">
        <v>126</v>
      </c>
      <c r="F101" s="60" t="s">
        <v>51</v>
      </c>
      <c r="G101" s="48">
        <v>54</v>
      </c>
      <c r="H101" s="34">
        <v>115422</v>
      </c>
      <c r="I101" s="35">
        <f t="shared" si="4"/>
        <v>6232788</v>
      </c>
      <c r="J101" s="7"/>
      <c r="K101" s="2"/>
    </row>
    <row r="102" spans="2:14" ht="22.5" customHeight="1" thickBot="1" x14ac:dyDescent="0.35">
      <c r="B102" s="86"/>
      <c r="C102" s="39" t="s">
        <v>22</v>
      </c>
      <c r="D102" s="63"/>
      <c r="E102" s="64"/>
      <c r="F102" s="65"/>
      <c r="G102" s="66"/>
      <c r="H102" s="67"/>
      <c r="I102" s="43">
        <f>SUM(I95:I101)</f>
        <v>22092009.800000001</v>
      </c>
      <c r="J102" s="7"/>
      <c r="K102" s="2"/>
    </row>
    <row r="103" spans="2:14" s="68" customFormat="1" ht="18.75" hidden="1" outlineLevel="1" thickBot="1" x14ac:dyDescent="0.3">
      <c r="B103" s="86"/>
      <c r="C103" s="242" t="s">
        <v>127</v>
      </c>
      <c r="D103" s="243"/>
      <c r="E103" s="243"/>
      <c r="F103" s="243"/>
      <c r="G103" s="243"/>
      <c r="H103" s="244"/>
      <c r="I103" s="69"/>
      <c r="J103" s="70"/>
      <c r="K103" s="71"/>
      <c r="L103" s="72"/>
    </row>
    <row r="104" spans="2:14" s="73" customFormat="1" ht="21" collapsed="1" thickBot="1" x14ac:dyDescent="0.3">
      <c r="B104" s="86"/>
      <c r="C104" s="245" t="s">
        <v>127</v>
      </c>
      <c r="D104" s="246"/>
      <c r="E104" s="246"/>
      <c r="F104" s="246"/>
      <c r="G104" s="246"/>
      <c r="H104" s="247"/>
      <c r="I104" s="74">
        <f>SUM(I13:I102)/2</f>
        <v>293239060.79999995</v>
      </c>
      <c r="J104" s="75"/>
      <c r="K104" s="76"/>
      <c r="L104" s="77"/>
      <c r="M104" s="76"/>
      <c r="N104" s="76"/>
    </row>
    <row r="105" spans="2:14" s="13" customFormat="1" ht="21.75" hidden="1" customHeight="1" thickBot="1" x14ac:dyDescent="0.35">
      <c r="B105" s="86"/>
      <c r="C105" s="78"/>
      <c r="D105" s="79"/>
      <c r="E105" s="287" t="s">
        <v>128</v>
      </c>
      <c r="F105" s="288"/>
      <c r="G105" s="289"/>
      <c r="H105" s="290"/>
      <c r="I105" s="291">
        <f>I104*'ANALISIS AU'!J42</f>
        <v>399978078.93119991</v>
      </c>
      <c r="J105" s="16"/>
      <c r="K105" s="17"/>
      <c r="L105" s="80"/>
      <c r="M105" s="1"/>
    </row>
    <row r="106" spans="2:14" s="13" customFormat="1" ht="21.75" hidden="1" customHeight="1" thickBot="1" x14ac:dyDescent="0.35">
      <c r="B106" s="86"/>
      <c r="C106" s="78"/>
      <c r="D106" s="81"/>
      <c r="E106" s="283" t="s">
        <v>129</v>
      </c>
      <c r="F106" s="284"/>
      <c r="G106" s="285"/>
      <c r="H106" s="286">
        <f>I106-I105</f>
        <v>21921.068800091743</v>
      </c>
      <c r="I106" s="82">
        <v>400000000</v>
      </c>
      <c r="J106" s="16"/>
      <c r="K106" s="17"/>
      <c r="L106" s="1"/>
      <c r="M106" s="1"/>
    </row>
    <row r="107" spans="2:14" s="13" customFormat="1" x14ac:dyDescent="0.3">
      <c r="B107" s="86"/>
      <c r="C107" s="78"/>
      <c r="D107" s="81"/>
      <c r="E107" s="78"/>
      <c r="F107" s="78"/>
      <c r="G107" s="83"/>
      <c r="H107" s="84"/>
      <c r="I107" s="85"/>
      <c r="J107" s="16"/>
      <c r="K107" s="17"/>
      <c r="L107" s="1"/>
      <c r="M107" s="1"/>
    </row>
    <row r="108" spans="2:14" ht="17.25" thickBot="1" x14ac:dyDescent="0.35">
      <c r="B108" s="86"/>
      <c r="C108" s="87"/>
      <c r="D108" s="87"/>
      <c r="E108" s="14"/>
      <c r="F108" s="87"/>
      <c r="G108" s="88"/>
      <c r="H108" s="14"/>
      <c r="I108" s="15"/>
      <c r="J108" s="16"/>
    </row>
    <row r="109" spans="2:14" ht="49.5" customHeight="1" thickBot="1" x14ac:dyDescent="0.35">
      <c r="B109" s="89"/>
      <c r="C109" s="248" t="s">
        <v>130</v>
      </c>
      <c r="D109" s="249"/>
      <c r="E109" s="249"/>
      <c r="F109" s="249"/>
      <c r="G109" s="249"/>
      <c r="H109" s="249"/>
      <c r="I109" s="250"/>
      <c r="J109" s="16"/>
    </row>
    <row r="110" spans="2:14" x14ac:dyDescent="0.3">
      <c r="B110" s="89"/>
      <c r="C110" s="251" t="s">
        <v>7</v>
      </c>
      <c r="D110" s="253" t="s">
        <v>8</v>
      </c>
      <c r="E110" s="255" t="s">
        <v>9</v>
      </c>
      <c r="F110" s="257" t="s">
        <v>10</v>
      </c>
      <c r="G110" s="259" t="s">
        <v>11</v>
      </c>
      <c r="H110" s="261" t="s">
        <v>12</v>
      </c>
      <c r="I110" s="263" t="s">
        <v>13</v>
      </c>
      <c r="J110" s="16"/>
    </row>
    <row r="111" spans="2:14" ht="17.25" thickBot="1" x14ac:dyDescent="0.35">
      <c r="B111" s="89"/>
      <c r="C111" s="252"/>
      <c r="D111" s="254"/>
      <c r="E111" s="256"/>
      <c r="F111" s="258"/>
      <c r="G111" s="260"/>
      <c r="H111" s="262"/>
      <c r="I111" s="264"/>
      <c r="J111" s="16"/>
    </row>
    <row r="112" spans="2:14" ht="17.25" thickBot="1" x14ac:dyDescent="0.35">
      <c r="B112" s="89"/>
      <c r="C112" s="56"/>
      <c r="D112" s="24" t="s">
        <v>131</v>
      </c>
      <c r="E112" s="90" t="s">
        <v>132</v>
      </c>
      <c r="F112" s="26"/>
      <c r="G112" s="59"/>
      <c r="H112" s="27"/>
      <c r="I112" s="28"/>
      <c r="J112" s="16"/>
    </row>
    <row r="113" spans="2:13" ht="31.5" x14ac:dyDescent="0.3">
      <c r="B113" s="89"/>
      <c r="C113" s="91">
        <v>1</v>
      </c>
      <c r="D113" s="92" t="s">
        <v>133</v>
      </c>
      <c r="E113" s="93" t="s">
        <v>134</v>
      </c>
      <c r="F113" s="94" t="s">
        <v>36</v>
      </c>
      <c r="G113" s="95">
        <v>553</v>
      </c>
      <c r="H113" s="96">
        <v>8886</v>
      </c>
      <c r="I113" s="35">
        <f>G113*H113</f>
        <v>4913958</v>
      </c>
      <c r="J113" s="16"/>
      <c r="M113" s="97"/>
    </row>
    <row r="114" spans="2:13" ht="18.75" thickBot="1" x14ac:dyDescent="0.35">
      <c r="B114" s="89"/>
      <c r="C114" s="98" t="s">
        <v>22</v>
      </c>
      <c r="D114" s="99"/>
      <c r="E114" s="41"/>
      <c r="F114" s="100"/>
      <c r="G114" s="101"/>
      <c r="H114" s="41"/>
      <c r="I114" s="43">
        <f>SUM(I113)</f>
        <v>4913958</v>
      </c>
      <c r="J114" s="16"/>
    </row>
    <row r="115" spans="2:13" ht="17.25" thickBot="1" x14ac:dyDescent="0.35">
      <c r="B115" s="89"/>
      <c r="C115" s="56"/>
      <c r="D115" s="24" t="s">
        <v>14</v>
      </c>
      <c r="E115" s="25" t="s">
        <v>15</v>
      </c>
      <c r="F115" s="26"/>
      <c r="G115" s="102"/>
      <c r="H115" s="27"/>
      <c r="I115" s="28"/>
      <c r="J115" s="16"/>
    </row>
    <row r="116" spans="2:13" ht="22.5" customHeight="1" x14ac:dyDescent="0.3">
      <c r="B116" s="89"/>
      <c r="C116" s="29">
        <v>2</v>
      </c>
      <c r="D116" s="30" t="s">
        <v>16</v>
      </c>
      <c r="E116" s="31" t="s">
        <v>17</v>
      </c>
      <c r="F116" s="32" t="s">
        <v>18</v>
      </c>
      <c r="G116" s="33">
        <v>100</v>
      </c>
      <c r="H116" s="34">
        <v>15699</v>
      </c>
      <c r="I116" s="35">
        <f>ROUND(H116*G116,0)</f>
        <v>1569900</v>
      </c>
      <c r="J116" s="16"/>
    </row>
    <row r="117" spans="2:13" ht="31.5" x14ac:dyDescent="0.3">
      <c r="B117" s="89"/>
      <c r="C117" s="29">
        <v>3</v>
      </c>
      <c r="D117" s="36" t="s">
        <v>19</v>
      </c>
      <c r="E117" s="31" t="s">
        <v>20</v>
      </c>
      <c r="F117" s="37" t="s">
        <v>21</v>
      </c>
      <c r="G117" s="48">
        <v>4</v>
      </c>
      <c r="H117" s="34">
        <v>257265</v>
      </c>
      <c r="I117" s="34">
        <f>ROUND(H117*G117,0)</f>
        <v>1029060</v>
      </c>
      <c r="J117" s="16"/>
    </row>
    <row r="118" spans="2:13" ht="18.75" thickBot="1" x14ac:dyDescent="0.35">
      <c r="B118" s="89"/>
      <c r="C118" s="98" t="s">
        <v>22</v>
      </c>
      <c r="D118" s="99"/>
      <c r="E118" s="41"/>
      <c r="F118" s="100"/>
      <c r="G118" s="101"/>
      <c r="H118" s="41"/>
      <c r="I118" s="43">
        <f>SUM(I116:I117)</f>
        <v>2598960</v>
      </c>
      <c r="J118" s="16"/>
    </row>
    <row r="119" spans="2:13" ht="17.25" thickBot="1" x14ac:dyDescent="0.35">
      <c r="B119" s="89"/>
      <c r="C119" s="23"/>
      <c r="D119" s="24" t="s">
        <v>23</v>
      </c>
      <c r="E119" s="25" t="s">
        <v>24</v>
      </c>
      <c r="F119" s="26"/>
      <c r="G119" s="26"/>
      <c r="H119" s="27"/>
      <c r="I119" s="28"/>
      <c r="J119" s="16"/>
    </row>
    <row r="120" spans="2:13" ht="31.5" x14ac:dyDescent="0.3">
      <c r="B120" s="89"/>
      <c r="C120" s="29">
        <v>4</v>
      </c>
      <c r="D120" s="36" t="s">
        <v>25</v>
      </c>
      <c r="E120" s="31" t="s">
        <v>26</v>
      </c>
      <c r="F120" s="45" t="s">
        <v>27</v>
      </c>
      <c r="G120" s="38">
        <v>20</v>
      </c>
      <c r="H120" s="34">
        <v>44658</v>
      </c>
      <c r="I120" s="34">
        <f>ROUND(H120*G120,0)</f>
        <v>893160</v>
      </c>
      <c r="J120" s="16"/>
    </row>
    <row r="121" spans="2:13" ht="18.75" thickBot="1" x14ac:dyDescent="0.35">
      <c r="B121" s="89"/>
      <c r="C121" s="39" t="s">
        <v>22</v>
      </c>
      <c r="D121" s="40"/>
      <c r="E121" s="41"/>
      <c r="F121" s="41"/>
      <c r="G121" s="42"/>
      <c r="H121" s="41"/>
      <c r="I121" s="43">
        <f>SUM(I120)</f>
        <v>893160</v>
      </c>
      <c r="J121" s="16"/>
    </row>
    <row r="122" spans="2:13" ht="17.25" thickBot="1" x14ac:dyDescent="0.35">
      <c r="B122" s="89"/>
      <c r="C122" s="56"/>
      <c r="D122" s="24" t="s">
        <v>28</v>
      </c>
      <c r="E122" s="90" t="s">
        <v>29</v>
      </c>
      <c r="F122" s="26"/>
      <c r="G122" s="59"/>
      <c r="H122" s="27"/>
      <c r="I122" s="28"/>
      <c r="J122" s="16"/>
    </row>
    <row r="123" spans="2:13" ht="31.5" x14ac:dyDescent="0.3">
      <c r="B123" s="89"/>
      <c r="C123" s="91">
        <v>5</v>
      </c>
      <c r="D123" s="92" t="s">
        <v>135</v>
      </c>
      <c r="E123" s="93" t="s">
        <v>31</v>
      </c>
      <c r="F123" s="94" t="s">
        <v>18</v>
      </c>
      <c r="G123" s="95">
        <v>30</v>
      </c>
      <c r="H123" s="96">
        <v>32534</v>
      </c>
      <c r="I123" s="35">
        <f>G123*H123</f>
        <v>976020</v>
      </c>
      <c r="J123" s="16"/>
    </row>
    <row r="124" spans="2:13" ht="34.5" customHeight="1" x14ac:dyDescent="0.3">
      <c r="B124" s="89"/>
      <c r="C124" s="91">
        <v>6</v>
      </c>
      <c r="D124" s="92" t="s">
        <v>136</v>
      </c>
      <c r="E124" s="93" t="s">
        <v>137</v>
      </c>
      <c r="F124" s="94" t="s">
        <v>21</v>
      </c>
      <c r="G124" s="95">
        <v>4</v>
      </c>
      <c r="H124" s="96">
        <v>117022</v>
      </c>
      <c r="I124" s="35">
        <f>G124*H124</f>
        <v>468088</v>
      </c>
      <c r="J124" s="16"/>
    </row>
    <row r="125" spans="2:13" ht="18.75" thickBot="1" x14ac:dyDescent="0.35">
      <c r="B125" s="89"/>
      <c r="C125" s="98" t="s">
        <v>22</v>
      </c>
      <c r="D125" s="99"/>
      <c r="E125" s="41"/>
      <c r="F125" s="100"/>
      <c r="G125" s="101"/>
      <c r="H125" s="41"/>
      <c r="I125" s="43">
        <f>SUM(I123:I124)</f>
        <v>1444108</v>
      </c>
      <c r="J125" s="16"/>
    </row>
    <row r="126" spans="2:13" ht="17.25" thickBot="1" x14ac:dyDescent="0.35">
      <c r="B126" s="89"/>
      <c r="C126" s="56"/>
      <c r="D126" s="24" t="s">
        <v>32</v>
      </c>
      <c r="E126" s="90" t="s">
        <v>33</v>
      </c>
      <c r="F126" s="26"/>
      <c r="G126" s="59"/>
      <c r="H126" s="27"/>
      <c r="I126" s="28"/>
      <c r="J126" s="16"/>
    </row>
    <row r="127" spans="2:13" ht="31.5" x14ac:dyDescent="0.3">
      <c r="B127" s="89"/>
      <c r="C127" s="91">
        <v>7</v>
      </c>
      <c r="D127" s="92" t="s">
        <v>138</v>
      </c>
      <c r="E127" s="93" t="s">
        <v>139</v>
      </c>
      <c r="F127" s="94" t="s">
        <v>51</v>
      </c>
      <c r="G127" s="95">
        <v>380</v>
      </c>
      <c r="H127" s="96">
        <v>89651</v>
      </c>
      <c r="I127" s="35">
        <f>G127*H127</f>
        <v>34067380</v>
      </c>
      <c r="J127" s="16"/>
      <c r="M127" s="97"/>
    </row>
    <row r="128" spans="2:13" ht="31.5" x14ac:dyDescent="0.3">
      <c r="B128" s="89"/>
      <c r="C128" s="91">
        <v>8</v>
      </c>
      <c r="D128" s="92" t="s">
        <v>34</v>
      </c>
      <c r="E128" s="93" t="s">
        <v>35</v>
      </c>
      <c r="F128" s="94" t="s">
        <v>36</v>
      </c>
      <c r="G128" s="95">
        <v>90</v>
      </c>
      <c r="H128" s="96">
        <v>23495</v>
      </c>
      <c r="I128" s="35">
        <f>G128*H128</f>
        <v>2114550</v>
      </c>
      <c r="J128" s="16"/>
      <c r="M128" s="103"/>
    </row>
    <row r="129" spans="2:10" ht="18.75" thickBot="1" x14ac:dyDescent="0.35">
      <c r="B129" s="89"/>
      <c r="C129" s="98" t="s">
        <v>22</v>
      </c>
      <c r="D129" s="99"/>
      <c r="E129" s="41"/>
      <c r="F129" s="100"/>
      <c r="G129" s="101"/>
      <c r="H129" s="41"/>
      <c r="I129" s="43">
        <f>SUM(I127:I128)</f>
        <v>36181930</v>
      </c>
      <c r="J129" s="16"/>
    </row>
    <row r="130" spans="2:10" ht="17.25" thickBot="1" x14ac:dyDescent="0.35">
      <c r="B130" s="89"/>
      <c r="C130" s="56"/>
      <c r="D130" s="24" t="s">
        <v>37</v>
      </c>
      <c r="E130" s="90" t="s">
        <v>38</v>
      </c>
      <c r="F130" s="26"/>
      <c r="G130" s="59"/>
      <c r="H130" s="27"/>
      <c r="I130" s="28"/>
      <c r="J130" s="16"/>
    </row>
    <row r="131" spans="2:10" ht="31.5" x14ac:dyDescent="0.3">
      <c r="B131" s="89"/>
      <c r="C131" s="91">
        <v>9</v>
      </c>
      <c r="D131" s="92" t="s">
        <v>140</v>
      </c>
      <c r="E131" s="93" t="s">
        <v>141</v>
      </c>
      <c r="F131" s="94" t="s">
        <v>21</v>
      </c>
      <c r="G131" s="95">
        <v>4</v>
      </c>
      <c r="H131" s="96">
        <v>71130</v>
      </c>
      <c r="I131" s="35">
        <f>G131*H131</f>
        <v>284520</v>
      </c>
      <c r="J131" s="16"/>
    </row>
    <row r="132" spans="2:10" ht="26.25" customHeight="1" x14ac:dyDescent="0.3">
      <c r="B132" s="89"/>
      <c r="C132" s="91">
        <v>10</v>
      </c>
      <c r="D132" s="92" t="s">
        <v>142</v>
      </c>
      <c r="E132" s="93" t="s">
        <v>143</v>
      </c>
      <c r="F132" s="94" t="s">
        <v>21</v>
      </c>
      <c r="G132" s="95">
        <v>1</v>
      </c>
      <c r="H132" s="96">
        <v>62690</v>
      </c>
      <c r="I132" s="35">
        <f>G132*H132</f>
        <v>62690</v>
      </c>
      <c r="J132" s="16"/>
    </row>
    <row r="133" spans="2:10" ht="18.75" thickBot="1" x14ac:dyDescent="0.35">
      <c r="B133" s="89"/>
      <c r="C133" s="98" t="s">
        <v>22</v>
      </c>
      <c r="D133" s="99"/>
      <c r="E133" s="41"/>
      <c r="F133" s="100"/>
      <c r="G133" s="101"/>
      <c r="H133" s="41"/>
      <c r="I133" s="43">
        <f>SUM(I131:I132)</f>
        <v>347210</v>
      </c>
      <c r="J133" s="16"/>
    </row>
    <row r="134" spans="2:10" ht="17.25" thickBot="1" x14ac:dyDescent="0.35">
      <c r="B134" s="89"/>
      <c r="C134" s="56"/>
      <c r="D134" s="24" t="s">
        <v>54</v>
      </c>
      <c r="E134" s="25" t="s">
        <v>144</v>
      </c>
      <c r="F134" s="26"/>
      <c r="G134" s="102"/>
      <c r="H134" s="27"/>
      <c r="I134" s="28"/>
      <c r="J134" s="16"/>
    </row>
    <row r="135" spans="2:10" ht="47.25" x14ac:dyDescent="0.3">
      <c r="B135" s="89"/>
      <c r="C135" s="91">
        <v>11</v>
      </c>
      <c r="D135" s="92" t="s">
        <v>145</v>
      </c>
      <c r="E135" s="93" t="s">
        <v>146</v>
      </c>
      <c r="F135" s="94" t="s">
        <v>51</v>
      </c>
      <c r="G135" s="95">
        <v>50</v>
      </c>
      <c r="H135" s="96">
        <v>24582</v>
      </c>
      <c r="I135" s="35">
        <f t="shared" ref="I135" si="5">G135*H135</f>
        <v>1229100</v>
      </c>
      <c r="J135" s="16"/>
    </row>
    <row r="136" spans="2:10" ht="31.5" x14ac:dyDescent="0.3">
      <c r="B136" s="89"/>
      <c r="C136" s="91">
        <v>12</v>
      </c>
      <c r="D136" s="92" t="s">
        <v>147</v>
      </c>
      <c r="E136" s="93" t="s">
        <v>56</v>
      </c>
      <c r="F136" s="94" t="s">
        <v>51</v>
      </c>
      <c r="G136" s="95">
        <v>50</v>
      </c>
      <c r="H136" s="96">
        <v>35061</v>
      </c>
      <c r="I136" s="35">
        <f>G136*H136</f>
        <v>1753050</v>
      </c>
      <c r="J136" s="16"/>
    </row>
    <row r="137" spans="2:10" ht="18.75" thickBot="1" x14ac:dyDescent="0.35">
      <c r="B137" s="89"/>
      <c r="C137" s="98" t="s">
        <v>22</v>
      </c>
      <c r="D137" s="99"/>
      <c r="E137" s="41"/>
      <c r="F137" s="100"/>
      <c r="G137" s="101"/>
      <c r="H137" s="41"/>
      <c r="I137" s="43">
        <f>SUM(I135:I136)</f>
        <v>2982150</v>
      </c>
      <c r="J137" s="16"/>
    </row>
    <row r="138" spans="2:10" ht="17.25" thickBot="1" x14ac:dyDescent="0.35">
      <c r="B138" s="89"/>
      <c r="C138" s="56"/>
      <c r="D138" s="24" t="s">
        <v>57</v>
      </c>
      <c r="E138" s="104" t="s">
        <v>58</v>
      </c>
      <c r="F138" s="26"/>
      <c r="G138" s="59"/>
      <c r="H138" s="27"/>
      <c r="I138" s="28"/>
      <c r="J138" s="16"/>
    </row>
    <row r="139" spans="2:10" ht="31.5" x14ac:dyDescent="0.3">
      <c r="B139" s="89"/>
      <c r="C139" s="91">
        <v>13</v>
      </c>
      <c r="D139" s="92" t="s">
        <v>148</v>
      </c>
      <c r="E139" s="93" t="s">
        <v>149</v>
      </c>
      <c r="F139" s="94" t="s">
        <v>18</v>
      </c>
      <c r="G139" s="95">
        <v>22</v>
      </c>
      <c r="H139" s="96">
        <v>35970</v>
      </c>
      <c r="I139" s="35">
        <f>G139*H139</f>
        <v>791340</v>
      </c>
      <c r="J139" s="16"/>
    </row>
    <row r="140" spans="2:10" ht="47.25" x14ac:dyDescent="0.3">
      <c r="B140" s="89"/>
      <c r="C140" s="91">
        <v>14</v>
      </c>
      <c r="D140" s="92" t="s">
        <v>150</v>
      </c>
      <c r="E140" s="93" t="s">
        <v>151</v>
      </c>
      <c r="F140" s="94" t="s">
        <v>18</v>
      </c>
      <c r="G140" s="95">
        <v>30</v>
      </c>
      <c r="H140" s="96">
        <v>110412</v>
      </c>
      <c r="I140" s="35">
        <f>G140*H140</f>
        <v>3312360</v>
      </c>
      <c r="J140" s="16"/>
    </row>
    <row r="141" spans="2:10" ht="20.25" customHeight="1" x14ac:dyDescent="0.3">
      <c r="B141" s="89"/>
      <c r="C141" s="91">
        <v>15</v>
      </c>
      <c r="D141" s="92" t="s">
        <v>152</v>
      </c>
      <c r="E141" s="93" t="s">
        <v>153</v>
      </c>
      <c r="F141" s="94" t="s">
        <v>51</v>
      </c>
      <c r="G141" s="95">
        <v>300</v>
      </c>
      <c r="H141" s="96">
        <v>12095</v>
      </c>
      <c r="I141" s="35">
        <f>G141*H141</f>
        <v>3628500</v>
      </c>
      <c r="J141" s="16"/>
    </row>
    <row r="142" spans="2:10" ht="31.5" x14ac:dyDescent="0.3">
      <c r="B142" s="89"/>
      <c r="C142" s="91">
        <v>16</v>
      </c>
      <c r="D142" s="92" t="s">
        <v>63</v>
      </c>
      <c r="E142" s="93" t="s">
        <v>64</v>
      </c>
      <c r="F142" s="94" t="s">
        <v>51</v>
      </c>
      <c r="G142" s="95">
        <v>18</v>
      </c>
      <c r="H142" s="96">
        <v>80014</v>
      </c>
      <c r="I142" s="35">
        <f>G142*H142</f>
        <v>1440252</v>
      </c>
      <c r="J142" s="16"/>
    </row>
    <row r="143" spans="2:10" ht="18.75" thickBot="1" x14ac:dyDescent="0.35">
      <c r="B143" s="89"/>
      <c r="C143" s="98" t="s">
        <v>22</v>
      </c>
      <c r="D143" s="99"/>
      <c r="E143" s="41"/>
      <c r="F143" s="100"/>
      <c r="G143" s="101"/>
      <c r="H143" s="41"/>
      <c r="I143" s="43">
        <f>SUM(I139:I142)</f>
        <v>9172452</v>
      </c>
      <c r="J143" s="16"/>
    </row>
    <row r="144" spans="2:10" ht="17.25" thickBot="1" x14ac:dyDescent="0.35">
      <c r="B144" s="89"/>
      <c r="C144" s="56"/>
      <c r="D144" s="24" t="s">
        <v>154</v>
      </c>
      <c r="E144" s="25" t="s">
        <v>155</v>
      </c>
      <c r="F144" s="26"/>
      <c r="G144" s="102"/>
      <c r="H144" s="27"/>
      <c r="I144" s="28"/>
      <c r="J144" s="16"/>
    </row>
    <row r="145" spans="2:13" ht="63" x14ac:dyDescent="0.3">
      <c r="B145" s="89"/>
      <c r="C145" s="29">
        <v>17</v>
      </c>
      <c r="D145" s="30" t="s">
        <v>156</v>
      </c>
      <c r="E145" s="31" t="s">
        <v>157</v>
      </c>
      <c r="F145" s="32" t="s">
        <v>51</v>
      </c>
      <c r="G145" s="48">
        <v>560</v>
      </c>
      <c r="H145" s="34">
        <v>73525</v>
      </c>
      <c r="I145" s="35">
        <f>G145*H145</f>
        <v>41174000</v>
      </c>
      <c r="J145" s="16"/>
    </row>
    <row r="146" spans="2:13" ht="18.75" thickBot="1" x14ac:dyDescent="0.35">
      <c r="B146" s="89"/>
      <c r="C146" s="98" t="s">
        <v>22</v>
      </c>
      <c r="D146" s="99"/>
      <c r="E146" s="41"/>
      <c r="F146" s="100"/>
      <c r="G146" s="101"/>
      <c r="H146" s="41"/>
      <c r="I146" s="43">
        <f>SUM(I145:I145)</f>
        <v>41174000</v>
      </c>
      <c r="J146" s="16"/>
    </row>
    <row r="147" spans="2:13" ht="17.25" thickBot="1" x14ac:dyDescent="0.35">
      <c r="B147" s="89"/>
      <c r="C147" s="56"/>
      <c r="D147" s="24" t="s">
        <v>158</v>
      </c>
      <c r="E147" s="25" t="s">
        <v>159</v>
      </c>
      <c r="F147" s="26"/>
      <c r="G147" s="102"/>
      <c r="H147" s="27"/>
      <c r="I147" s="28"/>
      <c r="J147" s="16"/>
    </row>
    <row r="148" spans="2:13" ht="47.25" x14ac:dyDescent="0.3">
      <c r="B148" s="89"/>
      <c r="C148" s="29">
        <v>18</v>
      </c>
      <c r="D148" s="30" t="s">
        <v>160</v>
      </c>
      <c r="E148" s="31" t="s">
        <v>161</v>
      </c>
      <c r="F148" s="32" t="s">
        <v>51</v>
      </c>
      <c r="G148" s="48">
        <v>260</v>
      </c>
      <c r="H148" s="34">
        <v>191037</v>
      </c>
      <c r="I148" s="35">
        <f>G148*H148</f>
        <v>49669620</v>
      </c>
      <c r="J148" s="16"/>
      <c r="L148" s="105"/>
      <c r="M148" s="103"/>
    </row>
    <row r="149" spans="2:13" ht="47.25" x14ac:dyDescent="0.3">
      <c r="B149" s="89"/>
      <c r="C149" s="29">
        <v>19</v>
      </c>
      <c r="D149" s="30" t="s">
        <v>162</v>
      </c>
      <c r="E149" s="31" t="s">
        <v>163</v>
      </c>
      <c r="F149" s="32" t="s">
        <v>18</v>
      </c>
      <c r="G149" s="48">
        <v>220</v>
      </c>
      <c r="H149" s="34">
        <v>38951</v>
      </c>
      <c r="I149" s="35">
        <f>G149*H149</f>
        <v>8569220</v>
      </c>
      <c r="J149" s="16"/>
    </row>
    <row r="150" spans="2:13" ht="18.75" thickBot="1" x14ac:dyDescent="0.35">
      <c r="B150" s="89"/>
      <c r="C150" s="98" t="s">
        <v>22</v>
      </c>
      <c r="D150" s="99"/>
      <c r="E150" s="41"/>
      <c r="F150" s="100"/>
      <c r="G150" s="101"/>
      <c r="H150" s="41"/>
      <c r="I150" s="43">
        <f>SUM(I148:I149)</f>
        <v>58238840</v>
      </c>
      <c r="J150" s="16"/>
    </row>
    <row r="151" spans="2:13" ht="17.25" thickBot="1" x14ac:dyDescent="0.35">
      <c r="B151" s="89"/>
      <c r="C151" s="56"/>
      <c r="D151" s="24" t="s">
        <v>164</v>
      </c>
      <c r="E151" s="25" t="s">
        <v>165</v>
      </c>
      <c r="F151" s="26"/>
      <c r="G151" s="102"/>
      <c r="H151" s="27"/>
      <c r="I151" s="28"/>
      <c r="J151" s="16"/>
    </row>
    <row r="152" spans="2:13" ht="53.25" customHeight="1" x14ac:dyDescent="0.3">
      <c r="B152" s="89"/>
      <c r="C152" s="29">
        <v>20</v>
      </c>
      <c r="D152" s="30" t="s">
        <v>166</v>
      </c>
      <c r="E152" s="31" t="s">
        <v>167</v>
      </c>
      <c r="F152" s="32" t="s">
        <v>51</v>
      </c>
      <c r="G152" s="48">
        <v>10</v>
      </c>
      <c r="H152" s="34">
        <v>87368</v>
      </c>
      <c r="I152" s="35">
        <f>G152*H152</f>
        <v>873680</v>
      </c>
      <c r="J152" s="16"/>
    </row>
    <row r="153" spans="2:13" ht="18.75" thickBot="1" x14ac:dyDescent="0.35">
      <c r="B153" s="89"/>
      <c r="C153" s="98" t="s">
        <v>22</v>
      </c>
      <c r="D153" s="99"/>
      <c r="E153" s="41"/>
      <c r="F153" s="100"/>
      <c r="G153" s="101"/>
      <c r="H153" s="41"/>
      <c r="I153" s="43">
        <f>SUM(I152)</f>
        <v>873680</v>
      </c>
      <c r="J153" s="16"/>
    </row>
    <row r="154" spans="2:13" ht="17.25" thickBot="1" x14ac:dyDescent="0.35">
      <c r="B154" s="89"/>
      <c r="C154" s="56"/>
      <c r="D154" s="24" t="s">
        <v>168</v>
      </c>
      <c r="E154" s="25" t="s">
        <v>169</v>
      </c>
      <c r="F154" s="26"/>
      <c r="G154" s="102"/>
      <c r="H154" s="27"/>
      <c r="I154" s="28"/>
      <c r="J154" s="16"/>
    </row>
    <row r="155" spans="2:13" ht="63" x14ac:dyDescent="0.3">
      <c r="B155" s="89"/>
      <c r="C155" s="29">
        <v>21</v>
      </c>
      <c r="D155" s="30" t="s">
        <v>170</v>
      </c>
      <c r="E155" s="31" t="s">
        <v>171</v>
      </c>
      <c r="F155" s="32" t="s">
        <v>21</v>
      </c>
      <c r="G155" s="48">
        <v>3</v>
      </c>
      <c r="H155" s="34">
        <v>645369</v>
      </c>
      <c r="I155" s="35">
        <f>G155*H155</f>
        <v>1936107</v>
      </c>
      <c r="J155" s="16"/>
    </row>
    <row r="156" spans="2:13" ht="47.25" x14ac:dyDescent="0.3">
      <c r="B156" s="89"/>
      <c r="C156" s="29">
        <v>22</v>
      </c>
      <c r="D156" s="30" t="s">
        <v>172</v>
      </c>
      <c r="E156" s="31" t="s">
        <v>173</v>
      </c>
      <c r="F156" s="32" t="s">
        <v>21</v>
      </c>
      <c r="G156" s="48">
        <v>4</v>
      </c>
      <c r="H156" s="34">
        <v>952025</v>
      </c>
      <c r="I156" s="35">
        <f>G156*H156</f>
        <v>3808100</v>
      </c>
      <c r="J156" s="16"/>
    </row>
    <row r="157" spans="2:13" ht="18.75" thickBot="1" x14ac:dyDescent="0.35">
      <c r="B157" s="89"/>
      <c r="C157" s="98" t="s">
        <v>22</v>
      </c>
      <c r="D157" s="99"/>
      <c r="E157" s="41"/>
      <c r="F157" s="100"/>
      <c r="G157" s="101"/>
      <c r="H157" s="41"/>
      <c r="I157" s="43">
        <f>SUM(I155:I156)</f>
        <v>5744207</v>
      </c>
      <c r="J157" s="16"/>
    </row>
    <row r="158" spans="2:13" ht="17.25" thickBot="1" x14ac:dyDescent="0.35">
      <c r="B158" s="89"/>
      <c r="C158" s="56"/>
      <c r="D158" s="24" t="s">
        <v>174</v>
      </c>
      <c r="E158" s="25" t="s">
        <v>175</v>
      </c>
      <c r="F158" s="26"/>
      <c r="G158" s="102"/>
      <c r="H158" s="27"/>
      <c r="I158" s="28"/>
      <c r="J158" s="16"/>
    </row>
    <row r="159" spans="2:13" ht="80.25" customHeight="1" x14ac:dyDescent="0.3">
      <c r="B159" s="89"/>
      <c r="C159" s="29">
        <v>23</v>
      </c>
      <c r="D159" s="30" t="s">
        <v>176</v>
      </c>
      <c r="E159" s="31" t="s">
        <v>177</v>
      </c>
      <c r="F159" s="32" t="s">
        <v>21</v>
      </c>
      <c r="G159" s="48">
        <v>4</v>
      </c>
      <c r="H159" s="34">
        <v>323871</v>
      </c>
      <c r="I159" s="35">
        <f>G159*H159</f>
        <v>1295484</v>
      </c>
      <c r="J159" s="16"/>
    </row>
    <row r="160" spans="2:13" ht="18.75" thickBot="1" x14ac:dyDescent="0.35">
      <c r="B160" s="89"/>
      <c r="C160" s="98" t="s">
        <v>22</v>
      </c>
      <c r="D160" s="99"/>
      <c r="E160" s="41"/>
      <c r="F160" s="100"/>
      <c r="G160" s="101"/>
      <c r="H160" s="41"/>
      <c r="I160" s="43">
        <f>SUM(I159)</f>
        <v>1295484</v>
      </c>
      <c r="J160" s="16"/>
    </row>
    <row r="161" spans="2:10" ht="17.25" thickBot="1" x14ac:dyDescent="0.35">
      <c r="B161" s="89"/>
      <c r="C161" s="56"/>
      <c r="D161" s="57" t="s">
        <v>69</v>
      </c>
      <c r="E161" s="58" t="s">
        <v>70</v>
      </c>
      <c r="F161" s="26"/>
      <c r="G161" s="102"/>
      <c r="H161" s="27"/>
      <c r="I161" s="28"/>
      <c r="J161" s="16"/>
    </row>
    <row r="162" spans="2:10" ht="47.25" x14ac:dyDescent="0.3">
      <c r="B162" s="89"/>
      <c r="C162" s="29">
        <v>24</v>
      </c>
      <c r="D162" s="30" t="s">
        <v>77</v>
      </c>
      <c r="E162" s="31" t="s">
        <v>78</v>
      </c>
      <c r="F162" s="32" t="s">
        <v>21</v>
      </c>
      <c r="G162" s="48">
        <v>4</v>
      </c>
      <c r="H162" s="34">
        <v>674964</v>
      </c>
      <c r="I162" s="35">
        <f>G162*H162</f>
        <v>2699856</v>
      </c>
      <c r="J162" s="16"/>
    </row>
    <row r="163" spans="2:10" ht="18.75" thickBot="1" x14ac:dyDescent="0.35">
      <c r="B163" s="89"/>
      <c r="C163" s="98" t="s">
        <v>22</v>
      </c>
      <c r="D163" s="99"/>
      <c r="E163" s="41"/>
      <c r="F163" s="100"/>
      <c r="G163" s="101"/>
      <c r="H163" s="41"/>
      <c r="I163" s="43">
        <f>SUM(I162)</f>
        <v>2699856</v>
      </c>
      <c r="J163" s="16"/>
    </row>
    <row r="164" spans="2:10" ht="17.25" thickBot="1" x14ac:dyDescent="0.35">
      <c r="B164" s="89"/>
      <c r="C164" s="56"/>
      <c r="D164" s="24" t="s">
        <v>79</v>
      </c>
      <c r="E164" s="58" t="s">
        <v>80</v>
      </c>
      <c r="F164" s="26"/>
      <c r="G164" s="59"/>
      <c r="H164" s="27"/>
      <c r="I164" s="28"/>
      <c r="J164" s="16"/>
    </row>
    <row r="165" spans="2:10" ht="47.25" x14ac:dyDescent="0.3">
      <c r="B165" s="89"/>
      <c r="C165" s="29">
        <v>25</v>
      </c>
      <c r="D165" s="30" t="s">
        <v>81</v>
      </c>
      <c r="E165" s="31" t="s">
        <v>82</v>
      </c>
      <c r="F165" s="32" t="s">
        <v>51</v>
      </c>
      <c r="G165" s="48">
        <v>660</v>
      </c>
      <c r="H165" s="34">
        <v>30043</v>
      </c>
      <c r="I165" s="35">
        <f>G165*H165</f>
        <v>19828380</v>
      </c>
      <c r="J165" s="16"/>
    </row>
    <row r="166" spans="2:10" ht="63" x14ac:dyDescent="0.3">
      <c r="B166" s="89"/>
      <c r="C166" s="29">
        <v>26</v>
      </c>
      <c r="D166" s="30" t="s">
        <v>85</v>
      </c>
      <c r="E166" s="31" t="s">
        <v>86</v>
      </c>
      <c r="F166" s="60" t="s">
        <v>51</v>
      </c>
      <c r="G166" s="48">
        <v>109</v>
      </c>
      <c r="H166" s="34">
        <v>34590</v>
      </c>
      <c r="I166" s="35">
        <f t="shared" ref="I166" si="6">G166*H166</f>
        <v>3770310</v>
      </c>
      <c r="J166" s="16"/>
    </row>
    <row r="167" spans="2:10" ht="31.5" x14ac:dyDescent="0.3">
      <c r="B167" s="89"/>
      <c r="C167" s="29">
        <v>27</v>
      </c>
      <c r="D167" s="30" t="s">
        <v>87</v>
      </c>
      <c r="E167" s="31" t="s">
        <v>88</v>
      </c>
      <c r="F167" s="32" t="s">
        <v>51</v>
      </c>
      <c r="G167" s="48">
        <v>38</v>
      </c>
      <c r="H167" s="34">
        <v>35146</v>
      </c>
      <c r="I167" s="35">
        <f>G167*H167</f>
        <v>1335548</v>
      </c>
      <c r="J167" s="16"/>
    </row>
    <row r="168" spans="2:10" ht="63" x14ac:dyDescent="0.3">
      <c r="B168" s="89"/>
      <c r="C168" s="29">
        <v>28</v>
      </c>
      <c r="D168" s="30" t="s">
        <v>89</v>
      </c>
      <c r="E168" s="31" t="s">
        <v>90</v>
      </c>
      <c r="F168" s="32" t="s">
        <v>51</v>
      </c>
      <c r="G168" s="48">
        <v>80</v>
      </c>
      <c r="H168" s="34">
        <v>33592</v>
      </c>
      <c r="I168" s="35">
        <f>G168*H168</f>
        <v>2687360</v>
      </c>
      <c r="J168" s="16"/>
    </row>
    <row r="169" spans="2:10" ht="18.75" thickBot="1" x14ac:dyDescent="0.35">
      <c r="B169" s="89"/>
      <c r="C169" s="106" t="s">
        <v>22</v>
      </c>
      <c r="D169" s="79"/>
      <c r="E169" s="51"/>
      <c r="F169" s="107"/>
      <c r="G169" s="108"/>
      <c r="H169" s="109"/>
      <c r="I169" s="55">
        <f>SUM(I165:I168)</f>
        <v>27621598</v>
      </c>
      <c r="J169" s="16"/>
    </row>
    <row r="170" spans="2:10" ht="17.25" thickBot="1" x14ac:dyDescent="0.35">
      <c r="B170" s="89"/>
      <c r="C170" s="56"/>
      <c r="D170" s="24" t="s">
        <v>43</v>
      </c>
      <c r="E170" s="25" t="s">
        <v>178</v>
      </c>
      <c r="F170" s="26"/>
      <c r="G170" s="102"/>
      <c r="H170" s="27"/>
      <c r="I170" s="28"/>
      <c r="J170" s="16"/>
    </row>
    <row r="171" spans="2:10" ht="31.5" x14ac:dyDescent="0.3">
      <c r="B171" s="89"/>
      <c r="C171" s="29">
        <v>29</v>
      </c>
      <c r="D171" s="30" t="s">
        <v>47</v>
      </c>
      <c r="E171" s="31" t="s">
        <v>48</v>
      </c>
      <c r="F171" s="60" t="s">
        <v>179</v>
      </c>
      <c r="G171" s="48">
        <v>6</v>
      </c>
      <c r="H171" s="34">
        <v>180114</v>
      </c>
      <c r="I171" s="35">
        <f t="shared" ref="I171:I177" si="7">G171*H171</f>
        <v>1080684</v>
      </c>
      <c r="J171" s="16"/>
    </row>
    <row r="172" spans="2:10" ht="31.5" x14ac:dyDescent="0.3">
      <c r="B172" s="89"/>
      <c r="C172" s="29">
        <v>30</v>
      </c>
      <c r="D172" s="30" t="s">
        <v>180</v>
      </c>
      <c r="E172" s="31" t="s">
        <v>181</v>
      </c>
      <c r="F172" s="60" t="s">
        <v>179</v>
      </c>
      <c r="G172" s="48">
        <v>2</v>
      </c>
      <c r="H172" s="34">
        <v>140913</v>
      </c>
      <c r="I172" s="35">
        <f t="shared" si="7"/>
        <v>281826</v>
      </c>
      <c r="J172" s="16"/>
    </row>
    <row r="173" spans="2:10" ht="31.5" x14ac:dyDescent="0.3">
      <c r="B173" s="89"/>
      <c r="C173" s="29">
        <v>31</v>
      </c>
      <c r="D173" s="30" t="s">
        <v>182</v>
      </c>
      <c r="E173" s="31" t="s">
        <v>183</v>
      </c>
      <c r="F173" s="60" t="s">
        <v>179</v>
      </c>
      <c r="G173" s="48">
        <v>4</v>
      </c>
      <c r="H173" s="34">
        <v>210010</v>
      </c>
      <c r="I173" s="35">
        <f t="shared" si="7"/>
        <v>840040</v>
      </c>
      <c r="J173" s="16"/>
    </row>
    <row r="174" spans="2:10" ht="31.5" x14ac:dyDescent="0.3">
      <c r="B174" s="89"/>
      <c r="C174" s="29">
        <v>32</v>
      </c>
      <c r="D174" s="30" t="s">
        <v>184</v>
      </c>
      <c r="E174" s="31" t="s">
        <v>185</v>
      </c>
      <c r="F174" s="60" t="s">
        <v>179</v>
      </c>
      <c r="G174" s="48">
        <v>3</v>
      </c>
      <c r="H174" s="34">
        <v>184755</v>
      </c>
      <c r="I174" s="35">
        <f t="shared" si="7"/>
        <v>554265</v>
      </c>
      <c r="J174" s="16"/>
    </row>
    <row r="175" spans="2:10" ht="31.5" x14ac:dyDescent="0.3">
      <c r="B175" s="89"/>
      <c r="C175" s="110">
        <v>33</v>
      </c>
      <c r="D175" s="92" t="s">
        <v>186</v>
      </c>
      <c r="E175" s="93" t="s">
        <v>187</v>
      </c>
      <c r="F175" s="91" t="s">
        <v>179</v>
      </c>
      <c r="G175" s="95">
        <v>6</v>
      </c>
      <c r="H175" s="96">
        <v>11568</v>
      </c>
      <c r="I175" s="35">
        <f t="shared" si="7"/>
        <v>69408</v>
      </c>
      <c r="J175" s="16"/>
    </row>
    <row r="176" spans="2:10" ht="31.5" x14ac:dyDescent="0.3">
      <c r="B176" s="89"/>
      <c r="C176" s="110">
        <v>34</v>
      </c>
      <c r="D176" s="92" t="s">
        <v>45</v>
      </c>
      <c r="E176" s="93" t="s">
        <v>46</v>
      </c>
      <c r="F176" s="91" t="s">
        <v>179</v>
      </c>
      <c r="G176" s="95">
        <v>12</v>
      </c>
      <c r="H176" s="96">
        <v>149154</v>
      </c>
      <c r="I176" s="35">
        <f t="shared" si="7"/>
        <v>1789848</v>
      </c>
      <c r="J176" s="16"/>
    </row>
    <row r="177" spans="2:10" ht="31.5" x14ac:dyDescent="0.3">
      <c r="B177" s="89"/>
      <c r="C177" s="110">
        <v>35</v>
      </c>
      <c r="D177" s="92" t="s">
        <v>188</v>
      </c>
      <c r="E177" s="93" t="s">
        <v>189</v>
      </c>
      <c r="F177" s="91" t="s">
        <v>21</v>
      </c>
      <c r="G177" s="95">
        <v>33</v>
      </c>
      <c r="H177" s="96">
        <v>165627</v>
      </c>
      <c r="I177" s="35">
        <f t="shared" si="7"/>
        <v>5465691</v>
      </c>
      <c r="J177" s="16"/>
    </row>
    <row r="178" spans="2:10" ht="18.75" thickBot="1" x14ac:dyDescent="0.35">
      <c r="B178" s="89"/>
      <c r="C178" s="98" t="s">
        <v>22</v>
      </c>
      <c r="D178" s="63"/>
      <c r="E178" s="64"/>
      <c r="F178" s="65"/>
      <c r="G178" s="111"/>
      <c r="H178" s="67"/>
      <c r="I178" s="43">
        <f>SUM(I171:I177)</f>
        <v>10081762</v>
      </c>
      <c r="J178" s="16"/>
    </row>
    <row r="179" spans="2:10" ht="17.25" thickBot="1" x14ac:dyDescent="0.35">
      <c r="B179" s="89"/>
      <c r="C179" s="56"/>
      <c r="D179" s="24" t="s">
        <v>190</v>
      </c>
      <c r="E179" s="58" t="s">
        <v>191</v>
      </c>
      <c r="F179" s="26"/>
      <c r="G179" s="59"/>
      <c r="H179" s="27"/>
      <c r="I179" s="28"/>
      <c r="J179" s="16"/>
    </row>
    <row r="180" spans="2:10" ht="31.5" x14ac:dyDescent="0.3">
      <c r="B180" s="112"/>
      <c r="C180" s="29">
        <v>36</v>
      </c>
      <c r="D180" s="30" t="s">
        <v>192</v>
      </c>
      <c r="E180" s="31" t="s">
        <v>193</v>
      </c>
      <c r="F180" s="60" t="s">
        <v>51</v>
      </c>
      <c r="G180" s="48">
        <v>16</v>
      </c>
      <c r="H180" s="34">
        <v>177956</v>
      </c>
      <c r="I180" s="35">
        <f>G180*H180</f>
        <v>2847296</v>
      </c>
      <c r="J180" s="16"/>
    </row>
    <row r="181" spans="2:10" ht="47.25" x14ac:dyDescent="0.3">
      <c r="B181" s="112"/>
      <c r="C181" s="29">
        <v>37</v>
      </c>
      <c r="D181" s="30" t="s">
        <v>194</v>
      </c>
      <c r="E181" s="31" t="s">
        <v>195</v>
      </c>
      <c r="F181" s="60" t="s">
        <v>18</v>
      </c>
      <c r="G181" s="48">
        <v>70</v>
      </c>
      <c r="H181" s="34">
        <v>32735</v>
      </c>
      <c r="I181" s="35">
        <f>G181*H181</f>
        <v>2291450</v>
      </c>
      <c r="J181" s="16"/>
    </row>
    <row r="182" spans="2:10" ht="18.75" thickBot="1" x14ac:dyDescent="0.35">
      <c r="B182" s="89"/>
      <c r="C182" s="98" t="s">
        <v>22</v>
      </c>
      <c r="D182" s="63"/>
      <c r="E182" s="64"/>
      <c r="F182" s="65"/>
      <c r="G182" s="111"/>
      <c r="H182" s="67"/>
      <c r="I182" s="43">
        <f>SUM(I180:I181)</f>
        <v>5138746</v>
      </c>
      <c r="J182" s="16"/>
    </row>
    <row r="183" spans="2:10" ht="17.25" thickBot="1" x14ac:dyDescent="0.35">
      <c r="B183" s="89"/>
      <c r="C183" s="56"/>
      <c r="D183" s="24" t="s">
        <v>93</v>
      </c>
      <c r="E183" s="58" t="s">
        <v>196</v>
      </c>
      <c r="F183" s="26"/>
      <c r="G183" s="59"/>
      <c r="H183" s="27"/>
      <c r="I183" s="28"/>
      <c r="J183" s="16"/>
    </row>
    <row r="184" spans="2:10" x14ac:dyDescent="0.3">
      <c r="B184" s="89"/>
      <c r="C184" s="113">
        <v>38</v>
      </c>
      <c r="D184" s="114" t="s">
        <v>95</v>
      </c>
      <c r="E184" s="115" t="s">
        <v>96</v>
      </c>
      <c r="F184" s="116" t="s">
        <v>51</v>
      </c>
      <c r="G184" s="117">
        <v>360</v>
      </c>
      <c r="H184" s="118">
        <v>4643</v>
      </c>
      <c r="I184" s="119">
        <f>G184*H184</f>
        <v>1671480</v>
      </c>
      <c r="J184" s="16"/>
    </row>
    <row r="185" spans="2:10" ht="18.75" thickBot="1" x14ac:dyDescent="0.35">
      <c r="B185" s="89"/>
      <c r="C185" s="98" t="s">
        <v>22</v>
      </c>
      <c r="D185" s="63"/>
      <c r="E185" s="64"/>
      <c r="F185" s="65"/>
      <c r="G185" s="111"/>
      <c r="H185" s="67"/>
      <c r="I185" s="43">
        <f>SUM(I184:I184)</f>
        <v>1671480</v>
      </c>
      <c r="J185" s="16"/>
    </row>
    <row r="186" spans="2:10" ht="17.25" thickBot="1" x14ac:dyDescent="0.35">
      <c r="B186" s="89"/>
      <c r="C186" s="56"/>
      <c r="D186" s="24" t="s">
        <v>97</v>
      </c>
      <c r="E186" s="58" t="s">
        <v>98</v>
      </c>
      <c r="F186" s="26"/>
      <c r="G186" s="59"/>
      <c r="H186" s="27"/>
      <c r="I186" s="28"/>
      <c r="J186" s="16"/>
    </row>
    <row r="187" spans="2:10" x14ac:dyDescent="0.3">
      <c r="B187" s="89"/>
      <c r="C187" s="29">
        <v>39</v>
      </c>
      <c r="D187" s="30" t="s">
        <v>99</v>
      </c>
      <c r="E187" s="31" t="s">
        <v>100</v>
      </c>
      <c r="F187" s="60" t="s">
        <v>21</v>
      </c>
      <c r="G187" s="33">
        <v>8</v>
      </c>
      <c r="H187" s="34">
        <v>77572</v>
      </c>
      <c r="I187" s="35">
        <f>ROUND(H187*G187,0)</f>
        <v>620576</v>
      </c>
      <c r="J187" s="16"/>
    </row>
    <row r="188" spans="2:10" x14ac:dyDescent="0.3">
      <c r="B188" s="89"/>
      <c r="C188" s="29">
        <v>40</v>
      </c>
      <c r="D188" s="30" t="s">
        <v>103</v>
      </c>
      <c r="E188" s="31" t="s">
        <v>104</v>
      </c>
      <c r="F188" s="60" t="s">
        <v>51</v>
      </c>
      <c r="G188" s="48">
        <v>80</v>
      </c>
      <c r="H188" s="34">
        <v>19220</v>
      </c>
      <c r="I188" s="35">
        <f>G188*H188</f>
        <v>1537600</v>
      </c>
      <c r="J188" s="16"/>
    </row>
    <row r="189" spans="2:10" x14ac:dyDescent="0.3">
      <c r="B189" s="89"/>
      <c r="C189" s="29">
        <v>41</v>
      </c>
      <c r="D189" s="30" t="s">
        <v>101</v>
      </c>
      <c r="E189" s="31" t="s">
        <v>102</v>
      </c>
      <c r="F189" s="60" t="s">
        <v>51</v>
      </c>
      <c r="G189" s="48">
        <v>180</v>
      </c>
      <c r="H189" s="34">
        <v>19569</v>
      </c>
      <c r="I189" s="35">
        <f>G189*H189</f>
        <v>3522420</v>
      </c>
      <c r="J189" s="16"/>
    </row>
    <row r="190" spans="2:10" x14ac:dyDescent="0.3">
      <c r="B190" s="89"/>
      <c r="C190" s="29">
        <v>42</v>
      </c>
      <c r="D190" s="30" t="s">
        <v>105</v>
      </c>
      <c r="E190" s="31" t="s">
        <v>106</v>
      </c>
      <c r="F190" s="60" t="s">
        <v>51</v>
      </c>
      <c r="G190" s="33">
        <v>2</v>
      </c>
      <c r="H190" s="34">
        <v>16594</v>
      </c>
      <c r="I190" s="35">
        <f>ROUND(H190*G190,0)</f>
        <v>33188</v>
      </c>
      <c r="J190" s="16"/>
    </row>
    <row r="191" spans="2:10" x14ac:dyDescent="0.3">
      <c r="B191" s="89"/>
      <c r="C191" s="29">
        <v>43</v>
      </c>
      <c r="D191" s="30" t="s">
        <v>107</v>
      </c>
      <c r="E191" s="31" t="s">
        <v>108</v>
      </c>
      <c r="F191" s="60" t="s">
        <v>21</v>
      </c>
      <c r="G191" s="48">
        <v>6</v>
      </c>
      <c r="H191" s="34">
        <v>56393</v>
      </c>
      <c r="I191" s="35">
        <f>G191*H191</f>
        <v>338358</v>
      </c>
      <c r="J191" s="16"/>
    </row>
    <row r="192" spans="2:10" x14ac:dyDescent="0.3">
      <c r="B192" s="89"/>
      <c r="C192" s="29">
        <v>44</v>
      </c>
      <c r="D192" s="30" t="s">
        <v>109</v>
      </c>
      <c r="E192" s="31" t="s">
        <v>110</v>
      </c>
      <c r="F192" s="60" t="s">
        <v>18</v>
      </c>
      <c r="G192" s="48">
        <v>54</v>
      </c>
      <c r="H192" s="34">
        <v>7244</v>
      </c>
      <c r="I192" s="35">
        <f>G192*H192</f>
        <v>391176</v>
      </c>
      <c r="J192" s="16"/>
    </row>
    <row r="193" spans="2:10" x14ac:dyDescent="0.3">
      <c r="B193" s="89"/>
      <c r="C193" s="29">
        <v>45</v>
      </c>
      <c r="D193" s="30" t="s">
        <v>197</v>
      </c>
      <c r="E193" s="31" t="s">
        <v>198</v>
      </c>
      <c r="F193" s="60" t="s">
        <v>51</v>
      </c>
      <c r="G193" s="48">
        <v>10</v>
      </c>
      <c r="H193" s="34">
        <v>7189</v>
      </c>
      <c r="I193" s="35">
        <f>G193*H193</f>
        <v>71890</v>
      </c>
      <c r="J193" s="16"/>
    </row>
    <row r="194" spans="2:10" ht="18.75" thickBot="1" x14ac:dyDescent="0.35">
      <c r="B194" s="89"/>
      <c r="C194" s="98" t="s">
        <v>22</v>
      </c>
      <c r="D194" s="63"/>
      <c r="E194" s="64"/>
      <c r="F194" s="65"/>
      <c r="G194" s="111"/>
      <c r="H194" s="67"/>
      <c r="I194" s="43">
        <f>SUM(I188:I193)</f>
        <v>5894632</v>
      </c>
      <c r="J194" s="16"/>
    </row>
    <row r="195" spans="2:10" ht="17.25" thickBot="1" x14ac:dyDescent="0.35">
      <c r="B195" s="89"/>
      <c r="C195" s="56"/>
      <c r="D195" s="24" t="s">
        <v>113</v>
      </c>
      <c r="E195" s="58" t="s">
        <v>199</v>
      </c>
      <c r="F195" s="26"/>
      <c r="G195" s="59"/>
      <c r="H195" s="27"/>
      <c r="I195" s="28"/>
      <c r="J195" s="16"/>
    </row>
    <row r="196" spans="2:10" x14ac:dyDescent="0.3">
      <c r="B196" s="89"/>
      <c r="C196" s="29">
        <v>46</v>
      </c>
      <c r="D196" s="30" t="s">
        <v>200</v>
      </c>
      <c r="E196" s="31" t="s">
        <v>201</v>
      </c>
      <c r="F196" s="60" t="s">
        <v>51</v>
      </c>
      <c r="G196" s="48">
        <v>330</v>
      </c>
      <c r="H196" s="34">
        <v>14505</v>
      </c>
      <c r="I196" s="35">
        <f>G196*H196</f>
        <v>4786650</v>
      </c>
      <c r="J196" s="16"/>
    </row>
    <row r="197" spans="2:10" x14ac:dyDescent="0.3">
      <c r="B197" s="89"/>
      <c r="C197" s="29">
        <v>47</v>
      </c>
      <c r="D197" s="30" t="s">
        <v>202</v>
      </c>
      <c r="E197" s="31" t="s">
        <v>203</v>
      </c>
      <c r="F197" s="60" t="s">
        <v>51</v>
      </c>
      <c r="G197" s="48">
        <v>10</v>
      </c>
      <c r="H197" s="34">
        <v>14551</v>
      </c>
      <c r="I197" s="35">
        <f>G197*H197</f>
        <v>145510</v>
      </c>
      <c r="J197" s="16"/>
    </row>
    <row r="198" spans="2:10" ht="18.75" thickBot="1" x14ac:dyDescent="0.35">
      <c r="B198" s="89"/>
      <c r="C198" s="98" t="s">
        <v>22</v>
      </c>
      <c r="D198" s="63"/>
      <c r="E198" s="64"/>
      <c r="F198" s="65"/>
      <c r="G198" s="111"/>
      <c r="H198" s="67"/>
      <c r="I198" s="43">
        <f>SUM(I196:I197)</f>
        <v>4932160</v>
      </c>
      <c r="J198" s="16"/>
    </row>
    <row r="199" spans="2:10" ht="17.25" thickBot="1" x14ac:dyDescent="0.35">
      <c r="B199" s="89"/>
      <c r="C199" s="56"/>
      <c r="D199" s="24" t="s">
        <v>117</v>
      </c>
      <c r="E199" s="58" t="s">
        <v>204</v>
      </c>
      <c r="F199" s="26"/>
      <c r="G199" s="59"/>
      <c r="H199" s="27"/>
      <c r="I199" s="28"/>
      <c r="J199" s="16"/>
    </row>
    <row r="200" spans="2:10" ht="31.5" x14ac:dyDescent="0.3">
      <c r="B200" s="89"/>
      <c r="C200" s="29">
        <v>48</v>
      </c>
      <c r="D200" s="30" t="s">
        <v>205</v>
      </c>
      <c r="E200" s="31" t="s">
        <v>206</v>
      </c>
      <c r="F200" s="60" t="s">
        <v>18</v>
      </c>
      <c r="G200" s="48">
        <v>20</v>
      </c>
      <c r="H200" s="34">
        <v>17431</v>
      </c>
      <c r="I200" s="35">
        <f>G200*H200</f>
        <v>348620</v>
      </c>
      <c r="J200" s="16"/>
    </row>
    <row r="201" spans="2:10" ht="31.5" x14ac:dyDescent="0.3">
      <c r="B201" s="89"/>
      <c r="C201" s="29">
        <v>49</v>
      </c>
      <c r="D201" s="30" t="s">
        <v>207</v>
      </c>
      <c r="E201" s="31" t="s">
        <v>208</v>
      </c>
      <c r="F201" s="60" t="s">
        <v>51</v>
      </c>
      <c r="G201" s="48">
        <v>180</v>
      </c>
      <c r="H201" s="34">
        <v>52015</v>
      </c>
      <c r="I201" s="35">
        <f>G201*H201</f>
        <v>9362700</v>
      </c>
      <c r="J201" s="16"/>
    </row>
    <row r="202" spans="2:10" ht="31.5" x14ac:dyDescent="0.3">
      <c r="B202" s="89"/>
      <c r="C202" s="29">
        <v>50</v>
      </c>
      <c r="D202" s="30" t="s">
        <v>209</v>
      </c>
      <c r="E202" s="31" t="s">
        <v>210</v>
      </c>
      <c r="F202" s="60" t="s">
        <v>21</v>
      </c>
      <c r="G202" s="48">
        <v>6</v>
      </c>
      <c r="H202" s="34">
        <v>85513</v>
      </c>
      <c r="I202" s="35">
        <f>G202*H202</f>
        <v>513078</v>
      </c>
      <c r="J202" s="16"/>
    </row>
    <row r="203" spans="2:10" x14ac:dyDescent="0.3">
      <c r="B203" s="89"/>
      <c r="C203" s="29">
        <v>51</v>
      </c>
      <c r="D203" s="30" t="s">
        <v>211</v>
      </c>
      <c r="E203" s="31" t="s">
        <v>212</v>
      </c>
      <c r="F203" s="60" t="s">
        <v>51</v>
      </c>
      <c r="G203" s="48">
        <v>20</v>
      </c>
      <c r="H203" s="34">
        <v>58403</v>
      </c>
      <c r="I203" s="35">
        <f>G203*H203</f>
        <v>1168060</v>
      </c>
      <c r="J203" s="16"/>
    </row>
    <row r="204" spans="2:10" ht="18.75" thickBot="1" x14ac:dyDescent="0.35">
      <c r="B204" s="89"/>
      <c r="C204" s="98" t="s">
        <v>22</v>
      </c>
      <c r="D204" s="63"/>
      <c r="E204" s="64"/>
      <c r="F204" s="65"/>
      <c r="G204" s="111"/>
      <c r="H204" s="67"/>
      <c r="I204" s="43">
        <f>SUM(I200:I203)</f>
        <v>11392458</v>
      </c>
      <c r="J204" s="16"/>
    </row>
    <row r="205" spans="2:10" ht="17.25" thickBot="1" x14ac:dyDescent="0.35">
      <c r="B205" s="89"/>
      <c r="C205" s="56"/>
      <c r="D205" s="24" t="s">
        <v>213</v>
      </c>
      <c r="E205" s="58" t="s">
        <v>214</v>
      </c>
      <c r="F205" s="26"/>
      <c r="G205" s="59"/>
      <c r="H205" s="27"/>
      <c r="I205" s="28"/>
      <c r="J205" s="16"/>
    </row>
    <row r="206" spans="2:10" ht="31.5" x14ac:dyDescent="0.3">
      <c r="B206" s="89"/>
      <c r="C206" s="29">
        <v>52</v>
      </c>
      <c r="D206" s="30" t="s">
        <v>215</v>
      </c>
      <c r="E206" s="31" t="s">
        <v>216</v>
      </c>
      <c r="F206" s="60" t="s">
        <v>21</v>
      </c>
      <c r="G206" s="48">
        <v>1</v>
      </c>
      <c r="H206" s="34">
        <v>13646377</v>
      </c>
      <c r="I206" s="35">
        <f>G206*H206</f>
        <v>13646377</v>
      </c>
      <c r="J206" s="16"/>
    </row>
    <row r="207" spans="2:10" ht="18.75" thickBot="1" x14ac:dyDescent="0.35">
      <c r="B207" s="89"/>
      <c r="C207" s="98"/>
      <c r="D207" s="63"/>
      <c r="E207" s="64"/>
      <c r="F207" s="65"/>
      <c r="G207" s="111"/>
      <c r="H207" s="67"/>
      <c r="I207" s="43">
        <f>SUM(I206)</f>
        <v>13646377</v>
      </c>
      <c r="J207" s="16"/>
    </row>
    <row r="208" spans="2:10" ht="21" thickBot="1" x14ac:dyDescent="0.35">
      <c r="B208" s="89"/>
      <c r="C208" s="235" t="s">
        <v>127</v>
      </c>
      <c r="D208" s="236"/>
      <c r="E208" s="236"/>
      <c r="F208" s="236"/>
      <c r="G208" s="236"/>
      <c r="H208" s="237"/>
      <c r="I208" s="120">
        <f>SUM(I113:I207)/2</f>
        <v>249249496</v>
      </c>
      <c r="J208" s="16"/>
    </row>
    <row r="209" spans="2:13" ht="18" hidden="1" x14ac:dyDescent="0.3">
      <c r="B209" s="89"/>
      <c r="C209" s="106"/>
      <c r="D209" s="121"/>
      <c r="E209" s="46"/>
      <c r="F209" s="122"/>
      <c r="G209" s="101"/>
      <c r="H209" s="123"/>
      <c r="I209" s="124">
        <f>I208*'ANALISIS AU'!J42</f>
        <v>339976312.54399997</v>
      </c>
      <c r="J209" s="16"/>
    </row>
    <row r="210" spans="2:13" ht="18.75" hidden="1" thickBot="1" x14ac:dyDescent="0.35">
      <c r="B210" s="89"/>
      <c r="C210" s="125"/>
      <c r="D210" s="126"/>
      <c r="E210" s="127"/>
      <c r="F210" s="128"/>
      <c r="G210" s="129"/>
      <c r="H210" s="130">
        <f>I210-I209</f>
        <v>23687.456000030041</v>
      </c>
      <c r="I210" s="131">
        <v>340000000</v>
      </c>
      <c r="J210" s="16"/>
    </row>
    <row r="211" spans="2:13" ht="18.75" thickBot="1" x14ac:dyDescent="0.35">
      <c r="B211" s="89"/>
      <c r="C211" s="227"/>
      <c r="D211" s="121"/>
      <c r="E211" s="46"/>
      <c r="F211" s="122"/>
      <c r="G211" s="101"/>
      <c r="H211" s="228"/>
      <c r="I211" s="229"/>
      <c r="J211" s="16"/>
    </row>
    <row r="212" spans="2:13" hidden="1" x14ac:dyDescent="0.3">
      <c r="B212" s="89"/>
      <c r="I212" s="132">
        <f>I104+I208</f>
        <v>542488556.79999995</v>
      </c>
      <c r="J212" s="16"/>
    </row>
    <row r="213" spans="2:13" ht="17.25" hidden="1" thickBot="1" x14ac:dyDescent="0.35">
      <c r="B213" s="89"/>
      <c r="I213" s="132">
        <f>I104+I208</f>
        <v>542488556.79999995</v>
      </c>
      <c r="J213" s="16"/>
    </row>
    <row r="214" spans="2:13" ht="21" customHeight="1" thickBot="1" x14ac:dyDescent="0.35">
      <c r="B214" s="89"/>
      <c r="C214" s="238" t="s">
        <v>217</v>
      </c>
      <c r="D214" s="239"/>
      <c r="E214" s="239"/>
      <c r="F214" s="239"/>
      <c r="G214" s="239"/>
      <c r="H214" s="240"/>
      <c r="I214" s="120">
        <f>I105+I209</f>
        <v>739954391.47519994</v>
      </c>
      <c r="J214" s="16"/>
      <c r="M214" s="132"/>
    </row>
    <row r="215" spans="2:13" x14ac:dyDescent="0.3">
      <c r="B215" s="89"/>
      <c r="I215" s="132"/>
      <c r="J215" s="16"/>
    </row>
    <row r="216" spans="2:13" s="13" customFormat="1" ht="31.5" customHeight="1" x14ac:dyDescent="0.3">
      <c r="B216" s="89"/>
      <c r="C216" s="234" t="s">
        <v>218</v>
      </c>
      <c r="D216" s="234"/>
      <c r="E216" s="234"/>
      <c r="F216" s="241" t="s">
        <v>9</v>
      </c>
      <c r="G216" s="241"/>
      <c r="H216" s="241"/>
      <c r="I216" s="133" t="s">
        <v>219</v>
      </c>
      <c r="J216" s="16"/>
      <c r="K216" s="17"/>
      <c r="L216" s="1"/>
      <c r="M216" s="1"/>
    </row>
    <row r="217" spans="2:13" s="13" customFormat="1" ht="58.15" customHeight="1" x14ac:dyDescent="0.3">
      <c r="B217" s="89"/>
      <c r="C217" s="234" t="s">
        <v>220</v>
      </c>
      <c r="D217" s="234"/>
      <c r="E217" s="234"/>
      <c r="F217" s="233" t="s">
        <v>221</v>
      </c>
      <c r="G217" s="233"/>
      <c r="H217" s="133" t="s">
        <v>222</v>
      </c>
      <c r="I217" s="134">
        <f>'ANALISIS AU'!J39</f>
        <v>0.06</v>
      </c>
      <c r="J217" s="16"/>
      <c r="K217" s="17"/>
      <c r="L217" s="1"/>
      <c r="M217" s="1"/>
    </row>
    <row r="218" spans="2:13" s="135" customFormat="1" ht="33" customHeight="1" x14ac:dyDescent="0.25">
      <c r="B218" s="89"/>
      <c r="C218" s="230" t="s">
        <v>223</v>
      </c>
      <c r="D218" s="231"/>
      <c r="E218" s="231"/>
      <c r="F218" s="232" t="s">
        <v>224</v>
      </c>
      <c r="G218" s="233"/>
      <c r="H218" s="133" t="s">
        <v>225</v>
      </c>
      <c r="I218" s="134">
        <f>'ANALISIS AU'!J38</f>
        <v>0.30399999999999999</v>
      </c>
      <c r="J218" s="16"/>
      <c r="K218" s="17"/>
      <c r="L218" s="136"/>
      <c r="M218" s="137"/>
    </row>
    <row r="219" spans="2:13" ht="39.75" customHeight="1" x14ac:dyDescent="0.3">
      <c r="B219" s="89"/>
      <c r="C219" s="234" t="s">
        <v>226</v>
      </c>
      <c r="D219" s="234"/>
      <c r="E219" s="234"/>
      <c r="F219" s="233" t="s">
        <v>227</v>
      </c>
      <c r="G219" s="233"/>
      <c r="H219" s="133" t="s">
        <v>228</v>
      </c>
      <c r="I219" s="134">
        <f>SUM(I217:I218)</f>
        <v>0.36399999999999999</v>
      </c>
      <c r="J219" s="16"/>
      <c r="K219" s="2"/>
      <c r="L219" s="138"/>
      <c r="M219" s="139"/>
    </row>
    <row r="220" spans="2:13" s="13" customFormat="1" ht="15.75" x14ac:dyDescent="0.25">
      <c r="B220" s="89"/>
      <c r="C220" s="78"/>
      <c r="D220" s="81"/>
      <c r="E220" s="78"/>
      <c r="F220" s="78"/>
      <c r="G220" s="83"/>
      <c r="H220" s="84"/>
      <c r="I220" s="85"/>
      <c r="J220" s="16"/>
      <c r="K220" s="17"/>
    </row>
    <row r="221" spans="2:13" ht="17.25" thickBot="1" x14ac:dyDescent="0.35">
      <c r="B221" s="140"/>
      <c r="C221" s="140"/>
      <c r="D221" s="141"/>
      <c r="E221" s="142"/>
      <c r="F221" s="140"/>
      <c r="G221" s="140"/>
      <c r="H221" s="140"/>
      <c r="I221" s="140"/>
      <c r="J221" s="140"/>
      <c r="K221" s="2"/>
    </row>
    <row r="222" spans="2:13" ht="17.25" thickTop="1" x14ac:dyDescent="0.3"/>
  </sheetData>
  <mergeCells count="26">
    <mergeCell ref="C11:I11"/>
    <mergeCell ref="C3:D3"/>
    <mergeCell ref="C5:I5"/>
    <mergeCell ref="C6:I6"/>
    <mergeCell ref="C7:I8"/>
    <mergeCell ref="C9:I9"/>
    <mergeCell ref="C103:H103"/>
    <mergeCell ref="C104:H104"/>
    <mergeCell ref="C109:I109"/>
    <mergeCell ref="C110:C111"/>
    <mergeCell ref="D110:D111"/>
    <mergeCell ref="E110:E111"/>
    <mergeCell ref="F110:F111"/>
    <mergeCell ref="G110:G111"/>
    <mergeCell ref="H110:H111"/>
    <mergeCell ref="I110:I111"/>
    <mergeCell ref="C218:E218"/>
    <mergeCell ref="F218:G218"/>
    <mergeCell ref="C219:E219"/>
    <mergeCell ref="F219:G219"/>
    <mergeCell ref="C208:H208"/>
    <mergeCell ref="C214:H214"/>
    <mergeCell ref="C216:E216"/>
    <mergeCell ref="F216:H216"/>
    <mergeCell ref="C217:E217"/>
    <mergeCell ref="F217:G217"/>
  </mergeCells>
  <pageMargins left="0.31496062992125984" right="0.31496062992125984" top="0.74803149606299213" bottom="0.74803149606299213" header="0.31496062992125984" footer="0.31496062992125984"/>
  <pageSetup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1"/>
  <sheetViews>
    <sheetView zoomScale="91" zoomScaleNormal="91" workbookViewId="0">
      <selection activeCell="J42" sqref="J42"/>
    </sheetView>
  </sheetViews>
  <sheetFormatPr baseColWidth="10" defaultColWidth="11.42578125" defaultRowHeight="12.75" x14ac:dyDescent="0.25"/>
  <cols>
    <col min="1" max="1" width="11.28515625" style="145" customWidth="1"/>
    <col min="2" max="2" width="54.5703125" style="144" customWidth="1"/>
    <col min="3" max="3" width="5.28515625" style="146" customWidth="1"/>
    <col min="4" max="4" width="12.28515625" style="147" customWidth="1"/>
    <col min="5" max="5" width="17" style="147" customWidth="1"/>
    <col min="6" max="6" width="16.85546875" style="148" customWidth="1"/>
    <col min="7" max="7" width="18.42578125" style="144" customWidth="1"/>
    <col min="8" max="8" width="14.28515625" style="149" customWidth="1"/>
    <col min="9" max="9" width="14.5703125" style="149" customWidth="1"/>
    <col min="10" max="10" width="14.7109375" style="157" customWidth="1"/>
    <col min="11" max="11" width="2.85546875" style="143" customWidth="1"/>
    <col min="12" max="12" width="11.42578125" style="144"/>
    <col min="13" max="13" width="15.85546875" style="144" customWidth="1"/>
    <col min="14" max="16384" width="11.42578125" style="144"/>
  </cols>
  <sheetData>
    <row r="1" spans="1:11" ht="28.15" customHeight="1" x14ac:dyDescent="0.25">
      <c r="A1" s="280" t="s">
        <v>229</v>
      </c>
      <c r="B1" s="281"/>
      <c r="C1" s="281"/>
      <c r="D1" s="281"/>
      <c r="E1" s="281"/>
      <c r="F1" s="281"/>
      <c r="G1" s="281"/>
      <c r="H1" s="281"/>
      <c r="I1" s="281"/>
      <c r="J1" s="282"/>
    </row>
    <row r="2" spans="1:11" ht="13.5" thickBot="1" x14ac:dyDescent="0.3">
      <c r="J2" s="150"/>
    </row>
    <row r="3" spans="1:11" ht="15.75" x14ac:dyDescent="0.25">
      <c r="A3" s="151" t="s">
        <v>230</v>
      </c>
      <c r="B3" s="152"/>
      <c r="C3" s="153"/>
      <c r="D3" s="154" t="s">
        <v>231</v>
      </c>
      <c r="E3" s="155">
        <f>PRESUPUESTO!I212</f>
        <v>542488556.79999995</v>
      </c>
      <c r="F3" s="156"/>
      <c r="G3" s="157"/>
    </row>
    <row r="4" spans="1:11" ht="13.5" thickBot="1" x14ac:dyDescent="0.3">
      <c r="A4" s="158" t="s">
        <v>232</v>
      </c>
      <c r="B4" s="159"/>
      <c r="C4" s="160"/>
      <c r="D4" s="161" t="s">
        <v>233</v>
      </c>
      <c r="E4" s="162">
        <v>3</v>
      </c>
    </row>
    <row r="5" spans="1:11" ht="13.5" thickBot="1" x14ac:dyDescent="0.3"/>
    <row r="6" spans="1:11" s="169" customFormat="1" ht="64.5" thickBot="1" x14ac:dyDescent="0.3">
      <c r="A6" s="163" t="s">
        <v>234</v>
      </c>
      <c r="B6" s="164" t="s">
        <v>235</v>
      </c>
      <c r="C6" s="164" t="s">
        <v>179</v>
      </c>
      <c r="D6" s="163" t="s">
        <v>236</v>
      </c>
      <c r="E6" s="163" t="s">
        <v>237</v>
      </c>
      <c r="F6" s="165" t="s">
        <v>238</v>
      </c>
      <c r="G6" s="164" t="s">
        <v>239</v>
      </c>
      <c r="H6" s="166" t="s">
        <v>240</v>
      </c>
      <c r="I6" s="166" t="s">
        <v>241</v>
      </c>
      <c r="J6" s="167" t="s">
        <v>219</v>
      </c>
      <c r="K6" s="168"/>
    </row>
    <row r="7" spans="1:11" ht="51.75" customHeight="1" x14ac:dyDescent="0.25">
      <c r="A7" s="170">
        <v>1</v>
      </c>
      <c r="B7" s="171" t="s">
        <v>242</v>
      </c>
      <c r="C7" s="172"/>
      <c r="D7" s="173"/>
      <c r="E7" s="173"/>
      <c r="F7" s="174"/>
      <c r="G7" s="175"/>
      <c r="H7" s="176"/>
      <c r="I7" s="176"/>
      <c r="J7" s="177">
        <f>+J8</f>
        <v>9.5036695896623946E-2</v>
      </c>
    </row>
    <row r="8" spans="1:11" x14ac:dyDescent="0.25">
      <c r="A8" s="178">
        <v>1.1000000000000001</v>
      </c>
      <c r="B8" s="179" t="s">
        <v>243</v>
      </c>
      <c r="C8" s="180"/>
      <c r="D8" s="181"/>
      <c r="E8" s="181"/>
      <c r="F8" s="182"/>
      <c r="G8" s="183"/>
      <c r="H8" s="184"/>
      <c r="I8" s="185">
        <f>SUM(H9:H14)</f>
        <v>51556320</v>
      </c>
      <c r="J8" s="186">
        <f>+I8/$E$3</f>
        <v>9.5036695896623946E-2</v>
      </c>
      <c r="K8" s="187"/>
    </row>
    <row r="9" spans="1:11" x14ac:dyDescent="0.25">
      <c r="A9" s="178"/>
      <c r="B9" s="183" t="s">
        <v>244</v>
      </c>
      <c r="C9" s="180" t="s">
        <v>245</v>
      </c>
      <c r="D9" s="181">
        <v>1</v>
      </c>
      <c r="E9" s="190">
        <v>1</v>
      </c>
      <c r="F9" s="184">
        <v>4500000</v>
      </c>
      <c r="G9" s="188">
        <v>0.65559999999999996</v>
      </c>
      <c r="H9" s="184">
        <f t="shared" ref="H9:H13" si="0">+D9*E9*$E$4*F9*(1+G9)</f>
        <v>22350600</v>
      </c>
      <c r="I9" s="184"/>
      <c r="J9" s="189">
        <f t="shared" ref="J9:J14" si="1">+H9/$E$3</f>
        <v>4.1200131725985932E-2</v>
      </c>
    </row>
    <row r="10" spans="1:11" x14ac:dyDescent="0.25">
      <c r="A10" s="178"/>
      <c r="B10" s="183" t="s">
        <v>246</v>
      </c>
      <c r="C10" s="180" t="s">
        <v>245</v>
      </c>
      <c r="D10" s="181">
        <v>1</v>
      </c>
      <c r="E10" s="190">
        <v>1</v>
      </c>
      <c r="F10" s="184">
        <v>3600000</v>
      </c>
      <c r="G10" s="188">
        <v>0.65559999999999996</v>
      </c>
      <c r="H10" s="184">
        <f t="shared" si="0"/>
        <v>17880480</v>
      </c>
      <c r="I10" s="184"/>
      <c r="J10" s="189">
        <f>+H10/$E$3</f>
        <v>3.2960105380788744E-2</v>
      </c>
    </row>
    <row r="11" spans="1:11" x14ac:dyDescent="0.25">
      <c r="A11" s="178"/>
      <c r="B11" s="183" t="s">
        <v>247</v>
      </c>
      <c r="C11" s="180" t="s">
        <v>245</v>
      </c>
      <c r="D11" s="181">
        <v>1</v>
      </c>
      <c r="E11" s="190">
        <v>0.5</v>
      </c>
      <c r="F11" s="184">
        <v>3600000</v>
      </c>
      <c r="G11" s="188">
        <v>0.65559999999999996</v>
      </c>
      <c r="H11" s="184">
        <f t="shared" si="0"/>
        <v>8940240</v>
      </c>
      <c r="I11" s="184"/>
      <c r="J11" s="189">
        <f t="shared" si="1"/>
        <v>1.6480052690394372E-2</v>
      </c>
    </row>
    <row r="12" spans="1:11" x14ac:dyDescent="0.25">
      <c r="A12" s="178"/>
      <c r="B12" s="183" t="s">
        <v>248</v>
      </c>
      <c r="C12" s="180" t="s">
        <v>249</v>
      </c>
      <c r="D12" s="181">
        <f>+$E$4</f>
        <v>3</v>
      </c>
      <c r="E12" s="190">
        <v>1</v>
      </c>
      <c r="F12" s="191">
        <v>200000</v>
      </c>
      <c r="G12" s="188"/>
      <c r="H12" s="184">
        <f t="shared" si="0"/>
        <v>1800000</v>
      </c>
      <c r="I12" s="184"/>
      <c r="J12" s="189">
        <f t="shared" si="1"/>
        <v>3.3180423392112374E-3</v>
      </c>
      <c r="K12" s="187"/>
    </row>
    <row r="13" spans="1:11" x14ac:dyDescent="0.25">
      <c r="A13" s="178"/>
      <c r="B13" s="183" t="s">
        <v>250</v>
      </c>
      <c r="C13" s="180" t="s">
        <v>249</v>
      </c>
      <c r="D13" s="181">
        <f>+$E$4</f>
        <v>3</v>
      </c>
      <c r="E13" s="190">
        <v>1</v>
      </c>
      <c r="F13" s="184">
        <v>65000</v>
      </c>
      <c r="G13" s="188"/>
      <c r="H13" s="184">
        <f t="shared" si="0"/>
        <v>585000</v>
      </c>
      <c r="I13" s="184"/>
      <c r="J13" s="189">
        <f t="shared" si="1"/>
        <v>1.078363760243652E-3</v>
      </c>
      <c r="K13" s="187"/>
    </row>
    <row r="14" spans="1:11" x14ac:dyDescent="0.25">
      <c r="A14" s="178"/>
      <c r="B14" s="183"/>
      <c r="C14" s="180"/>
      <c r="D14" s="181"/>
      <c r="E14" s="190"/>
      <c r="F14" s="184"/>
      <c r="G14" s="188"/>
      <c r="H14" s="184">
        <f>F14</f>
        <v>0</v>
      </c>
      <c r="I14" s="184"/>
      <c r="J14" s="189">
        <f t="shared" si="1"/>
        <v>0</v>
      </c>
      <c r="K14" s="187"/>
    </row>
    <row r="15" spans="1:11" x14ac:dyDescent="0.25">
      <c r="A15" s="178">
        <v>2</v>
      </c>
      <c r="B15" s="192" t="s">
        <v>251</v>
      </c>
      <c r="C15" s="180"/>
      <c r="D15" s="181"/>
      <c r="E15" s="181"/>
      <c r="F15" s="184"/>
      <c r="G15" s="183"/>
      <c r="H15" s="184"/>
      <c r="I15" s="184"/>
      <c r="J15" s="193">
        <f>+J16+J18+J29+J25</f>
        <v>0.20895435479587474</v>
      </c>
    </row>
    <row r="16" spans="1:11" x14ac:dyDescent="0.25">
      <c r="A16" s="178">
        <v>2.1</v>
      </c>
      <c r="B16" s="179" t="s">
        <v>252</v>
      </c>
      <c r="C16" s="180"/>
      <c r="D16" s="181"/>
      <c r="E16" s="181"/>
      <c r="F16" s="184"/>
      <c r="G16" s="183"/>
      <c r="H16" s="184"/>
      <c r="I16" s="185">
        <f>SUM(H17:H17)</f>
        <v>0</v>
      </c>
      <c r="J16" s="186">
        <f>+I16/$E$3</f>
        <v>0</v>
      </c>
      <c r="K16" s="187"/>
    </row>
    <row r="17" spans="1:16" x14ac:dyDescent="0.25">
      <c r="A17" s="178"/>
      <c r="B17" s="183" t="s">
        <v>253</v>
      </c>
      <c r="C17" s="180"/>
      <c r="D17" s="188"/>
      <c r="E17" s="181"/>
      <c r="F17" s="184"/>
      <c r="G17" s="194">
        <v>1.3721000000000001</v>
      </c>
      <c r="H17" s="184">
        <f>+F17*D17*G17</f>
        <v>0</v>
      </c>
      <c r="I17" s="184"/>
      <c r="J17" s="189"/>
    </row>
    <row r="18" spans="1:16" x14ac:dyDescent="0.25">
      <c r="A18" s="178">
        <v>2.2000000000000002</v>
      </c>
      <c r="B18" s="179" t="s">
        <v>254</v>
      </c>
      <c r="C18" s="180"/>
      <c r="D18" s="181"/>
      <c r="E18" s="181"/>
      <c r="F18" s="184"/>
      <c r="G18" s="195"/>
      <c r="H18" s="184"/>
      <c r="I18" s="185">
        <f>SUM(H19:H23)</f>
        <v>6336808.4586297702</v>
      </c>
      <c r="J18" s="186">
        <f>+I18/$E$3</f>
        <v>1.1680999311780821E-2</v>
      </c>
    </row>
    <row r="19" spans="1:16" x14ac:dyDescent="0.25">
      <c r="A19" s="178"/>
      <c r="B19" s="183" t="s">
        <v>255</v>
      </c>
      <c r="C19" s="180" t="s">
        <v>256</v>
      </c>
      <c r="D19" s="188">
        <v>5.9999999999999995E-4</v>
      </c>
      <c r="E19" s="190">
        <v>0.2</v>
      </c>
      <c r="F19" s="184">
        <f>+$E$3*E19</f>
        <v>108497711.36</v>
      </c>
      <c r="G19" s="195">
        <f>+$G$17</f>
        <v>1.3721000000000001</v>
      </c>
      <c r="H19" s="196">
        <f>+(((F19*G19*D19)/365)*($E$4*30+120))*1.19</f>
        <v>61154.861043761579</v>
      </c>
      <c r="I19" s="184"/>
      <c r="J19" s="189">
        <f>+H19/$E$3</f>
        <v>1.1273023232876713E-4</v>
      </c>
      <c r="K19" s="187"/>
    </row>
    <row r="20" spans="1:16" x14ac:dyDescent="0.2">
      <c r="A20" s="178"/>
      <c r="B20" s="183" t="s">
        <v>257</v>
      </c>
      <c r="C20" s="180" t="s">
        <v>256</v>
      </c>
      <c r="D20" s="197">
        <v>5.9999999999999995E-4</v>
      </c>
      <c r="E20" s="198"/>
      <c r="F20" s="184">
        <f>+$E$3</f>
        <v>542488556.79999995</v>
      </c>
      <c r="G20" s="199">
        <f>+$G$17</f>
        <v>1.3721000000000001</v>
      </c>
      <c r="H20" s="196">
        <f>+(((F20*G20*D20)/365)*($E$4*30+120))*1.19</f>
        <v>305774.30521880783</v>
      </c>
      <c r="I20" s="184"/>
      <c r="J20" s="189">
        <f>+H20/$E$3</f>
        <v>5.6365116164383555E-4</v>
      </c>
    </row>
    <row r="21" spans="1:16" x14ac:dyDescent="0.2">
      <c r="A21" s="178"/>
      <c r="B21" s="183" t="s">
        <v>258</v>
      </c>
      <c r="C21" s="180" t="s">
        <v>256</v>
      </c>
      <c r="D21" s="197">
        <v>8.9999999999999998E-4</v>
      </c>
      <c r="E21" s="198"/>
      <c r="F21" s="184">
        <f>+$E$3</f>
        <v>542488556.79999995</v>
      </c>
      <c r="G21" s="199">
        <f>+$G$17</f>
        <v>1.3721000000000001</v>
      </c>
      <c r="H21" s="196">
        <f>+(((F21*G21*D21)/365)*(1825))*1.19</f>
        <v>3985986.4787451737</v>
      </c>
      <c r="I21" s="184"/>
      <c r="J21" s="189">
        <f>+H21/$E$3</f>
        <v>7.347595499999999E-3</v>
      </c>
    </row>
    <row r="22" spans="1:16" x14ac:dyDescent="0.2">
      <c r="A22" s="178"/>
      <c r="B22" s="183" t="s">
        <v>259</v>
      </c>
      <c r="C22" s="180" t="s">
        <v>256</v>
      </c>
      <c r="D22" s="197">
        <v>5.0000000000000001E-4</v>
      </c>
      <c r="E22" s="198"/>
      <c r="F22" s="184">
        <f>+$E$3</f>
        <v>542488556.79999995</v>
      </c>
      <c r="G22" s="199">
        <f>+$G$17</f>
        <v>1.3721000000000001</v>
      </c>
      <c r="H22" s="196">
        <f>+(((F22*G22*D22)/365)*($E$4*30+1095))*1.19</f>
        <v>1437867.2685884419</v>
      </c>
      <c r="I22" s="184"/>
      <c r="J22" s="189">
        <f>+H22/$E$3</f>
        <v>2.6505024863013702E-3</v>
      </c>
    </row>
    <row r="23" spans="1:16" x14ac:dyDescent="0.2">
      <c r="A23" s="178"/>
      <c r="B23" s="183" t="s">
        <v>260</v>
      </c>
      <c r="C23" s="180" t="s">
        <v>256</v>
      </c>
      <c r="D23" s="197">
        <v>2.5000000000000001E-3</v>
      </c>
      <c r="E23" s="198"/>
      <c r="F23" s="184">
        <f>+$E$3</f>
        <v>542488556.79999995</v>
      </c>
      <c r="G23" s="199">
        <f>+$G$17</f>
        <v>1.3721000000000001</v>
      </c>
      <c r="H23" s="196">
        <f>+(((F23*G23*D23)/365)*($E$4*30+0))*1.19</f>
        <v>546025.54503358551</v>
      </c>
      <c r="I23" s="184"/>
      <c r="J23" s="189">
        <f>+H23/$E$3</f>
        <v>1.0065199315068493E-3</v>
      </c>
    </row>
    <row r="24" spans="1:16" x14ac:dyDescent="0.25">
      <c r="A24" s="178"/>
      <c r="B24" s="183"/>
      <c r="C24" s="180"/>
      <c r="D24" s="188"/>
      <c r="E24" s="181"/>
      <c r="F24" s="184"/>
      <c r="G24" s="195"/>
      <c r="H24" s="184"/>
      <c r="I24" s="184"/>
      <c r="J24" s="189"/>
    </row>
    <row r="25" spans="1:16" x14ac:dyDescent="0.25">
      <c r="A25" s="178">
        <v>2.2999999999999998</v>
      </c>
      <c r="B25" s="179" t="s">
        <v>261</v>
      </c>
      <c r="C25" s="180"/>
      <c r="D25" s="188"/>
      <c r="E25" s="181"/>
      <c r="F25" s="184"/>
      <c r="G25" s="195"/>
      <c r="H25" s="184"/>
      <c r="I25" s="185">
        <f>SUM(H26:H28)</f>
        <v>800000</v>
      </c>
      <c r="J25" s="186">
        <f>+I25/$E$3</f>
        <v>1.4746854840938831E-3</v>
      </c>
    </row>
    <row r="26" spans="1:16" x14ac:dyDescent="0.25">
      <c r="A26" s="178"/>
      <c r="B26" s="183" t="s">
        <v>262</v>
      </c>
      <c r="C26" s="180" t="s">
        <v>51</v>
      </c>
      <c r="D26" s="200">
        <v>2</v>
      </c>
      <c r="E26" s="191">
        <v>200000</v>
      </c>
      <c r="F26" s="184">
        <f>E26*D26</f>
        <v>400000</v>
      </c>
      <c r="G26" s="195"/>
      <c r="H26" s="184">
        <f>+F26*D26</f>
        <v>800000</v>
      </c>
      <c r="I26" s="184"/>
      <c r="J26" s="189">
        <f>+H26/$E$3</f>
        <v>1.4746854840938831E-3</v>
      </c>
    </row>
    <row r="27" spans="1:16" x14ac:dyDescent="0.25">
      <c r="A27" s="178"/>
      <c r="B27" s="183"/>
      <c r="C27" s="180"/>
      <c r="D27" s="201"/>
      <c r="E27" s="181"/>
      <c r="F27" s="184"/>
      <c r="G27" s="195"/>
      <c r="H27" s="184">
        <f>+F27*D27</f>
        <v>0</v>
      </c>
      <c r="I27" s="184"/>
      <c r="J27" s="189">
        <f>+H27/$E$3</f>
        <v>0</v>
      </c>
    </row>
    <row r="28" spans="1:16" x14ac:dyDescent="0.25">
      <c r="A28" s="178"/>
      <c r="B28" s="183"/>
      <c r="C28" s="180"/>
      <c r="D28" s="188"/>
      <c r="E28" s="181"/>
      <c r="F28" s="184"/>
      <c r="G28" s="195"/>
      <c r="H28" s="184"/>
      <c r="I28" s="184"/>
      <c r="J28" s="189"/>
    </row>
    <row r="29" spans="1:16" x14ac:dyDescent="0.25">
      <c r="A29" s="178">
        <v>2.4</v>
      </c>
      <c r="B29" s="179" t="s">
        <v>263</v>
      </c>
      <c r="C29" s="180"/>
      <c r="D29" s="181"/>
      <c r="E29" s="181"/>
      <c r="F29" s="184"/>
      <c r="G29" s="195"/>
      <c r="H29" s="184"/>
      <c r="I29" s="185">
        <f>SUM(H30:H37)</f>
        <v>106218537.91165946</v>
      </c>
      <c r="J29" s="186">
        <f>+I29/$E$3</f>
        <v>0.19579867000000004</v>
      </c>
      <c r="K29" s="187"/>
    </row>
    <row r="30" spans="1:16" x14ac:dyDescent="0.25">
      <c r="A30" s="178"/>
      <c r="B30" s="183" t="s">
        <v>264</v>
      </c>
      <c r="C30" s="180" t="s">
        <v>256</v>
      </c>
      <c r="D30" s="188">
        <v>0.05</v>
      </c>
      <c r="E30" s="181"/>
      <c r="F30" s="184">
        <f t="shared" ref="F30:F37" si="2">+$E$3</f>
        <v>542488556.79999995</v>
      </c>
      <c r="G30" s="195">
        <f>+$G$17</f>
        <v>1.3721000000000001</v>
      </c>
      <c r="H30" s="184">
        <f t="shared" ref="H30:H37" si="3">+F30*D30*G30</f>
        <v>37217427.439263999</v>
      </c>
      <c r="I30" s="184"/>
      <c r="J30" s="189">
        <f t="shared" ref="J30:J37" si="4">+H30/$E$3</f>
        <v>6.8604999999999999E-2</v>
      </c>
    </row>
    <row r="31" spans="1:16" x14ac:dyDescent="0.25">
      <c r="A31" s="178"/>
      <c r="B31" s="183" t="s">
        <v>265</v>
      </c>
      <c r="C31" s="180" t="s">
        <v>256</v>
      </c>
      <c r="D31" s="188">
        <v>0.02</v>
      </c>
      <c r="E31" s="181"/>
      <c r="F31" s="184">
        <f t="shared" si="2"/>
        <v>542488556.79999995</v>
      </c>
      <c r="G31" s="195">
        <f t="shared" ref="G31:G37" si="5">+$G$17</f>
        <v>1.3721000000000001</v>
      </c>
      <c r="H31" s="184">
        <f t="shared" si="3"/>
        <v>14886970.975705601</v>
      </c>
      <c r="I31" s="184"/>
      <c r="J31" s="189">
        <f t="shared" si="4"/>
        <v>2.7442000000000005E-2</v>
      </c>
      <c r="P31" s="144" t="s">
        <v>276</v>
      </c>
    </row>
    <row r="32" spans="1:16" x14ac:dyDescent="0.25">
      <c r="A32" s="178"/>
      <c r="B32" s="183" t="s">
        <v>266</v>
      </c>
      <c r="C32" s="180" t="s">
        <v>256</v>
      </c>
      <c r="D32" s="188">
        <v>0.02</v>
      </c>
      <c r="E32" s="181"/>
      <c r="F32" s="184">
        <f t="shared" si="2"/>
        <v>542488556.79999995</v>
      </c>
      <c r="G32" s="195">
        <f t="shared" si="5"/>
        <v>1.3721000000000001</v>
      </c>
      <c r="H32" s="184">
        <f t="shared" si="3"/>
        <v>14886970.975705601</v>
      </c>
      <c r="I32" s="184"/>
      <c r="J32" s="189">
        <f t="shared" si="4"/>
        <v>2.7442000000000005E-2</v>
      </c>
    </row>
    <row r="33" spans="1:11" x14ac:dyDescent="0.25">
      <c r="A33" s="178"/>
      <c r="B33" s="183" t="s">
        <v>267</v>
      </c>
      <c r="C33" s="180" t="s">
        <v>256</v>
      </c>
      <c r="D33" s="188">
        <v>0.02</v>
      </c>
      <c r="E33" s="181"/>
      <c r="F33" s="184">
        <f t="shared" si="2"/>
        <v>542488556.79999995</v>
      </c>
      <c r="G33" s="195">
        <f t="shared" si="5"/>
        <v>1.3721000000000001</v>
      </c>
      <c r="H33" s="184">
        <f t="shared" si="3"/>
        <v>14886970.975705601</v>
      </c>
      <c r="I33" s="184"/>
      <c r="J33" s="189">
        <f t="shared" si="4"/>
        <v>2.7442000000000005E-2</v>
      </c>
    </row>
    <row r="34" spans="1:11" x14ac:dyDescent="0.25">
      <c r="A34" s="178"/>
      <c r="B34" s="183" t="s">
        <v>268</v>
      </c>
      <c r="C34" s="180" t="s">
        <v>256</v>
      </c>
      <c r="D34" s="188">
        <v>0.02</v>
      </c>
      <c r="E34" s="181"/>
      <c r="F34" s="184">
        <f t="shared" si="2"/>
        <v>542488556.79999995</v>
      </c>
      <c r="G34" s="195">
        <f t="shared" si="5"/>
        <v>1.3721000000000001</v>
      </c>
      <c r="H34" s="184">
        <f t="shared" si="3"/>
        <v>14886970.975705601</v>
      </c>
      <c r="I34" s="184"/>
      <c r="J34" s="189">
        <f t="shared" si="4"/>
        <v>2.7442000000000005E-2</v>
      </c>
    </row>
    <row r="35" spans="1:11" x14ac:dyDescent="0.25">
      <c r="A35" s="178"/>
      <c r="B35" s="183" t="s">
        <v>269</v>
      </c>
      <c r="C35" s="180" t="s">
        <v>256</v>
      </c>
      <c r="D35" s="188">
        <v>4.0000000000000001E-3</v>
      </c>
      <c r="E35" s="181"/>
      <c r="F35" s="184">
        <f t="shared" si="2"/>
        <v>542488556.79999995</v>
      </c>
      <c r="G35" s="195">
        <f t="shared" si="5"/>
        <v>1.3721000000000001</v>
      </c>
      <c r="H35" s="184">
        <f t="shared" si="3"/>
        <v>2977394.1951411203</v>
      </c>
      <c r="I35" s="184"/>
      <c r="J35" s="189">
        <f t="shared" si="4"/>
        <v>5.4884000000000009E-3</v>
      </c>
    </row>
    <row r="36" spans="1:11" x14ac:dyDescent="0.25">
      <c r="A36" s="178"/>
      <c r="B36" s="183" t="s">
        <v>270</v>
      </c>
      <c r="C36" s="180" t="s">
        <v>256</v>
      </c>
      <c r="D36" s="188">
        <v>3.7000000000000002E-3</v>
      </c>
      <c r="E36" s="181"/>
      <c r="F36" s="184">
        <f t="shared" si="2"/>
        <v>542488556.79999995</v>
      </c>
      <c r="G36" s="195">
        <f t="shared" si="5"/>
        <v>1.3721000000000001</v>
      </c>
      <c r="H36" s="184">
        <f t="shared" si="3"/>
        <v>2754089.6305055362</v>
      </c>
      <c r="I36" s="184"/>
      <c r="J36" s="189">
        <f t="shared" si="4"/>
        <v>5.0767700000000004E-3</v>
      </c>
    </row>
    <row r="37" spans="1:11" ht="13.5" thickBot="1" x14ac:dyDescent="0.3">
      <c r="A37" s="178"/>
      <c r="B37" s="183" t="s">
        <v>271</v>
      </c>
      <c r="C37" s="180" t="s">
        <v>256</v>
      </c>
      <c r="D37" s="188">
        <v>5.0000000000000001E-3</v>
      </c>
      <c r="E37" s="181"/>
      <c r="F37" s="184">
        <f t="shared" si="2"/>
        <v>542488556.79999995</v>
      </c>
      <c r="G37" s="195">
        <f t="shared" si="5"/>
        <v>1.3721000000000001</v>
      </c>
      <c r="H37" s="184">
        <f t="shared" si="3"/>
        <v>3721742.7439264003</v>
      </c>
      <c r="I37" s="184"/>
      <c r="J37" s="189">
        <f t="shared" si="4"/>
        <v>6.8605000000000011E-3</v>
      </c>
    </row>
    <row r="38" spans="1:11" ht="13.5" thickBot="1" x14ac:dyDescent="0.3">
      <c r="A38" s="202"/>
      <c r="B38" s="203" t="s">
        <v>272</v>
      </c>
      <c r="C38" s="204"/>
      <c r="D38" s="205"/>
      <c r="E38" s="205"/>
      <c r="F38" s="206"/>
      <c r="G38" s="207"/>
      <c r="H38" s="208"/>
      <c r="I38" s="209">
        <f>SUM(I8:I37)</f>
        <v>164911666.37028924</v>
      </c>
      <c r="J38" s="210">
        <f>ROUND(SUM(J7:J37)/3,4)</f>
        <v>0.30399999999999999</v>
      </c>
      <c r="K38" s="187"/>
    </row>
    <row r="39" spans="1:11" ht="13.5" thickBot="1" x14ac:dyDescent="0.3">
      <c r="A39" s="211"/>
      <c r="B39" s="212" t="s">
        <v>273</v>
      </c>
      <c r="C39" s="180"/>
      <c r="D39" s="181"/>
      <c r="E39" s="181"/>
      <c r="F39" s="182"/>
      <c r="G39" s="183"/>
      <c r="H39" s="184"/>
      <c r="I39" s="184"/>
      <c r="J39" s="189">
        <v>0.06</v>
      </c>
    </row>
    <row r="40" spans="1:11" ht="18.75" thickBot="1" x14ac:dyDescent="0.3">
      <c r="A40" s="213"/>
      <c r="B40" s="214" t="s">
        <v>274</v>
      </c>
      <c r="C40" s="215"/>
      <c r="D40" s="216"/>
      <c r="E40" s="216"/>
      <c r="F40" s="217"/>
      <c r="G40" s="218"/>
      <c r="H40" s="219"/>
      <c r="I40" s="220"/>
      <c r="J40" s="221">
        <f>SUM(J38:J39)</f>
        <v>0.36399999999999999</v>
      </c>
      <c r="K40" s="187"/>
    </row>
    <row r="42" spans="1:11" x14ac:dyDescent="0.25">
      <c r="A42" s="144"/>
      <c r="C42" s="144"/>
      <c r="I42" s="222" t="s">
        <v>275</v>
      </c>
      <c r="J42" s="222">
        <f>1+J40</f>
        <v>1.3639999999999999</v>
      </c>
    </row>
    <row r="44" spans="1:11" s="169" customFormat="1" x14ac:dyDescent="0.25">
      <c r="A44" s="223"/>
      <c r="H44" s="224"/>
      <c r="I44" s="225"/>
      <c r="J44" s="226"/>
      <c r="K44" s="168"/>
    </row>
    <row r="45" spans="1:11" x14ac:dyDescent="0.25">
      <c r="C45" s="144"/>
      <c r="D45" s="144"/>
      <c r="E45" s="144"/>
      <c r="F45" s="144"/>
    </row>
    <row r="46" spans="1:11" x14ac:dyDescent="0.25">
      <c r="C46" s="144"/>
      <c r="D46" s="144"/>
      <c r="E46" s="144"/>
      <c r="F46" s="144"/>
    </row>
    <row r="47" spans="1:11" x14ac:dyDescent="0.25">
      <c r="C47" s="144"/>
      <c r="D47" s="144"/>
      <c r="E47" s="144"/>
      <c r="F47" s="144"/>
    </row>
    <row r="48" spans="1:11" x14ac:dyDescent="0.25">
      <c r="C48" s="144"/>
      <c r="D48" s="144"/>
      <c r="E48" s="144"/>
      <c r="F48" s="144"/>
    </row>
    <row r="49" spans="3:6" x14ac:dyDescent="0.25">
      <c r="C49" s="144"/>
      <c r="D49" s="144"/>
      <c r="E49" s="144"/>
      <c r="F49" s="144"/>
    </row>
    <row r="50" spans="3:6" x14ac:dyDescent="0.25">
      <c r="C50" s="144"/>
      <c r="D50" s="144"/>
      <c r="E50" s="144"/>
      <c r="F50" s="144"/>
    </row>
    <row r="51" spans="3:6" x14ac:dyDescent="0.25">
      <c r="C51" s="144"/>
      <c r="D51" s="144"/>
      <c r="E51" s="144"/>
      <c r="F51" s="144"/>
    </row>
  </sheetData>
  <mergeCells count="1">
    <mergeCell ref="A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</vt:lpstr>
      <vt:lpstr>ANALISIS AU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Milena Ramirez Betancur</dc:creator>
  <cp:lastModifiedBy>Ana Milena Ramirez Betancur</cp:lastModifiedBy>
  <cp:lastPrinted>2026-06-18T21:29:26Z</cp:lastPrinted>
  <dcterms:created xsi:type="dcterms:W3CDTF">2026-06-18T20:43:14Z</dcterms:created>
  <dcterms:modified xsi:type="dcterms:W3CDTF">2026-06-30T12:39:34Z</dcterms:modified>
</cp:coreProperties>
</file>