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ulim\Desktop\SCRD - SIPC 2026\PROCESOS\CONCURSO DE MERITOS\ESTUDIOS Y DISEÑOS - EQUIPAMIENTOS DE BORDE\DOCUMENTOS POR RADICAR\6. Formatos de Evaluación\"/>
    </mc:Choice>
  </mc:AlternateContent>
  <xr:revisionPtr revIDLastSave="0" documentId="13_ncr:1_{DBA615FE-3084-407C-A528-86095C7AD135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ESUPUESTO OFICIAL" sheetId="1" r:id="rId1"/>
    <sheet name="PROPUESTA ECONÓMICA" sheetId="2" r:id="rId2"/>
    <sheet name="FORMATO PROPUESTA ECONOMICA" sheetId="3" state="hidden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2" i="3" l="1"/>
  <c r="H41" i="3"/>
  <c r="H40" i="3"/>
  <c r="H39" i="3"/>
  <c r="H38" i="3"/>
  <c r="H43" i="3" s="1"/>
  <c r="H37" i="3"/>
  <c r="H33" i="3"/>
  <c r="F33" i="3"/>
  <c r="F32" i="3"/>
  <c r="H32" i="3" s="1"/>
  <c r="F31" i="3"/>
  <c r="H31" i="3" s="1"/>
  <c r="F29" i="3"/>
  <c r="H29" i="3" s="1"/>
  <c r="H28" i="3"/>
  <c r="F28" i="3"/>
  <c r="F26" i="3"/>
  <c r="H26" i="3" s="1"/>
  <c r="F24" i="3"/>
  <c r="H24" i="3" s="1"/>
  <c r="F22" i="3"/>
  <c r="H22" i="3" s="1"/>
  <c r="H21" i="3"/>
  <c r="F21" i="3"/>
  <c r="F18" i="3"/>
  <c r="H18" i="3" s="1"/>
  <c r="F17" i="3"/>
  <c r="H17" i="3" s="1"/>
  <c r="F16" i="3"/>
  <c r="H16" i="3" s="1"/>
  <c r="H14" i="3"/>
  <c r="F14" i="3"/>
  <c r="F13" i="3"/>
  <c r="H13" i="3" s="1"/>
  <c r="H34" i="3" s="1"/>
  <c r="H45" i="3" s="1"/>
  <c r="G44" i="2"/>
  <c r="G40" i="2"/>
  <c r="G32" i="2"/>
  <c r="G34" i="2" s="1"/>
  <c r="G46" i="2" s="1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42" i="1"/>
  <c r="G38" i="1"/>
  <c r="G29" i="1"/>
  <c r="G28" i="1"/>
  <c r="G27" i="1"/>
  <c r="G26" i="1"/>
  <c r="G25" i="1"/>
  <c r="G24" i="1"/>
  <c r="G23" i="1"/>
  <c r="G22" i="1"/>
  <c r="G30" i="1" s="1"/>
  <c r="G32" i="1" s="1"/>
  <c r="G44" i="1" s="1"/>
  <c r="G21" i="1"/>
  <c r="G20" i="1"/>
  <c r="G19" i="1"/>
  <c r="G18" i="1"/>
  <c r="G17" i="1"/>
  <c r="G16" i="1"/>
  <c r="G15" i="1"/>
  <c r="H47" i="3" l="1"/>
  <c r="H49" i="3" s="1"/>
  <c r="G45" i="1"/>
  <c r="G46" i="1"/>
  <c r="G47" i="1" s="1"/>
  <c r="B9" i="1" s="1"/>
  <c r="G47" i="2"/>
  <c r="G48" i="2"/>
  <c r="G49" i="2" s="1"/>
  <c r="B11" i="2" s="1"/>
</calcChain>
</file>

<file path=xl/sharedStrings.xml><?xml version="1.0" encoding="utf-8"?>
<sst xmlns="http://schemas.openxmlformats.org/spreadsheetml/2006/main" count="157" uniqueCount="108">
  <si>
    <t>SECRETARIA DE CULTURA RECREACIÓN Y DEPORTE</t>
  </si>
  <si>
    <t>CONTRATAR LA CONSULTORÍA INTEGRAL PARA LA ELABORACIÓN DE LOS ESTUDIOS Y DISEÑOS TÉCNICOS DE DOS (2) EQUIPAMIENTOS LIVIANOS PARA LA CIRCULACIÓN Y REPRESENTACIÓN EN VIVO DE LAS ARTES ESCÉNICAS EN LAS ZONAS DE DÉFICIT DE LAS LOCALIDADES DE BOSA Y USME, CONFORMADOS POR CUBIERTAS TIPO MEMBRANA ARQUITECTÓNICA O SOLUCIÓN TÉCNICA SIMILAR, SUMINISTRO E INSTALACIÓN DE DOTACIÓN DESMONTABLE</t>
  </si>
  <si>
    <t>PRESUPUESTO OFICIAL</t>
  </si>
  <si>
    <t xml:space="preserve">CANTIDAD DE EQUIPAMIENTOS </t>
  </si>
  <si>
    <t>DURACION (meses)</t>
  </si>
  <si>
    <t>PRESUPUESTO TOTAL (IVA INCLUIDO):</t>
  </si>
  <si>
    <t>GASTOS ADMINISTRATIVOS (PERSONAL TECNICO)</t>
  </si>
  <si>
    <t>CANTIDAD</t>
  </si>
  <si>
    <t>Vr. H/MES $ SEGÚN CATEGORIA  / TARIFA</t>
  </si>
  <si>
    <t>% DEDICACIÓN</t>
  </si>
  <si>
    <t>COSTO ($) TOTAL HOMBRES EQUIPAMIENTO</t>
  </si>
  <si>
    <t>MES 1</t>
  </si>
  <si>
    <t>MES 2</t>
  </si>
  <si>
    <t>MES 3</t>
  </si>
  <si>
    <t>PERSONA PROFESIONAL POR EQUIPAMIENTO</t>
  </si>
  <si>
    <t>DIRECTOR DE PROYECTO</t>
  </si>
  <si>
    <t>PROFESIONAL ESTRUCTURAL</t>
  </si>
  <si>
    <t>ARQUITECTO DISEÑADOR</t>
  </si>
  <si>
    <t>PROFESIONAL EN GEOTECNIA</t>
  </si>
  <si>
    <t>PROFESIONAL ELECTRICO</t>
  </si>
  <si>
    <t>PROFESIONAL SOCIAL</t>
  </si>
  <si>
    <t>PROFESIONAL AMBIENTAL/FORESTAL</t>
  </si>
  <si>
    <t>TOPÓGRAFO</t>
  </si>
  <si>
    <t>CADENERO</t>
  </si>
  <si>
    <t>PROFESIONAL DE PRESUPUESTO Y PROGRAMACIÓN</t>
  </si>
  <si>
    <t>DIBUJANTE - AUXILIAR TECNICO</t>
  </si>
  <si>
    <t>ESPECIALISTA EN SONIDO</t>
  </si>
  <si>
    <t>ESPECIALISTA EN MECANICA TEATRAL</t>
  </si>
  <si>
    <t>PROFESIONAL HIDRAULICO</t>
  </si>
  <si>
    <t>PROFESIONAL SG-SST/CALIDAD</t>
  </si>
  <si>
    <r>
      <rPr>
        <b/>
        <sz val="11"/>
        <color theme="1"/>
        <rFont val="Arial"/>
      </rPr>
      <t>SUBTOTAL GASTOS DE PERSONAL</t>
    </r>
    <r>
      <rPr>
        <b/>
        <sz val="11"/>
        <color rgb="FF548135"/>
        <rFont val="Arial"/>
      </rPr>
      <t xml:space="preserve"> (A)</t>
    </r>
  </si>
  <si>
    <r>
      <rPr>
        <b/>
        <sz val="11"/>
        <color theme="1"/>
        <rFont val="Arial"/>
      </rPr>
      <t>FACTOR MULTIPLICADOR - PERSONAL CONCULTORIA</t>
    </r>
    <r>
      <rPr>
        <b/>
        <sz val="11"/>
        <color rgb="FF548135"/>
        <rFont val="Arial"/>
      </rPr>
      <t xml:space="preserve"> (B)</t>
    </r>
  </si>
  <si>
    <r>
      <rPr>
        <b/>
        <sz val="11"/>
        <color theme="1"/>
        <rFont val="Arial"/>
      </rPr>
      <t xml:space="preserve">TOTAL PERSONAL POR EQUIPAMIENTO </t>
    </r>
    <r>
      <rPr>
        <b/>
        <sz val="11"/>
        <color rgb="FF548135"/>
        <rFont val="Arial"/>
      </rPr>
      <t>(C)</t>
    </r>
    <r>
      <rPr>
        <b/>
        <sz val="11"/>
        <color theme="1"/>
        <rFont val="Arial"/>
      </rPr>
      <t xml:space="preserve"> = (A) * (B)</t>
    </r>
  </si>
  <si>
    <t>COSTOS DIRECTOS OPERACIONALES POR EQUIPAMIENTO</t>
  </si>
  <si>
    <t>ALQUILER DE EQUIPOS Y ENSAYOS DE LABORATORIO POR EQUIPAMIENTO</t>
  </si>
  <si>
    <t>COSTO ($) TOTAL EQUIPAMIENTO</t>
  </si>
  <si>
    <t>ALQUILER DE EQUIPOS</t>
  </si>
  <si>
    <t>ENSAYOS DE LABORATORIO</t>
  </si>
  <si>
    <r>
      <rPr>
        <b/>
        <sz val="11"/>
        <color theme="1"/>
        <rFont val="Arial"/>
      </rPr>
      <t xml:space="preserve">SUBTOTAL EQUIPOS Y ENSAYOS DE LABORATORIO POR EQUIPAMIENTO </t>
    </r>
    <r>
      <rPr>
        <b/>
        <sz val="11"/>
        <color rgb="FF548135"/>
        <rFont val="Arial"/>
      </rPr>
      <t>(D)</t>
    </r>
  </si>
  <si>
    <t xml:space="preserve"> SUMINISTROS Y OTROS ELEMENTOS</t>
  </si>
  <si>
    <t>SUMINISTROS Y OTROS ELEMENTOS</t>
  </si>
  <si>
    <r>
      <rPr>
        <b/>
        <sz val="11"/>
        <color theme="1"/>
        <rFont val="Arial"/>
      </rPr>
      <t xml:space="preserve">SUBTOTAL SUMINISTRO Y OTROS ELEMENTOS POR EQUIPAMIENTO </t>
    </r>
    <r>
      <rPr>
        <b/>
        <sz val="11"/>
        <color rgb="FF548135"/>
        <rFont val="Arial"/>
      </rPr>
      <t>(E)</t>
    </r>
  </si>
  <si>
    <r>
      <rPr>
        <b/>
        <sz val="11"/>
        <color theme="1"/>
        <rFont val="Arial"/>
      </rPr>
      <t xml:space="preserve">SUBTOTAL DE PERSONAL Y COSTOS DIRECTOS OPERACIONALES ESTUDIOS Y DISEÑOS POR EQUIPAMIENTO </t>
    </r>
    <r>
      <rPr>
        <b/>
        <sz val="11"/>
        <color rgb="FF548135"/>
        <rFont val="Arial"/>
      </rPr>
      <t xml:space="preserve">(F) </t>
    </r>
    <r>
      <rPr>
        <b/>
        <sz val="11"/>
        <color theme="1"/>
        <rFont val="Arial"/>
      </rPr>
      <t>=(C) + (D) + (E)</t>
    </r>
  </si>
  <si>
    <r>
      <rPr>
        <b/>
        <sz val="11"/>
        <color theme="1"/>
        <rFont val="Arial"/>
      </rPr>
      <t xml:space="preserve">IVA (19% ) </t>
    </r>
    <r>
      <rPr>
        <b/>
        <sz val="11"/>
        <color rgb="FF548135"/>
        <rFont val="Arial"/>
      </rPr>
      <t>(G)</t>
    </r>
  </si>
  <si>
    <r>
      <rPr>
        <b/>
        <sz val="11"/>
        <color theme="1"/>
        <rFont val="Arial"/>
      </rPr>
      <t xml:space="preserve">VALOR TOTAL ESTUDIOS Y DISEÑOS POR EQUIPAMIENTO </t>
    </r>
    <r>
      <rPr>
        <b/>
        <sz val="11"/>
        <color rgb="FF548135"/>
        <rFont val="Arial"/>
      </rPr>
      <t>(H)</t>
    </r>
    <r>
      <rPr>
        <b/>
        <sz val="11"/>
        <color theme="1"/>
        <rFont val="Arial"/>
      </rPr>
      <t xml:space="preserve"> = (F)*(G)</t>
    </r>
  </si>
  <si>
    <r>
      <rPr>
        <b/>
        <sz val="11"/>
        <color theme="1"/>
        <rFont val="Arial"/>
      </rPr>
      <t xml:space="preserve">PRESUPUESTO OFICIAL </t>
    </r>
    <r>
      <rPr>
        <b/>
        <sz val="11"/>
        <color rgb="FF548135"/>
        <rFont val="Arial"/>
      </rPr>
      <t>(I)</t>
    </r>
    <r>
      <rPr>
        <b/>
        <sz val="9"/>
        <color rgb="FF548135"/>
        <rFont val="Arial"/>
      </rPr>
      <t xml:space="preserve"> </t>
    </r>
    <r>
      <rPr>
        <b/>
        <sz val="9"/>
        <color theme="1"/>
        <rFont val="Arial"/>
      </rPr>
      <t>= (H) * CANTIDAD DE EQUIPAMIENTOS</t>
    </r>
  </si>
  <si>
    <t>OFERTA ECONÓMICA</t>
  </si>
  <si>
    <t>PROPONENTE:</t>
  </si>
  <si>
    <t>(INDICAR NOMBRE DEL PROPONENTE)</t>
  </si>
  <si>
    <r>
      <rPr>
        <b/>
        <sz val="11"/>
        <color theme="1"/>
        <rFont val="Arial"/>
      </rPr>
      <t>SUBTOTAL GASTOS DE PERSONAL</t>
    </r>
    <r>
      <rPr>
        <b/>
        <sz val="11"/>
        <color rgb="FF548135"/>
        <rFont val="Arial"/>
      </rPr>
      <t xml:space="preserve"> (A)</t>
    </r>
  </si>
  <si>
    <r>
      <rPr>
        <b/>
        <sz val="11"/>
        <color theme="1"/>
        <rFont val="Arial"/>
      </rPr>
      <t>FACTOR MULTIPLICADOR - PERSONAL CONCULTORIA</t>
    </r>
    <r>
      <rPr>
        <b/>
        <sz val="11"/>
        <color rgb="FF548135"/>
        <rFont val="Arial"/>
      </rPr>
      <t xml:space="preserve"> (B)</t>
    </r>
  </si>
  <si>
    <r>
      <rPr>
        <b/>
        <sz val="11"/>
        <color theme="1"/>
        <rFont val="Arial"/>
      </rPr>
      <t xml:space="preserve">TOTAL PERSONAL POR EQUIPAMIENTO </t>
    </r>
    <r>
      <rPr>
        <b/>
        <sz val="11"/>
        <color rgb="FF548135"/>
        <rFont val="Arial"/>
      </rPr>
      <t>(C)</t>
    </r>
    <r>
      <rPr>
        <b/>
        <sz val="11"/>
        <color theme="1"/>
        <rFont val="Arial"/>
      </rPr>
      <t xml:space="preserve"> = (A) * (B)</t>
    </r>
  </si>
  <si>
    <r>
      <rPr>
        <b/>
        <sz val="11"/>
        <color theme="1"/>
        <rFont val="Arial"/>
      </rPr>
      <t xml:space="preserve">SUBTOTAL EQUIPOS Y ENSAYOS DE LABORATORIO POR EQUIPAMIENTO </t>
    </r>
    <r>
      <rPr>
        <b/>
        <sz val="11"/>
        <color rgb="FF548135"/>
        <rFont val="Arial"/>
      </rPr>
      <t>(D)</t>
    </r>
  </si>
  <si>
    <r>
      <rPr>
        <b/>
        <sz val="11"/>
        <color theme="1"/>
        <rFont val="Arial"/>
      </rPr>
      <t xml:space="preserve">SUBTOTAL SUMINISTRO Y OTROS ELEMENTOS POR EQUIPAMIENTO </t>
    </r>
    <r>
      <rPr>
        <b/>
        <sz val="11"/>
        <color rgb="FF548135"/>
        <rFont val="Arial"/>
      </rPr>
      <t>(E)</t>
    </r>
  </si>
  <si>
    <r>
      <rPr>
        <b/>
        <sz val="11"/>
        <color theme="1"/>
        <rFont val="Arial"/>
      </rPr>
      <t xml:space="preserve">SUBTOTAL DE PERSONAL Y COSTOS DIRECTOS OPERACIONALES ESTUDIOS Y DISEÑOS POR EQUIPAMIENTO </t>
    </r>
    <r>
      <rPr>
        <b/>
        <sz val="11"/>
        <color rgb="FF548135"/>
        <rFont val="Arial"/>
      </rPr>
      <t xml:space="preserve">(F) </t>
    </r>
    <r>
      <rPr>
        <b/>
        <sz val="11"/>
        <color theme="1"/>
        <rFont val="Arial"/>
      </rPr>
      <t>=(C) + (D) + (E)</t>
    </r>
  </si>
  <si>
    <r>
      <rPr>
        <b/>
        <sz val="11"/>
        <color theme="1"/>
        <rFont val="Arial"/>
      </rPr>
      <t xml:space="preserve">IVA (19% ) </t>
    </r>
    <r>
      <rPr>
        <b/>
        <sz val="11"/>
        <color rgb="FF548135"/>
        <rFont val="Arial"/>
      </rPr>
      <t>(G)</t>
    </r>
  </si>
  <si>
    <r>
      <rPr>
        <b/>
        <sz val="11"/>
        <color theme="1"/>
        <rFont val="Arial"/>
      </rPr>
      <t xml:space="preserve">VALOR TOTAL ESTUDIOS Y DISEÑOS POR EQUIPAMIENTO </t>
    </r>
    <r>
      <rPr>
        <b/>
        <sz val="11"/>
        <color rgb="FF548135"/>
        <rFont val="Arial"/>
      </rPr>
      <t>(H)</t>
    </r>
    <r>
      <rPr>
        <b/>
        <sz val="11"/>
        <color theme="1"/>
        <rFont val="Arial"/>
      </rPr>
      <t xml:space="preserve"> = (F)*(G)</t>
    </r>
  </si>
  <si>
    <r>
      <rPr>
        <b/>
        <sz val="11"/>
        <color theme="1"/>
        <rFont val="Arial"/>
      </rPr>
      <t xml:space="preserve">PRESUPUESTO OFICIAL </t>
    </r>
    <r>
      <rPr>
        <b/>
        <sz val="11"/>
        <color rgb="FF548135"/>
        <rFont val="Arial"/>
      </rPr>
      <t>(I)</t>
    </r>
    <r>
      <rPr>
        <b/>
        <sz val="9"/>
        <color rgb="FF548135"/>
        <rFont val="Arial"/>
      </rPr>
      <t xml:space="preserve"> </t>
    </r>
    <r>
      <rPr>
        <b/>
        <sz val="9"/>
        <color theme="1"/>
        <rFont val="Arial"/>
      </rPr>
      <t>= (H) * CANTIDAD DE EQUIPAMIENTOS</t>
    </r>
  </si>
  <si>
    <t>ALCALDIA LOCAL DE SAN CRISTÓBAL</t>
  </si>
  <si>
    <t>AREA DE INFRAESTRUCTURA</t>
  </si>
  <si>
    <t>OBJETO: “REALIZAR LA INTERVENTORIA TECNICA, ADMINISTRATIVA, FINANCIERA, JURIDICA, SOCIAL, AMBIENTAL Y SST AL CONTRATO QUE TIENE COMO OBJETO CONTRATAR A PRECIOS UNITARIOS LAS OBRAS DE CONSTRUCCIÓN DE PARQUES VECINALES Y/O BOLSILLO DE LA LOCALIDAD DE SAN CRISTOBAL EN LA CIUDAD DE BOGOTÁ D.C, DE CONFORMIDAD CON LOS ESTUDIOS Y DISEÑOS ARQUITECTONICOS Y DE INGENERIA</t>
  </si>
  <si>
    <t>FDLSC-CMA-XXX-2022</t>
  </si>
  <si>
    <t>ANEXO 8 PROPUESTA ECONÓMICA</t>
  </si>
  <si>
    <t xml:space="preserve"> </t>
  </si>
  <si>
    <t xml:space="preserve">DURACION (meses): </t>
  </si>
  <si>
    <t>CATEGORÍA / UNID</t>
  </si>
  <si>
    <t>PLAZO</t>
  </si>
  <si>
    <t>FACTOR MULTIPLICADOR</t>
  </si>
  <si>
    <t>COSTO ($) TOTAL HOMBRES PROYECTO ETAPA OBRA (INCLUYE F.M)</t>
  </si>
  <si>
    <t>DIRECTOR / RESIDENTE</t>
  </si>
  <si>
    <t>Director de Interventoría</t>
  </si>
  <si>
    <t>Residente de Interventoría</t>
  </si>
  <si>
    <t>PROFESIONALES</t>
  </si>
  <si>
    <t>Residente SST</t>
  </si>
  <si>
    <t>Residnete Ambiental</t>
  </si>
  <si>
    <t>Residente Social</t>
  </si>
  <si>
    <t>ESPECIALISTAS Y/O PROFESIONALES</t>
  </si>
  <si>
    <t>REDES</t>
  </si>
  <si>
    <t>Especialista en redes hidrosanitarias</t>
  </si>
  <si>
    <t>Especialista en redes secas</t>
  </si>
  <si>
    <t>TRANSITO Y TRANSPORTE</t>
  </si>
  <si>
    <t>Especialista en Tránsito y Transporte</t>
  </si>
  <si>
    <t>GEOTECNIA</t>
  </si>
  <si>
    <t>Especialista en Geotecnia</t>
  </si>
  <si>
    <t>URBANISMO Y FORESTAL</t>
  </si>
  <si>
    <t>Especialista en urbanismo</t>
  </si>
  <si>
    <t>Especialista forestal</t>
  </si>
  <si>
    <t>PERSONALTECNICO Y/O AUXILIAR</t>
  </si>
  <si>
    <t>Inspector de interventoría</t>
  </si>
  <si>
    <t>Topografo</t>
  </si>
  <si>
    <t>Cadenero</t>
  </si>
  <si>
    <t>SUBTOTAL GASTOS DE PERSONAL (1) INTERVENTORÍA</t>
  </si>
  <si>
    <t>GASTOS ADMINISTRATIVOS (COSTOS DIRECTOS)</t>
  </si>
  <si>
    <t>UNIDAD</t>
  </si>
  <si>
    <t>COSTO UNITARIO ($) SIN IVA</t>
  </si>
  <si>
    <t>COSTO ($) TOTAL PROYECTO ETAPA OBRA (INCLUYE F.M)</t>
  </si>
  <si>
    <t xml:space="preserve">Elementos Covid Unica inversión </t>
  </si>
  <si>
    <t>Global</t>
  </si>
  <si>
    <t>EQUIPO DE TOPOGRAFIA. INCLUYE TRANSITO, NIVEL Y ELEMENTOS COMPLEMENTARIOS - MES</t>
  </si>
  <si>
    <t>MES</t>
  </si>
  <si>
    <t>Tarifa - gastos oficina (papelería, fotocopias y otros)</t>
  </si>
  <si>
    <t>Alquiler mes - arriendo oficina incl. Administración, servicios públicos, comunicaciones</t>
  </si>
  <si>
    <t>Alquiler mes - laboratorio - estudios (equipo completo)</t>
  </si>
  <si>
    <t>ALQUILER MES - CAMPERO PICK-UP, CAMIONETA DE 1300-2000cc - TARIFA PLENA</t>
  </si>
  <si>
    <t>SUBTOTAL GASTOS GENERALES (2)</t>
  </si>
  <si>
    <t>SUBTOTAL GASTOS (1) + (2)</t>
  </si>
  <si>
    <t>IVA 19% (3)</t>
  </si>
  <si>
    <t>VALOR TOTAL INTERVENTORÍA MITIGACIÓN CON IVA (1) + (2) +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</si>
</sst>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\ #,##0;[Red]\-&quot;$&quot;\ #,##0"/>
    <numFmt numFmtId="164" formatCode="&quot;$&quot;\ #,##0"/>
    <numFmt numFmtId="165" formatCode="[$$-240A]\ #,##0"/>
    <numFmt numFmtId="166" formatCode="0.0%"/>
    <numFmt numFmtId="167" formatCode="[$$-240A]\ #,##0.00"/>
    <numFmt numFmtId="168" formatCode="0.0000"/>
    <numFmt numFmtId="169" formatCode="_-&quot;$&quot;\ * #,##0.00_-;\-&quot;$&quot;\ * #,##0.00_-;_-&quot;$&quot;\ * &quot;-&quot;??_-;_-@"/>
    <numFmt numFmtId="170" formatCode="_-* #,##0.00_-;\-* #,##0.00_-;_-* &quot;-&quot;??_-;_-@"/>
    <numFmt numFmtId="171" formatCode="_-&quot;$&quot;\ * #,##0_-;\-&quot;$&quot;\ * #,##0_-;_-&quot;$&quot;\ * &quot;-&quot;_-;_-@"/>
    <numFmt numFmtId="172" formatCode="[$$-240A]#,##0.00;[Red]\([$$-240A]#,##0.00\)"/>
    <numFmt numFmtId="173" formatCode="0.0"/>
    <numFmt numFmtId="174" formatCode="[$$-240A]\ #,##0.0"/>
    <numFmt numFmtId="175" formatCode="#,##0.0"/>
  </numFmts>
  <fonts count="14">
    <font>
      <sz val="11"/>
      <color theme="1"/>
      <name val="Calibri"/>
      <scheme val="minor"/>
    </font>
    <font>
      <b/>
      <sz val="10"/>
      <color theme="1"/>
      <name val="Arial"/>
    </font>
    <font>
      <sz val="11"/>
      <name val="Calibri"/>
    </font>
    <font>
      <sz val="10"/>
      <color theme="1"/>
      <name val="Arial"/>
    </font>
    <font>
      <b/>
      <sz val="16"/>
      <color theme="1"/>
      <name val="Arial"/>
    </font>
    <font>
      <b/>
      <sz val="14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1"/>
      <color rgb="FF548135"/>
      <name val="Arial"/>
    </font>
    <font>
      <b/>
      <sz val="9"/>
      <color rgb="FF548135"/>
      <name val="Arial"/>
    </font>
    <font>
      <b/>
      <sz val="9"/>
      <color theme="1"/>
      <name val="Arial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4B083"/>
        <bgColor rgb="FFF4B083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ECECEC"/>
        <bgColor rgb="FFECECEC"/>
      </patternFill>
    </fill>
    <fill>
      <patternFill patternType="solid">
        <fgColor rgb="FFE2EFD9"/>
        <bgColor rgb="FFE2EFD9"/>
      </patternFill>
    </fill>
    <fill>
      <patternFill patternType="solid">
        <fgColor rgb="FFF2F2F2"/>
        <bgColor rgb="FFF2F2F2"/>
      </patternFill>
    </fill>
    <fill>
      <patternFill patternType="solid">
        <fgColor rgb="FFD9E2F3"/>
        <bgColor rgb="FFD9E2F3"/>
      </patternFill>
    </fill>
    <fill>
      <patternFill patternType="solid">
        <fgColor rgb="FFFFFF99"/>
        <bgColor rgb="FFFFFF99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>
      <alignment vertical="center"/>
    </xf>
    <xf numFmtId="1" fontId="5" fillId="2" borderId="1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15" fontId="6" fillId="0" borderId="0" xfId="0" applyNumberFormat="1" applyFont="1" applyAlignment="1">
      <alignment horizontal="center" vertical="center"/>
    </xf>
    <xf numFmtId="0" fontId="7" fillId="0" borderId="0" xfId="0" applyFont="1"/>
    <xf numFmtId="2" fontId="6" fillId="0" borderId="0" xfId="0" applyNumberFormat="1" applyFont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/>
    </xf>
    <xf numFmtId="0" fontId="6" fillId="0" borderId="17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center" vertical="center" wrapText="1"/>
    </xf>
    <xf numFmtId="3" fontId="6" fillId="3" borderId="19" xfId="0" applyNumberFormat="1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165" fontId="7" fillId="0" borderId="13" xfId="0" applyNumberFormat="1" applyFont="1" applyBorder="1" applyAlignment="1">
      <alignment horizontal="center" vertical="center"/>
    </xf>
    <xf numFmtId="166" fontId="7" fillId="0" borderId="13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right" vertical="center"/>
    </xf>
    <xf numFmtId="167" fontId="6" fillId="4" borderId="13" xfId="0" applyNumberFormat="1" applyFont="1" applyFill="1" applyBorder="1" applyAlignment="1">
      <alignment horizontal="right" vertical="center" wrapText="1"/>
    </xf>
    <xf numFmtId="168" fontId="6" fillId="5" borderId="13" xfId="0" applyNumberFormat="1" applyFont="1" applyFill="1" applyBorder="1" applyAlignment="1">
      <alignment horizontal="right" vertical="center"/>
    </xf>
    <xf numFmtId="2" fontId="9" fillId="0" borderId="0" xfId="0" applyNumberFormat="1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2" fontId="7" fillId="0" borderId="0" xfId="0" applyNumberFormat="1" applyFont="1" applyAlignment="1">
      <alignment horizontal="left" vertical="center"/>
    </xf>
    <xf numFmtId="3" fontId="6" fillId="2" borderId="13" xfId="0" applyNumberFormat="1" applyFont="1" applyFill="1" applyBorder="1" applyAlignment="1">
      <alignment horizontal="center" vertical="center" wrapText="1"/>
    </xf>
    <xf numFmtId="165" fontId="7" fillId="0" borderId="13" xfId="0" applyNumberFormat="1" applyFont="1" applyBorder="1" applyAlignment="1">
      <alignment horizontal="right" vertical="center"/>
    </xf>
    <xf numFmtId="167" fontId="6" fillId="0" borderId="13" xfId="0" applyNumberFormat="1" applyFont="1" applyBorder="1" applyAlignment="1">
      <alignment horizontal="right" vertical="center" wrapText="1"/>
    </xf>
    <xf numFmtId="9" fontId="9" fillId="0" borderId="0" xfId="0" applyNumberFormat="1" applyFont="1"/>
    <xf numFmtId="170" fontId="6" fillId="0" borderId="13" xfId="0" applyNumberFormat="1" applyFont="1" applyBorder="1" applyAlignment="1">
      <alignment horizontal="right" vertical="center" wrapText="1"/>
    </xf>
    <xf numFmtId="167" fontId="6" fillId="7" borderId="13" xfId="0" applyNumberFormat="1" applyFont="1" applyFill="1" applyBorder="1" applyAlignment="1">
      <alignment vertical="center" wrapText="1"/>
    </xf>
    <xf numFmtId="169" fontId="9" fillId="0" borderId="0" xfId="0" applyNumberFormat="1" applyFont="1"/>
    <xf numFmtId="165" fontId="9" fillId="0" borderId="0" xfId="0" applyNumberFormat="1" applyFont="1"/>
    <xf numFmtId="6" fontId="10" fillId="0" borderId="0" xfId="0" applyNumberFormat="1" applyFont="1"/>
    <xf numFmtId="6" fontId="9" fillId="0" borderId="0" xfId="0" applyNumberFormat="1" applyFont="1"/>
    <xf numFmtId="10" fontId="9" fillId="0" borderId="0" xfId="0" applyNumberFormat="1" applyFont="1"/>
    <xf numFmtId="171" fontId="9" fillId="0" borderId="0" xfId="0" applyNumberFormat="1" applyFont="1"/>
    <xf numFmtId="0" fontId="1" fillId="2" borderId="13" xfId="0" applyFont="1" applyFill="1" applyBorder="1" applyAlignment="1">
      <alignment horizontal="left" vertical="center"/>
    </xf>
    <xf numFmtId="0" fontId="7" fillId="8" borderId="13" xfId="0" applyFont="1" applyFill="1" applyBorder="1" applyAlignment="1">
      <alignment vertical="center" wrapText="1"/>
    </xf>
    <xf numFmtId="0" fontId="7" fillId="8" borderId="13" xfId="0" applyFont="1" applyFill="1" applyBorder="1" applyAlignment="1">
      <alignment horizontal="center" vertical="center" wrapText="1"/>
    </xf>
    <xf numFmtId="166" fontId="7" fillId="8" borderId="13" xfId="0" applyNumberFormat="1" applyFont="1" applyFill="1" applyBorder="1" applyAlignment="1">
      <alignment horizontal="center" vertical="center"/>
    </xf>
    <xf numFmtId="169" fontId="7" fillId="0" borderId="13" xfId="0" applyNumberFormat="1" applyFont="1" applyBorder="1" applyAlignment="1">
      <alignment horizontal="right" vertical="center"/>
    </xf>
    <xf numFmtId="169" fontId="6" fillId="4" borderId="13" xfId="0" applyNumberFormat="1" applyFont="1" applyFill="1" applyBorder="1" applyAlignment="1">
      <alignment horizontal="right" vertical="center" wrapText="1"/>
    </xf>
    <xf numFmtId="168" fontId="6" fillId="0" borderId="13" xfId="0" applyNumberFormat="1" applyFont="1" applyBorder="1" applyAlignment="1">
      <alignment horizontal="right" vertical="center"/>
    </xf>
    <xf numFmtId="169" fontId="6" fillId="8" borderId="13" xfId="0" applyNumberFormat="1" applyFont="1" applyFill="1" applyBorder="1" applyAlignment="1">
      <alignment horizontal="right" vertical="center" wrapText="1"/>
    </xf>
    <xf numFmtId="169" fontId="6" fillId="7" borderId="13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2" fontId="6" fillId="0" borderId="0" xfId="0" applyNumberFormat="1" applyFont="1" applyAlignment="1">
      <alignment vertical="center" wrapText="1"/>
    </xf>
    <xf numFmtId="1" fontId="6" fillId="0" borderId="31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2" fontId="7" fillId="0" borderId="0" xfId="0" applyNumberFormat="1" applyFont="1" applyAlignment="1">
      <alignment horizontal="center" vertical="center" wrapText="1"/>
    </xf>
    <xf numFmtId="0" fontId="6" fillId="0" borderId="31" xfId="0" applyFont="1" applyBorder="1" applyAlignment="1">
      <alignment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0" fontId="6" fillId="2" borderId="34" xfId="0" applyFont="1" applyFill="1" applyBorder="1" applyAlignment="1">
      <alignment horizontal="center" vertical="center" wrapText="1"/>
    </xf>
    <xf numFmtId="3" fontId="6" fillId="2" borderId="15" xfId="0" applyNumberFormat="1" applyFont="1" applyFill="1" applyBorder="1" applyAlignment="1">
      <alignment horizontal="center" vertical="center" wrapText="1"/>
    </xf>
    <xf numFmtId="3" fontId="6" fillId="2" borderId="34" xfId="0" applyNumberFormat="1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left" vertical="center" wrapText="1"/>
    </xf>
    <xf numFmtId="0" fontId="7" fillId="9" borderId="39" xfId="0" applyFont="1" applyFill="1" applyBorder="1" applyAlignment="1">
      <alignment vertical="center"/>
    </xf>
    <xf numFmtId="0" fontId="7" fillId="9" borderId="39" xfId="0" applyFont="1" applyFill="1" applyBorder="1" applyAlignment="1">
      <alignment horizontal="center" vertical="center"/>
    </xf>
    <xf numFmtId="2" fontId="7" fillId="9" borderId="39" xfId="0" applyNumberFormat="1" applyFont="1" applyFill="1" applyBorder="1" applyAlignment="1">
      <alignment horizontal="center" vertical="center"/>
    </xf>
    <xf numFmtId="2" fontId="7" fillId="9" borderId="40" xfId="0" applyNumberFormat="1" applyFont="1" applyFill="1" applyBorder="1" applyAlignment="1">
      <alignment horizontal="center" vertical="center"/>
    </xf>
    <xf numFmtId="0" fontId="7" fillId="0" borderId="41" xfId="0" applyFont="1" applyBorder="1" applyAlignment="1">
      <alignment vertical="center" wrapText="1"/>
    </xf>
    <xf numFmtId="172" fontId="7" fillId="0" borderId="13" xfId="0" applyNumberFormat="1" applyFont="1" applyBorder="1" applyAlignment="1">
      <alignment horizontal="right" vertical="center"/>
    </xf>
    <xf numFmtId="9" fontId="7" fillId="0" borderId="13" xfId="0" applyNumberFormat="1" applyFont="1" applyBorder="1" applyAlignment="1">
      <alignment horizontal="center" vertical="center"/>
    </xf>
    <xf numFmtId="173" fontId="7" fillId="0" borderId="13" xfId="0" applyNumberFormat="1" applyFont="1" applyBorder="1" applyAlignment="1">
      <alignment horizontal="center" vertical="center"/>
    </xf>
    <xf numFmtId="2" fontId="7" fillId="0" borderId="13" xfId="0" applyNumberFormat="1" applyFont="1" applyBorder="1" applyAlignment="1">
      <alignment horizontal="center" vertical="center"/>
    </xf>
    <xf numFmtId="165" fontId="7" fillId="0" borderId="42" xfId="0" applyNumberFormat="1" applyFont="1" applyBorder="1" applyAlignment="1">
      <alignment horizontal="right" vertical="center"/>
    </xf>
    <xf numFmtId="0" fontId="7" fillId="0" borderId="43" xfId="0" applyFont="1" applyBorder="1" applyAlignment="1">
      <alignment vertical="center" wrapText="1"/>
    </xf>
    <xf numFmtId="0" fontId="7" fillId="0" borderId="44" xfId="0" applyFont="1" applyBorder="1" applyAlignment="1">
      <alignment horizontal="center" vertical="center" wrapText="1"/>
    </xf>
    <xf numFmtId="172" fontId="7" fillId="0" borderId="44" xfId="0" applyNumberFormat="1" applyFont="1" applyBorder="1" applyAlignment="1">
      <alignment horizontal="right" vertical="center"/>
    </xf>
    <xf numFmtId="9" fontId="7" fillId="0" borderId="44" xfId="0" applyNumberFormat="1" applyFont="1" applyBorder="1" applyAlignment="1">
      <alignment horizontal="center" vertical="center"/>
    </xf>
    <xf numFmtId="173" fontId="7" fillId="0" borderId="44" xfId="0" applyNumberFormat="1" applyFont="1" applyBorder="1" applyAlignment="1">
      <alignment horizontal="center" vertical="center"/>
    </xf>
    <xf numFmtId="2" fontId="7" fillId="0" borderId="44" xfId="0" applyNumberFormat="1" applyFont="1" applyBorder="1" applyAlignment="1">
      <alignment horizontal="center" vertical="center"/>
    </xf>
    <xf numFmtId="165" fontId="7" fillId="0" borderId="45" xfId="0" applyNumberFormat="1" applyFont="1" applyBorder="1" applyAlignment="1">
      <alignment horizontal="right" vertical="center"/>
    </xf>
    <xf numFmtId="174" fontId="7" fillId="9" borderId="39" xfId="0" applyNumberFormat="1" applyFont="1" applyFill="1" applyBorder="1" applyAlignment="1">
      <alignment horizontal="center" vertical="center"/>
    </xf>
    <xf numFmtId="1" fontId="7" fillId="9" borderId="39" xfId="0" applyNumberFormat="1" applyFont="1" applyFill="1" applyBorder="1" applyAlignment="1">
      <alignment horizontal="center" vertical="center"/>
    </xf>
    <xf numFmtId="2" fontId="7" fillId="9" borderId="39" xfId="0" applyNumberFormat="1" applyFont="1" applyFill="1" applyBorder="1" applyAlignment="1">
      <alignment vertical="center"/>
    </xf>
    <xf numFmtId="174" fontId="7" fillId="9" borderId="40" xfId="0" applyNumberFormat="1" applyFont="1" applyFill="1" applyBorder="1" applyAlignment="1">
      <alignment horizontal="center" vertical="center"/>
    </xf>
    <xf numFmtId="0" fontId="6" fillId="10" borderId="41" xfId="0" applyFont="1" applyFill="1" applyBorder="1" applyAlignment="1">
      <alignment horizontal="left" vertical="center" wrapText="1"/>
    </xf>
    <xf numFmtId="0" fontId="7" fillId="10" borderId="13" xfId="0" applyFont="1" applyFill="1" applyBorder="1" applyAlignment="1">
      <alignment vertical="center"/>
    </xf>
    <xf numFmtId="0" fontId="7" fillId="10" borderId="13" xfId="0" applyFont="1" applyFill="1" applyBorder="1" applyAlignment="1">
      <alignment horizontal="center" vertical="center"/>
    </xf>
    <xf numFmtId="174" fontId="7" fillId="10" borderId="13" xfId="0" applyNumberFormat="1" applyFont="1" applyFill="1" applyBorder="1" applyAlignment="1">
      <alignment horizontal="center" vertical="center"/>
    </xf>
    <xf numFmtId="1" fontId="7" fillId="10" borderId="13" xfId="0" applyNumberFormat="1" applyFont="1" applyFill="1" applyBorder="1" applyAlignment="1">
      <alignment horizontal="center" vertical="center"/>
    </xf>
    <xf numFmtId="2" fontId="7" fillId="10" borderId="13" xfId="0" applyNumberFormat="1" applyFont="1" applyFill="1" applyBorder="1" applyAlignment="1">
      <alignment vertical="center"/>
    </xf>
    <xf numFmtId="174" fontId="7" fillId="10" borderId="42" xfId="0" applyNumberFormat="1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 wrapText="1"/>
    </xf>
    <xf numFmtId="165" fontId="7" fillId="10" borderId="13" xfId="0" applyNumberFormat="1" applyFont="1" applyFill="1" applyBorder="1" applyAlignment="1">
      <alignment horizontal="right" vertical="center"/>
    </xf>
    <xf numFmtId="9" fontId="7" fillId="10" borderId="13" xfId="0" applyNumberFormat="1" applyFont="1" applyFill="1" applyBorder="1" applyAlignment="1">
      <alignment horizontal="center" vertical="center"/>
    </xf>
    <xf numFmtId="165" fontId="7" fillId="10" borderId="42" xfId="0" applyNumberFormat="1" applyFont="1" applyFill="1" applyBorder="1" applyAlignment="1">
      <alignment horizontal="right" vertical="center"/>
    </xf>
    <xf numFmtId="0" fontId="7" fillId="9" borderId="39" xfId="0" applyFont="1" applyFill="1" applyBorder="1" applyAlignment="1">
      <alignment horizontal="left" vertical="center" wrapText="1"/>
    </xf>
    <xf numFmtId="9" fontId="7" fillId="9" borderId="39" xfId="0" applyNumberFormat="1" applyFont="1" applyFill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165" fontId="6" fillId="4" borderId="49" xfId="0" applyNumberFormat="1" applyFont="1" applyFill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4" fontId="6" fillId="0" borderId="36" xfId="0" applyNumberFormat="1" applyFont="1" applyBorder="1" applyAlignment="1">
      <alignment horizontal="center" vertical="center"/>
    </xf>
    <xf numFmtId="0" fontId="6" fillId="2" borderId="50" xfId="0" applyFont="1" applyFill="1" applyBorder="1" applyAlignment="1">
      <alignment horizontal="left" vertical="center" wrapText="1"/>
    </xf>
    <xf numFmtId="0" fontId="6" fillId="2" borderId="51" xfId="0" applyFont="1" applyFill="1" applyBorder="1" applyAlignment="1">
      <alignment horizontal="center" vertical="center" wrapText="1"/>
    </xf>
    <xf numFmtId="3" fontId="6" fillId="2" borderId="54" xfId="0" applyNumberFormat="1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 wrapText="1"/>
    </xf>
    <xf numFmtId="175" fontId="7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65" fontId="7" fillId="0" borderId="40" xfId="0" applyNumberFormat="1" applyFont="1" applyBorder="1" applyAlignment="1">
      <alignment horizontal="right" vertical="center"/>
    </xf>
    <xf numFmtId="175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5" fontId="7" fillId="0" borderId="44" xfId="0" applyNumberFormat="1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65" fontId="6" fillId="4" borderId="49" xfId="0" applyNumberFormat="1" applyFont="1" applyFill="1" applyBorder="1" applyAlignment="1">
      <alignment horizontal="righ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165" fontId="6" fillId="0" borderId="0" xfId="0" applyNumberFormat="1" applyFont="1" applyAlignment="1">
      <alignment horizontal="center" vertical="center" wrapText="1"/>
    </xf>
    <xf numFmtId="165" fontId="6" fillId="7" borderId="34" xfId="0" applyNumberFormat="1" applyFont="1" applyFill="1" applyBorder="1" applyAlignment="1">
      <alignment vertical="center" wrapText="1"/>
    </xf>
    <xf numFmtId="0" fontId="7" fillId="0" borderId="32" xfId="0" applyFont="1" applyBorder="1"/>
    <xf numFmtId="165" fontId="6" fillId="0" borderId="0" xfId="0" applyNumberFormat="1" applyFont="1" applyAlignment="1">
      <alignment vertical="center"/>
    </xf>
    <xf numFmtId="165" fontId="6" fillId="6" borderId="34" xfId="0" applyNumberFormat="1" applyFont="1" applyFill="1" applyBorder="1" applyAlignment="1">
      <alignment vertical="center" wrapText="1"/>
    </xf>
    <xf numFmtId="2" fontId="6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2" fillId="0" borderId="9" xfId="0" applyFont="1" applyBorder="1"/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righ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2" borderId="10" xfId="0" applyFont="1" applyFill="1" applyBorder="1" applyAlignment="1">
      <alignment horizontal="right" vertical="center" wrapText="1"/>
    </xf>
    <xf numFmtId="0" fontId="6" fillId="6" borderId="10" xfId="0" applyFont="1" applyFill="1" applyBorder="1" applyAlignment="1">
      <alignment horizontal="right" vertical="center" wrapText="1"/>
    </xf>
    <xf numFmtId="0" fontId="6" fillId="7" borderId="10" xfId="0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 wrapText="1"/>
    </xf>
    <xf numFmtId="169" fontId="7" fillId="0" borderId="1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9" fontId="5" fillId="8" borderId="10" xfId="0" applyNumberFormat="1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2" fillId="0" borderId="24" xfId="0" applyFont="1" applyBorder="1"/>
    <xf numFmtId="0" fontId="2" fillId="0" borderId="14" xfId="0" applyFont="1" applyBorder="1"/>
    <xf numFmtId="0" fontId="1" fillId="0" borderId="21" xfId="0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25" xfId="0" applyFont="1" applyBorder="1"/>
    <xf numFmtId="0" fontId="1" fillId="0" borderId="26" xfId="0" applyFont="1" applyBorder="1" applyAlignment="1">
      <alignment horizontal="center" vertical="center" wrapText="1"/>
    </xf>
    <xf numFmtId="0" fontId="2" fillId="0" borderId="27" xfId="0" applyFont="1" applyBorder="1"/>
    <xf numFmtId="0" fontId="2" fillId="0" borderId="28" xfId="0" applyFont="1" applyBorder="1"/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 wrapText="1"/>
    </xf>
    <xf numFmtId="0" fontId="2" fillId="0" borderId="33" xfId="0" applyFont="1" applyBorder="1"/>
    <xf numFmtId="0" fontId="6" fillId="4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3" fontId="6" fillId="2" borderId="52" xfId="0" applyNumberFormat="1" applyFont="1" applyFill="1" applyBorder="1" applyAlignment="1">
      <alignment horizontal="center" vertical="center" wrapText="1"/>
    </xf>
    <xf numFmtId="0" fontId="2" fillId="0" borderId="53" xfId="0" applyFont="1" applyBorder="1"/>
    <xf numFmtId="165" fontId="6" fillId="2" borderId="52" xfId="0" applyNumberFormat="1" applyFont="1" applyFill="1" applyBorder="1" applyAlignment="1">
      <alignment horizontal="center" vertical="center" wrapText="1"/>
    </xf>
    <xf numFmtId="169" fontId="7" fillId="0" borderId="21" xfId="0" applyNumberFormat="1" applyFont="1" applyBorder="1" applyAlignment="1">
      <alignment horizontal="center" vertical="center"/>
    </xf>
    <xf numFmtId="0" fontId="2" fillId="0" borderId="55" xfId="0" applyFont="1" applyBorder="1"/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9" fontId="7" fillId="0" borderId="26" xfId="0" applyNumberFormat="1" applyFont="1" applyBorder="1" applyAlignment="1">
      <alignment horizontal="center" vertical="center"/>
    </xf>
    <xf numFmtId="0" fontId="2" fillId="0" borderId="56" xfId="0" applyFont="1" applyBorder="1"/>
    <xf numFmtId="0" fontId="7" fillId="0" borderId="26" xfId="0" applyFont="1" applyBorder="1" applyAlignment="1">
      <alignment horizontal="center" vertical="center"/>
    </xf>
    <xf numFmtId="0" fontId="6" fillId="7" borderId="57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6" fillId="6" borderId="57" xfId="0" applyFont="1" applyFill="1" applyBorder="1" applyAlignment="1">
      <alignment horizontal="center" vertical="center" wrapText="1"/>
    </xf>
    <xf numFmtId="169" fontId="7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1</xdr:row>
      <xdr:rowOff>19050</xdr:rowOff>
    </xdr:from>
    <xdr:ext cx="4552950" cy="847725"/>
    <xdr:pic>
      <xdr:nvPicPr>
        <xdr:cNvPr id="2" name="image1.png" descr="Logos Bogotá-SCRD | Secretaría de Cultura, Recreación y Depor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1</xdr:row>
      <xdr:rowOff>19050</xdr:rowOff>
    </xdr:from>
    <xdr:ext cx="4552950" cy="847725"/>
    <xdr:pic>
      <xdr:nvPicPr>
        <xdr:cNvPr id="2" name="image1.png" descr="Logos Bogotá-SCRD | Secretaría de Cultura, Recreación y Deport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1047750</xdr:colOff>
      <xdr:row>0</xdr:row>
      <xdr:rowOff>95250</xdr:rowOff>
    </xdr:from>
    <xdr:ext cx="3533775" cy="16954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Z1000"/>
  <sheetViews>
    <sheetView showGridLines="0" topLeftCell="A27" workbookViewId="0">
      <selection activeCell="A36" sqref="A36:F36"/>
    </sheetView>
  </sheetViews>
  <sheetFormatPr baseColWidth="10" defaultColWidth="14.453125" defaultRowHeight="15" customHeight="1"/>
  <cols>
    <col min="1" max="1" width="68.81640625" customWidth="1"/>
    <col min="2" max="2" width="15.7265625" customWidth="1"/>
    <col min="3" max="3" width="17.453125" customWidth="1"/>
    <col min="4" max="6" width="13.08984375" customWidth="1"/>
    <col min="7" max="7" width="28.453125" customWidth="1"/>
    <col min="8" max="8" width="37.26953125" customWidth="1"/>
    <col min="9" max="9" width="15.453125" customWidth="1"/>
    <col min="10" max="26" width="11.453125" customWidth="1"/>
  </cols>
  <sheetData>
    <row r="1" spans="1:26" ht="14.25" customHeight="1">
      <c r="A1" s="133"/>
      <c r="B1" s="136" t="s">
        <v>0</v>
      </c>
      <c r="C1" s="137"/>
      <c r="D1" s="137"/>
      <c r="E1" s="137"/>
      <c r="F1" s="137"/>
      <c r="G1" s="13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34"/>
      <c r="B2" s="139"/>
      <c r="C2" s="140"/>
      <c r="D2" s="140"/>
      <c r="E2" s="140"/>
      <c r="F2" s="140"/>
      <c r="G2" s="14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1.25" customHeight="1">
      <c r="A3" s="135"/>
      <c r="B3" s="142" t="s">
        <v>1</v>
      </c>
      <c r="C3" s="143"/>
      <c r="D3" s="143"/>
      <c r="E3" s="143"/>
      <c r="F3" s="143"/>
      <c r="G3" s="14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2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3.75" customHeight="1">
      <c r="A5" s="145" t="s">
        <v>2</v>
      </c>
      <c r="B5" s="143"/>
      <c r="C5" s="143"/>
      <c r="D5" s="143"/>
      <c r="E5" s="143"/>
      <c r="F5" s="143"/>
      <c r="G5" s="14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2"/>
      <c r="B6" s="1"/>
      <c r="C6" s="1"/>
      <c r="D6" s="1"/>
      <c r="E6" s="1"/>
      <c r="F6" s="1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.75" customHeight="1">
      <c r="A7" s="3" t="s">
        <v>3</v>
      </c>
      <c r="B7" s="146">
        <v>2</v>
      </c>
      <c r="C7" s="144"/>
      <c r="D7" s="1"/>
      <c r="E7" s="1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.75" customHeight="1">
      <c r="A8" s="3" t="s">
        <v>4</v>
      </c>
      <c r="B8" s="146">
        <v>3</v>
      </c>
      <c r="C8" s="144"/>
      <c r="D8" s="4"/>
      <c r="E8" s="4"/>
      <c r="F8" s="5"/>
      <c r="G8" s="6"/>
    </row>
    <row r="9" spans="1:26" ht="30.75" customHeight="1">
      <c r="A9" s="3" t="s">
        <v>5</v>
      </c>
      <c r="B9" s="147">
        <f>+G47</f>
        <v>491417774</v>
      </c>
      <c r="C9" s="144"/>
      <c r="D9" s="7"/>
      <c r="E9" s="7"/>
      <c r="F9" s="7"/>
      <c r="G9" s="5"/>
    </row>
    <row r="10" spans="1:26" ht="15.75" customHeight="1">
      <c r="A10" s="8"/>
      <c r="B10" s="9"/>
      <c r="C10" s="4"/>
      <c r="D10" s="4"/>
      <c r="E10" s="4"/>
      <c r="F10" s="5"/>
      <c r="G10" s="6"/>
    </row>
    <row r="11" spans="1:26" ht="39.75" customHeight="1">
      <c r="A11" s="10" t="s">
        <v>6</v>
      </c>
      <c r="B11" s="148" t="s">
        <v>7</v>
      </c>
      <c r="C11" s="149" t="s">
        <v>8</v>
      </c>
      <c r="D11" s="150" t="s">
        <v>9</v>
      </c>
      <c r="E11" s="143"/>
      <c r="F11" s="144"/>
      <c r="G11" s="149" t="s">
        <v>10</v>
      </c>
    </row>
    <row r="12" spans="1:26" ht="14.25" customHeight="1">
      <c r="A12" s="11"/>
      <c r="B12" s="135"/>
      <c r="C12" s="135"/>
      <c r="D12" s="12" t="s">
        <v>11</v>
      </c>
      <c r="E12" s="12" t="s">
        <v>12</v>
      </c>
      <c r="F12" s="12" t="s">
        <v>13</v>
      </c>
      <c r="G12" s="135"/>
    </row>
    <row r="13" spans="1:26" ht="14.25" customHeight="1">
      <c r="A13" s="13"/>
      <c r="B13" s="14"/>
      <c r="C13" s="15"/>
      <c r="D13" s="14"/>
      <c r="E13" s="14"/>
      <c r="F13" s="14"/>
      <c r="G13" s="16"/>
    </row>
    <row r="14" spans="1:26" ht="29.25" customHeight="1">
      <c r="A14" s="17" t="s">
        <v>14</v>
      </c>
      <c r="B14" s="18"/>
      <c r="C14" s="19"/>
      <c r="D14" s="18"/>
      <c r="E14" s="18"/>
      <c r="F14" s="18"/>
      <c r="G14" s="20"/>
    </row>
    <row r="15" spans="1:26" ht="33" customHeight="1">
      <c r="A15" s="21" t="s">
        <v>15</v>
      </c>
      <c r="B15" s="22">
        <v>1</v>
      </c>
      <c r="C15" s="23">
        <v>7683691</v>
      </c>
      <c r="D15" s="24">
        <v>0.25</v>
      </c>
      <c r="E15" s="24">
        <v>0.25</v>
      </c>
      <c r="F15" s="24">
        <v>0.25</v>
      </c>
      <c r="G15" s="25">
        <f t="shared" ref="G15:G29" si="0">IFERROR(+C15*(D15+E15+F15)," - ")</f>
        <v>5762768.25</v>
      </c>
    </row>
    <row r="16" spans="1:26" ht="33" customHeight="1">
      <c r="A16" s="21" t="s">
        <v>16</v>
      </c>
      <c r="B16" s="22">
        <v>1</v>
      </c>
      <c r="C16" s="23">
        <v>7251448</v>
      </c>
      <c r="D16" s="24">
        <v>0.3</v>
      </c>
      <c r="E16" s="24">
        <v>0.5</v>
      </c>
      <c r="F16" s="24">
        <v>0.5</v>
      </c>
      <c r="G16" s="25">
        <f t="shared" si="0"/>
        <v>9426882.4000000004</v>
      </c>
    </row>
    <row r="17" spans="1:8" ht="33" customHeight="1">
      <c r="A17" s="21" t="s">
        <v>17</v>
      </c>
      <c r="B17" s="22">
        <v>1</v>
      </c>
      <c r="C17" s="23">
        <v>7251448</v>
      </c>
      <c r="D17" s="24">
        <v>0.5</v>
      </c>
      <c r="E17" s="24">
        <v>0.5</v>
      </c>
      <c r="F17" s="24">
        <v>0.5</v>
      </c>
      <c r="G17" s="25">
        <f t="shared" si="0"/>
        <v>10877172</v>
      </c>
    </row>
    <row r="18" spans="1:8" ht="33" customHeight="1">
      <c r="A18" s="21" t="s">
        <v>18</v>
      </c>
      <c r="B18" s="22">
        <v>1</v>
      </c>
      <c r="C18" s="23">
        <v>7251448</v>
      </c>
      <c r="D18" s="24">
        <v>0.25</v>
      </c>
      <c r="E18" s="24">
        <v>0.25</v>
      </c>
      <c r="F18" s="24">
        <v>0.25</v>
      </c>
      <c r="G18" s="25">
        <f t="shared" si="0"/>
        <v>5438586</v>
      </c>
    </row>
    <row r="19" spans="1:8" ht="33" customHeight="1">
      <c r="A19" s="21" t="s">
        <v>19</v>
      </c>
      <c r="B19" s="22">
        <v>1</v>
      </c>
      <c r="C19" s="23">
        <v>7251448</v>
      </c>
      <c r="D19" s="24">
        <v>0.5</v>
      </c>
      <c r="E19" s="24">
        <v>0.5</v>
      </c>
      <c r="F19" s="24">
        <v>0.5</v>
      </c>
      <c r="G19" s="25">
        <f t="shared" si="0"/>
        <v>10877172</v>
      </c>
    </row>
    <row r="20" spans="1:8" ht="33" customHeight="1">
      <c r="A20" s="21" t="s">
        <v>20</v>
      </c>
      <c r="B20" s="22">
        <v>1</v>
      </c>
      <c r="C20" s="23">
        <v>7002077</v>
      </c>
      <c r="D20" s="24">
        <v>0.5</v>
      </c>
      <c r="E20" s="24">
        <v>0.5</v>
      </c>
      <c r="F20" s="24">
        <v>0.5</v>
      </c>
      <c r="G20" s="25">
        <f t="shared" si="0"/>
        <v>10503115.5</v>
      </c>
    </row>
    <row r="21" spans="1:8" ht="33" customHeight="1">
      <c r="A21" s="21" t="s">
        <v>21</v>
      </c>
      <c r="B21" s="22">
        <v>1</v>
      </c>
      <c r="C21" s="23">
        <v>7002077</v>
      </c>
      <c r="D21" s="24">
        <v>0.15</v>
      </c>
      <c r="E21" s="24">
        <v>0.15</v>
      </c>
      <c r="F21" s="24">
        <v>0.15</v>
      </c>
      <c r="G21" s="25">
        <f t="shared" si="0"/>
        <v>3150934.65</v>
      </c>
    </row>
    <row r="22" spans="1:8" ht="33" customHeight="1">
      <c r="A22" s="21" t="s">
        <v>22</v>
      </c>
      <c r="B22" s="22">
        <v>1</v>
      </c>
      <c r="C22" s="23">
        <v>4212989</v>
      </c>
      <c r="D22" s="24">
        <v>0.25</v>
      </c>
      <c r="E22" s="24">
        <v>0.1</v>
      </c>
      <c r="F22" s="24">
        <v>0.1</v>
      </c>
      <c r="G22" s="25">
        <f t="shared" si="0"/>
        <v>1895845.0499999998</v>
      </c>
    </row>
    <row r="23" spans="1:8" ht="33" customHeight="1">
      <c r="A23" s="21" t="s">
        <v>23</v>
      </c>
      <c r="B23" s="22">
        <v>1</v>
      </c>
      <c r="C23" s="23">
        <v>2443180</v>
      </c>
      <c r="D23" s="24">
        <v>0.25</v>
      </c>
      <c r="E23" s="24">
        <v>0.1</v>
      </c>
      <c r="F23" s="24">
        <v>0.1</v>
      </c>
      <c r="G23" s="25">
        <f t="shared" si="0"/>
        <v>1099431</v>
      </c>
    </row>
    <row r="24" spans="1:8" ht="33" customHeight="1">
      <c r="A24" s="21" t="s">
        <v>24</v>
      </c>
      <c r="B24" s="22">
        <v>1</v>
      </c>
      <c r="C24" s="23">
        <v>7683691</v>
      </c>
      <c r="D24" s="24">
        <v>0.25</v>
      </c>
      <c r="E24" s="24">
        <v>0.3</v>
      </c>
      <c r="F24" s="24">
        <v>0.5</v>
      </c>
      <c r="G24" s="25">
        <f t="shared" si="0"/>
        <v>8067875.5500000007</v>
      </c>
    </row>
    <row r="25" spans="1:8" ht="33" customHeight="1">
      <c r="A25" s="21" t="s">
        <v>25</v>
      </c>
      <c r="B25" s="22">
        <v>1</v>
      </c>
      <c r="C25" s="23">
        <v>4307910</v>
      </c>
      <c r="D25" s="24">
        <v>0.5</v>
      </c>
      <c r="E25" s="24">
        <v>0.5</v>
      </c>
      <c r="F25" s="24">
        <v>0.5</v>
      </c>
      <c r="G25" s="25">
        <f t="shared" si="0"/>
        <v>6461865</v>
      </c>
    </row>
    <row r="26" spans="1:8" ht="33" customHeight="1">
      <c r="A26" s="21" t="s">
        <v>26</v>
      </c>
      <c r="B26" s="22">
        <v>1</v>
      </c>
      <c r="C26" s="23">
        <v>7251448</v>
      </c>
      <c r="D26" s="24">
        <v>0.25</v>
      </c>
      <c r="E26" s="24">
        <v>0.25</v>
      </c>
      <c r="F26" s="24">
        <v>0.25</v>
      </c>
      <c r="G26" s="25">
        <f t="shared" si="0"/>
        <v>5438586</v>
      </c>
    </row>
    <row r="27" spans="1:8" ht="33" customHeight="1">
      <c r="A27" s="21" t="s">
        <v>27</v>
      </c>
      <c r="B27" s="22">
        <v>1</v>
      </c>
      <c r="C27" s="23">
        <v>7251448</v>
      </c>
      <c r="D27" s="24">
        <v>0.25</v>
      </c>
      <c r="E27" s="24">
        <v>0.25</v>
      </c>
      <c r="F27" s="24">
        <v>0.25</v>
      </c>
      <c r="G27" s="25">
        <f t="shared" si="0"/>
        <v>5438586</v>
      </c>
    </row>
    <row r="28" spans="1:8" ht="33" customHeight="1">
      <c r="A28" s="21" t="s">
        <v>28</v>
      </c>
      <c r="B28" s="22">
        <v>1</v>
      </c>
      <c r="C28" s="23">
        <v>7002077</v>
      </c>
      <c r="D28" s="24">
        <v>0.15</v>
      </c>
      <c r="E28" s="24">
        <v>0.15</v>
      </c>
      <c r="F28" s="24">
        <v>0.15</v>
      </c>
      <c r="G28" s="25">
        <f t="shared" si="0"/>
        <v>3150934.65</v>
      </c>
    </row>
    <row r="29" spans="1:8" ht="33" customHeight="1">
      <c r="A29" s="21" t="s">
        <v>29</v>
      </c>
      <c r="B29" s="22">
        <v>1</v>
      </c>
      <c r="C29" s="23">
        <v>7002077</v>
      </c>
      <c r="D29" s="24">
        <v>0.15</v>
      </c>
      <c r="E29" s="24">
        <v>0.15</v>
      </c>
      <c r="F29" s="24">
        <v>0.15</v>
      </c>
      <c r="G29" s="25">
        <f t="shared" si="0"/>
        <v>3150934.65</v>
      </c>
    </row>
    <row r="30" spans="1:8" ht="22.5" customHeight="1">
      <c r="A30" s="151" t="s">
        <v>30</v>
      </c>
      <c r="B30" s="143"/>
      <c r="C30" s="143"/>
      <c r="D30" s="143"/>
      <c r="E30" s="143"/>
      <c r="F30" s="144"/>
      <c r="G30" s="26">
        <f>SUM(G15:G29)</f>
        <v>90740688.700000003</v>
      </c>
    </row>
    <row r="31" spans="1:8" ht="22.5" customHeight="1">
      <c r="A31" s="151" t="s">
        <v>31</v>
      </c>
      <c r="B31" s="143"/>
      <c r="C31" s="143"/>
      <c r="D31" s="143"/>
      <c r="E31" s="143"/>
      <c r="F31" s="144"/>
      <c r="G31" s="27">
        <v>1.9837</v>
      </c>
    </row>
    <row r="32" spans="1:8" ht="22.5" customHeight="1">
      <c r="A32" s="151" t="s">
        <v>32</v>
      </c>
      <c r="B32" s="143"/>
      <c r="C32" s="143"/>
      <c r="D32" s="143"/>
      <c r="E32" s="143"/>
      <c r="F32" s="144"/>
      <c r="G32" s="26">
        <f>IFERROR(ROUND((+G30*G31),2)," - ")</f>
        <v>180002304.16999999</v>
      </c>
      <c r="H32" s="28"/>
    </row>
    <row r="33" spans="1:9" ht="14.25" customHeight="1">
      <c r="A33" s="29"/>
      <c r="B33" s="30"/>
      <c r="C33" s="31"/>
      <c r="D33" s="30"/>
      <c r="E33" s="30"/>
      <c r="F33" s="32"/>
      <c r="G33" s="33"/>
    </row>
    <row r="34" spans="1:9" ht="29.25" customHeight="1">
      <c r="A34" s="156" t="s">
        <v>33</v>
      </c>
      <c r="B34" s="143"/>
      <c r="C34" s="143"/>
      <c r="D34" s="143"/>
      <c r="E34" s="143"/>
      <c r="F34" s="143"/>
      <c r="G34" s="144"/>
    </row>
    <row r="35" spans="1:9" ht="32.25" customHeight="1">
      <c r="A35" s="157" t="s">
        <v>34</v>
      </c>
      <c r="B35" s="143"/>
      <c r="C35" s="143"/>
      <c r="D35" s="143"/>
      <c r="E35" s="143"/>
      <c r="F35" s="144"/>
      <c r="G35" s="34" t="s">
        <v>35</v>
      </c>
    </row>
    <row r="36" spans="1:9" ht="25.5" customHeight="1">
      <c r="A36" s="152" t="s">
        <v>36</v>
      </c>
      <c r="B36" s="143"/>
      <c r="C36" s="143"/>
      <c r="D36" s="143"/>
      <c r="E36" s="143"/>
      <c r="F36" s="144"/>
      <c r="G36" s="25">
        <v>5868241</v>
      </c>
    </row>
    <row r="37" spans="1:9" ht="22.5" customHeight="1">
      <c r="A37" s="152" t="s">
        <v>37</v>
      </c>
      <c r="B37" s="143"/>
      <c r="C37" s="143"/>
      <c r="D37" s="143"/>
      <c r="E37" s="143"/>
      <c r="F37" s="144"/>
      <c r="G37" s="25">
        <v>8534110</v>
      </c>
      <c r="H37" s="158"/>
      <c r="I37" s="144"/>
    </row>
    <row r="38" spans="1:9" ht="22.5" customHeight="1">
      <c r="A38" s="151" t="s">
        <v>38</v>
      </c>
      <c r="B38" s="143"/>
      <c r="C38" s="143"/>
      <c r="D38" s="143"/>
      <c r="E38" s="143"/>
      <c r="F38" s="144"/>
      <c r="G38" s="26">
        <f>+IFERROR(ROUND((G36+G37),2)," - ")</f>
        <v>14402351</v>
      </c>
    </row>
    <row r="39" spans="1:9" ht="14.25" customHeight="1">
      <c r="A39" s="29"/>
      <c r="B39" s="30"/>
      <c r="C39" s="31"/>
      <c r="D39" s="30"/>
      <c r="E39" s="30"/>
      <c r="F39" s="32"/>
      <c r="G39" s="33"/>
    </row>
    <row r="40" spans="1:9" ht="32.25" customHeight="1">
      <c r="A40" s="157" t="s">
        <v>39</v>
      </c>
      <c r="B40" s="143"/>
      <c r="C40" s="143"/>
      <c r="D40" s="143"/>
      <c r="E40" s="143"/>
      <c r="F40" s="144"/>
      <c r="G40" s="34" t="s">
        <v>35</v>
      </c>
    </row>
    <row r="41" spans="1:9" ht="25.5" customHeight="1">
      <c r="A41" s="152" t="s">
        <v>40</v>
      </c>
      <c r="B41" s="143"/>
      <c r="C41" s="143"/>
      <c r="D41" s="143"/>
      <c r="E41" s="143"/>
      <c r="F41" s="144"/>
      <c r="G41" s="35">
        <v>12073401</v>
      </c>
    </row>
    <row r="42" spans="1:9" ht="22.5" customHeight="1">
      <c r="A42" s="151" t="s">
        <v>41</v>
      </c>
      <c r="B42" s="143"/>
      <c r="C42" s="143"/>
      <c r="D42" s="143"/>
      <c r="E42" s="143"/>
      <c r="F42" s="144"/>
      <c r="G42" s="26">
        <f>+IFERROR(ROUND(G41,2)," - ")</f>
        <v>12073401</v>
      </c>
    </row>
    <row r="43" spans="1:9" ht="14.25" customHeight="1">
      <c r="A43" s="29"/>
      <c r="B43" s="30"/>
      <c r="C43" s="31"/>
      <c r="D43" s="30"/>
      <c r="E43" s="30"/>
      <c r="F43" s="32"/>
      <c r="G43" s="33"/>
    </row>
    <row r="44" spans="1:9" ht="30.75" customHeight="1">
      <c r="A44" s="153" t="s">
        <v>42</v>
      </c>
      <c r="B44" s="143"/>
      <c r="C44" s="143"/>
      <c r="D44" s="143"/>
      <c r="E44" s="143"/>
      <c r="F44" s="144"/>
      <c r="G44" s="36">
        <f>ROUND(+G32+G38+G42,2)</f>
        <v>206478056.16999999</v>
      </c>
      <c r="H44" s="37"/>
    </row>
    <row r="45" spans="1:9" ht="30.75" customHeight="1">
      <c r="A45" s="154" t="s">
        <v>43</v>
      </c>
      <c r="B45" s="143"/>
      <c r="C45" s="143"/>
      <c r="D45" s="143"/>
      <c r="E45" s="143"/>
      <c r="F45" s="144"/>
      <c r="G45" s="38">
        <f>+ROUND(G44*0.19,2)</f>
        <v>39230830.670000002</v>
      </c>
    </row>
    <row r="46" spans="1:9" ht="30.75" customHeight="1">
      <c r="A46" s="155" t="s">
        <v>44</v>
      </c>
      <c r="B46" s="143"/>
      <c r="C46" s="143"/>
      <c r="D46" s="143"/>
      <c r="E46" s="143"/>
      <c r="F46" s="144"/>
      <c r="G46" s="39">
        <f>ROUND(+G44+G45,0)</f>
        <v>245708887</v>
      </c>
      <c r="H46" s="40"/>
      <c r="I46" s="41"/>
    </row>
    <row r="47" spans="1:9" ht="30.75" customHeight="1">
      <c r="A47" s="155" t="s">
        <v>45</v>
      </c>
      <c r="B47" s="143"/>
      <c r="C47" s="143"/>
      <c r="D47" s="143"/>
      <c r="E47" s="143"/>
      <c r="F47" s="144"/>
      <c r="G47" s="39">
        <f>ROUND(+G46*2,0)</f>
        <v>491417774</v>
      </c>
      <c r="H47" s="40"/>
      <c r="I47" s="41"/>
    </row>
    <row r="48" spans="1:9" ht="14.25" customHeight="1">
      <c r="G48" s="42"/>
      <c r="H48" s="41"/>
    </row>
    <row r="49" spans="7:8" ht="14.25" customHeight="1">
      <c r="G49" s="43"/>
      <c r="H49" s="41"/>
    </row>
    <row r="50" spans="7:8" ht="14.25" customHeight="1">
      <c r="G50" s="44"/>
    </row>
    <row r="51" spans="7:8" ht="14.25" customHeight="1">
      <c r="H51" s="41"/>
    </row>
    <row r="52" spans="7:8" ht="14.25" customHeight="1"/>
    <row r="53" spans="7:8" ht="14.25" customHeight="1">
      <c r="G53" s="45"/>
    </row>
    <row r="54" spans="7:8" ht="14.25" customHeight="1"/>
    <row r="55" spans="7:8" ht="14.25" customHeight="1"/>
    <row r="56" spans="7:8" ht="14.25" customHeight="1"/>
    <row r="57" spans="7:8" ht="14.25" customHeight="1"/>
    <row r="58" spans="7:8" ht="14.25" customHeight="1"/>
    <row r="59" spans="7:8" ht="14.25" customHeight="1"/>
    <row r="60" spans="7:8" ht="14.25" customHeight="1"/>
    <row r="61" spans="7:8" ht="14.25" customHeight="1"/>
    <row r="62" spans="7:8" ht="14.25" customHeight="1"/>
    <row r="63" spans="7:8" ht="14.25" customHeight="1"/>
    <row r="64" spans="7:8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7">
    <mergeCell ref="H37:I37"/>
    <mergeCell ref="A38:F38"/>
    <mergeCell ref="A40:F40"/>
    <mergeCell ref="A42:F42"/>
    <mergeCell ref="A44:F44"/>
    <mergeCell ref="A45:F45"/>
    <mergeCell ref="A46:F46"/>
    <mergeCell ref="A47:F47"/>
    <mergeCell ref="G11:G12"/>
    <mergeCell ref="A30:F30"/>
    <mergeCell ref="A31:F31"/>
    <mergeCell ref="A32:F32"/>
    <mergeCell ref="A41:F41"/>
    <mergeCell ref="A34:G34"/>
    <mergeCell ref="A35:F35"/>
    <mergeCell ref="A36:F36"/>
    <mergeCell ref="A37:F37"/>
    <mergeCell ref="B8:C8"/>
    <mergeCell ref="B9:C9"/>
    <mergeCell ref="B11:B12"/>
    <mergeCell ref="C11:C12"/>
    <mergeCell ref="D11:F11"/>
    <mergeCell ref="A1:A3"/>
    <mergeCell ref="B1:G2"/>
    <mergeCell ref="B3:G3"/>
    <mergeCell ref="A5:G5"/>
    <mergeCell ref="B7:C7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548135"/>
    <pageSetUpPr fitToPage="1"/>
  </sheetPr>
  <dimension ref="A1:Z1000"/>
  <sheetViews>
    <sheetView showGridLines="0" tabSelected="1" topLeftCell="B42" workbookViewId="0">
      <selection activeCell="G54" sqref="G54"/>
    </sheetView>
  </sheetViews>
  <sheetFormatPr baseColWidth="10" defaultColWidth="14.453125" defaultRowHeight="15" customHeight="1"/>
  <cols>
    <col min="1" max="1" width="68.81640625" customWidth="1"/>
    <col min="2" max="2" width="15.7265625" customWidth="1"/>
    <col min="3" max="3" width="17.453125" customWidth="1"/>
    <col min="4" max="6" width="13.08984375" customWidth="1"/>
    <col min="7" max="7" width="28.453125" customWidth="1"/>
    <col min="8" max="26" width="11.453125" customWidth="1"/>
  </cols>
  <sheetData>
    <row r="1" spans="1:26" ht="14.25" customHeight="1">
      <c r="A1" s="133"/>
      <c r="B1" s="136" t="s">
        <v>0</v>
      </c>
      <c r="C1" s="137"/>
      <c r="D1" s="137"/>
      <c r="E1" s="137"/>
      <c r="F1" s="137"/>
      <c r="G1" s="13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34"/>
      <c r="B2" s="139"/>
      <c r="C2" s="140"/>
      <c r="D2" s="140"/>
      <c r="E2" s="140"/>
      <c r="F2" s="140"/>
      <c r="G2" s="14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1.25" customHeight="1">
      <c r="A3" s="135"/>
      <c r="B3" s="142" t="s">
        <v>1</v>
      </c>
      <c r="C3" s="143"/>
      <c r="D3" s="143"/>
      <c r="E3" s="143"/>
      <c r="F3" s="143"/>
      <c r="G3" s="14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2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3.75" customHeight="1">
      <c r="A5" s="145" t="s">
        <v>46</v>
      </c>
      <c r="B5" s="143"/>
      <c r="C5" s="143"/>
      <c r="D5" s="143"/>
      <c r="E5" s="143"/>
      <c r="F5" s="143"/>
      <c r="G5" s="14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2"/>
      <c r="B6" s="1"/>
      <c r="C6" s="1"/>
      <c r="D6" s="1"/>
      <c r="E6" s="1"/>
      <c r="F6" s="1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>
      <c r="A7" s="46" t="s">
        <v>47</v>
      </c>
      <c r="B7" s="159" t="s">
        <v>48</v>
      </c>
      <c r="C7" s="143"/>
      <c r="D7" s="143"/>
      <c r="E7" s="143"/>
      <c r="F7" s="143"/>
      <c r="G7" s="14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2"/>
      <c r="B8" s="1"/>
      <c r="C8" s="1"/>
      <c r="D8" s="1"/>
      <c r="E8" s="1"/>
      <c r="F8" s="1"/>
      <c r="G8" s="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.75" customHeight="1">
      <c r="A9" s="3" t="s">
        <v>3</v>
      </c>
      <c r="B9" s="146">
        <v>2</v>
      </c>
      <c r="C9" s="144"/>
      <c r="D9" s="1"/>
      <c r="E9" s="1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0.75" customHeight="1">
      <c r="A10" s="3" t="s">
        <v>4</v>
      </c>
      <c r="B10" s="146">
        <v>3</v>
      </c>
      <c r="C10" s="144"/>
      <c r="D10" s="4"/>
      <c r="E10" s="4"/>
      <c r="F10" s="5"/>
      <c r="G10" s="6"/>
    </row>
    <row r="11" spans="1:26" ht="30.75" customHeight="1">
      <c r="A11" s="3" t="s">
        <v>5</v>
      </c>
      <c r="B11" s="160">
        <f>+G49</f>
        <v>0</v>
      </c>
      <c r="C11" s="144"/>
      <c r="D11" s="7"/>
      <c r="E11" s="7"/>
      <c r="F11" s="7"/>
      <c r="G11" s="5"/>
    </row>
    <row r="12" spans="1:26" ht="15.75" customHeight="1">
      <c r="A12" s="8"/>
      <c r="B12" s="9"/>
      <c r="C12" s="4"/>
      <c r="D12" s="4"/>
      <c r="E12" s="4"/>
      <c r="F12" s="5"/>
      <c r="G12" s="6"/>
    </row>
    <row r="13" spans="1:26" ht="39.75" customHeight="1">
      <c r="A13" s="10" t="s">
        <v>6</v>
      </c>
      <c r="B13" s="148" t="s">
        <v>7</v>
      </c>
      <c r="C13" s="149" t="s">
        <v>8</v>
      </c>
      <c r="D13" s="150" t="s">
        <v>9</v>
      </c>
      <c r="E13" s="143"/>
      <c r="F13" s="144"/>
      <c r="G13" s="149" t="s">
        <v>10</v>
      </c>
    </row>
    <row r="14" spans="1:26" ht="14.25" customHeight="1">
      <c r="A14" s="11"/>
      <c r="B14" s="135"/>
      <c r="C14" s="135"/>
      <c r="D14" s="12" t="s">
        <v>11</v>
      </c>
      <c r="E14" s="12" t="s">
        <v>12</v>
      </c>
      <c r="F14" s="12" t="s">
        <v>13</v>
      </c>
      <c r="G14" s="135"/>
    </row>
    <row r="15" spans="1:26" ht="14.25" customHeight="1">
      <c r="A15" s="13"/>
      <c r="B15" s="14"/>
      <c r="C15" s="15"/>
      <c r="D15" s="14"/>
      <c r="E15" s="14"/>
      <c r="F15" s="14"/>
      <c r="G15" s="16"/>
    </row>
    <row r="16" spans="1:26" ht="29.25" customHeight="1">
      <c r="A16" s="17" t="s">
        <v>14</v>
      </c>
      <c r="B16" s="18"/>
      <c r="C16" s="19"/>
      <c r="D16" s="18"/>
      <c r="E16" s="18"/>
      <c r="F16" s="18"/>
      <c r="G16" s="20"/>
    </row>
    <row r="17" spans="1:7" ht="33" customHeight="1">
      <c r="A17" s="47" t="s">
        <v>15</v>
      </c>
      <c r="B17" s="48">
        <v>1</v>
      </c>
      <c r="C17" s="23"/>
      <c r="D17" s="49">
        <v>0.25</v>
      </c>
      <c r="E17" s="49">
        <v>0.25</v>
      </c>
      <c r="F17" s="49">
        <v>0.25</v>
      </c>
      <c r="G17" s="50">
        <f t="shared" ref="G17:G31" si="0">IFERROR(+C17*(D17+E17+F17)," - ")</f>
        <v>0</v>
      </c>
    </row>
    <row r="18" spans="1:7" ht="33" customHeight="1">
      <c r="A18" s="47" t="s">
        <v>16</v>
      </c>
      <c r="B18" s="48">
        <v>1</v>
      </c>
      <c r="C18" s="23"/>
      <c r="D18" s="49">
        <v>0.3</v>
      </c>
      <c r="E18" s="49">
        <v>0.5</v>
      </c>
      <c r="F18" s="49">
        <v>0.5</v>
      </c>
      <c r="G18" s="50">
        <f t="shared" si="0"/>
        <v>0</v>
      </c>
    </row>
    <row r="19" spans="1:7" ht="33" customHeight="1">
      <c r="A19" s="47" t="s">
        <v>17</v>
      </c>
      <c r="B19" s="48">
        <v>1</v>
      </c>
      <c r="C19" s="23"/>
      <c r="D19" s="49">
        <v>0.5</v>
      </c>
      <c r="E19" s="49">
        <v>0.5</v>
      </c>
      <c r="F19" s="49">
        <v>0.5</v>
      </c>
      <c r="G19" s="50">
        <f t="shared" si="0"/>
        <v>0</v>
      </c>
    </row>
    <row r="20" spans="1:7" ht="33" customHeight="1">
      <c r="A20" s="47" t="s">
        <v>18</v>
      </c>
      <c r="B20" s="48">
        <v>1</v>
      </c>
      <c r="C20" s="23"/>
      <c r="D20" s="49">
        <v>0.25</v>
      </c>
      <c r="E20" s="49">
        <v>0.25</v>
      </c>
      <c r="F20" s="49">
        <v>0.25</v>
      </c>
      <c r="G20" s="50">
        <f t="shared" si="0"/>
        <v>0</v>
      </c>
    </row>
    <row r="21" spans="1:7" ht="33" customHeight="1">
      <c r="A21" s="47" t="s">
        <v>19</v>
      </c>
      <c r="B21" s="48">
        <v>1</v>
      </c>
      <c r="C21" s="23"/>
      <c r="D21" s="49">
        <v>0.5</v>
      </c>
      <c r="E21" s="49">
        <v>0.5</v>
      </c>
      <c r="F21" s="49">
        <v>0.5</v>
      </c>
      <c r="G21" s="50">
        <f t="shared" si="0"/>
        <v>0</v>
      </c>
    </row>
    <row r="22" spans="1:7" ht="33" customHeight="1">
      <c r="A22" s="47" t="s">
        <v>20</v>
      </c>
      <c r="B22" s="48">
        <v>1</v>
      </c>
      <c r="C22" s="23"/>
      <c r="D22" s="49">
        <v>0.5</v>
      </c>
      <c r="E22" s="49">
        <v>0.5</v>
      </c>
      <c r="F22" s="49">
        <v>0.5</v>
      </c>
      <c r="G22" s="50">
        <f t="shared" si="0"/>
        <v>0</v>
      </c>
    </row>
    <row r="23" spans="1:7" ht="33" customHeight="1">
      <c r="A23" s="47" t="s">
        <v>21</v>
      </c>
      <c r="B23" s="48">
        <v>1</v>
      </c>
      <c r="C23" s="23"/>
      <c r="D23" s="49">
        <v>0.15</v>
      </c>
      <c r="E23" s="49">
        <v>0.15</v>
      </c>
      <c r="F23" s="49">
        <v>0.15</v>
      </c>
      <c r="G23" s="50">
        <f t="shared" si="0"/>
        <v>0</v>
      </c>
    </row>
    <row r="24" spans="1:7" ht="33" customHeight="1">
      <c r="A24" s="47" t="s">
        <v>22</v>
      </c>
      <c r="B24" s="48">
        <v>1</v>
      </c>
      <c r="C24" s="23"/>
      <c r="D24" s="49">
        <v>0.25</v>
      </c>
      <c r="E24" s="49">
        <v>0.1</v>
      </c>
      <c r="F24" s="49">
        <v>0.1</v>
      </c>
      <c r="G24" s="50">
        <f t="shared" si="0"/>
        <v>0</v>
      </c>
    </row>
    <row r="25" spans="1:7" ht="33" customHeight="1">
      <c r="A25" s="47" t="s">
        <v>23</v>
      </c>
      <c r="B25" s="48">
        <v>1</v>
      </c>
      <c r="C25" s="23"/>
      <c r="D25" s="49">
        <v>0.25</v>
      </c>
      <c r="E25" s="49">
        <v>0.1</v>
      </c>
      <c r="F25" s="49">
        <v>0.1</v>
      </c>
      <c r="G25" s="50">
        <f t="shared" si="0"/>
        <v>0</v>
      </c>
    </row>
    <row r="26" spans="1:7" ht="33" customHeight="1">
      <c r="A26" s="47" t="s">
        <v>24</v>
      </c>
      <c r="B26" s="48">
        <v>1</v>
      </c>
      <c r="C26" s="23"/>
      <c r="D26" s="49">
        <v>0.25</v>
      </c>
      <c r="E26" s="49">
        <v>0.3</v>
      </c>
      <c r="F26" s="49">
        <v>0.5</v>
      </c>
      <c r="G26" s="50">
        <f t="shared" si="0"/>
        <v>0</v>
      </c>
    </row>
    <row r="27" spans="1:7" ht="33" customHeight="1">
      <c r="A27" s="47" t="s">
        <v>25</v>
      </c>
      <c r="B27" s="48">
        <v>1</v>
      </c>
      <c r="C27" s="23"/>
      <c r="D27" s="49">
        <v>0.5</v>
      </c>
      <c r="E27" s="49">
        <v>0.5</v>
      </c>
      <c r="F27" s="49">
        <v>0.5</v>
      </c>
      <c r="G27" s="50">
        <f t="shared" si="0"/>
        <v>0</v>
      </c>
    </row>
    <row r="28" spans="1:7" ht="33" customHeight="1">
      <c r="A28" s="47" t="s">
        <v>26</v>
      </c>
      <c r="B28" s="48">
        <v>1</v>
      </c>
      <c r="C28" s="23"/>
      <c r="D28" s="49">
        <v>0.25</v>
      </c>
      <c r="E28" s="49">
        <v>0.25</v>
      </c>
      <c r="F28" s="49">
        <v>0.25</v>
      </c>
      <c r="G28" s="50">
        <f t="shared" si="0"/>
        <v>0</v>
      </c>
    </row>
    <row r="29" spans="1:7" ht="33" customHeight="1">
      <c r="A29" s="47" t="s">
        <v>27</v>
      </c>
      <c r="B29" s="48">
        <v>1</v>
      </c>
      <c r="C29" s="23"/>
      <c r="D29" s="49">
        <v>0.25</v>
      </c>
      <c r="E29" s="49">
        <v>0.25</v>
      </c>
      <c r="F29" s="49">
        <v>0.25</v>
      </c>
      <c r="G29" s="50">
        <f t="shared" si="0"/>
        <v>0</v>
      </c>
    </row>
    <row r="30" spans="1:7" ht="33" customHeight="1">
      <c r="A30" s="47" t="s">
        <v>28</v>
      </c>
      <c r="B30" s="48">
        <v>1</v>
      </c>
      <c r="C30" s="23"/>
      <c r="D30" s="49">
        <v>0.15</v>
      </c>
      <c r="E30" s="49">
        <v>0.15</v>
      </c>
      <c r="F30" s="49">
        <v>0.15</v>
      </c>
      <c r="G30" s="50">
        <f t="shared" si="0"/>
        <v>0</v>
      </c>
    </row>
    <row r="31" spans="1:7" ht="33" customHeight="1">
      <c r="A31" s="47" t="s">
        <v>29</v>
      </c>
      <c r="B31" s="48">
        <v>1</v>
      </c>
      <c r="C31" s="23"/>
      <c r="D31" s="49">
        <v>0.15</v>
      </c>
      <c r="E31" s="49">
        <v>0.15</v>
      </c>
      <c r="F31" s="49">
        <v>0.15</v>
      </c>
      <c r="G31" s="50">
        <f t="shared" si="0"/>
        <v>0</v>
      </c>
    </row>
    <row r="32" spans="1:7" ht="22.5" customHeight="1">
      <c r="A32" s="151" t="s">
        <v>49</v>
      </c>
      <c r="B32" s="143"/>
      <c r="C32" s="143"/>
      <c r="D32" s="143"/>
      <c r="E32" s="143"/>
      <c r="F32" s="144"/>
      <c r="G32" s="51">
        <f>SUM(G17:G31)</f>
        <v>0</v>
      </c>
    </row>
    <row r="33" spans="1:7" ht="22.5" customHeight="1">
      <c r="A33" s="151" t="s">
        <v>50</v>
      </c>
      <c r="B33" s="143"/>
      <c r="C33" s="143"/>
      <c r="D33" s="143"/>
      <c r="E33" s="143"/>
      <c r="F33" s="144"/>
      <c r="G33" s="52"/>
    </row>
    <row r="34" spans="1:7" ht="22.5" customHeight="1">
      <c r="A34" s="151" t="s">
        <v>51</v>
      </c>
      <c r="B34" s="143"/>
      <c r="C34" s="143"/>
      <c r="D34" s="143"/>
      <c r="E34" s="143"/>
      <c r="F34" s="144"/>
      <c r="G34" s="51">
        <f>IFERROR(ROUND((+G32*G33),2)," - ")</f>
        <v>0</v>
      </c>
    </row>
    <row r="35" spans="1:7" ht="14.25" customHeight="1">
      <c r="A35" s="29"/>
      <c r="B35" s="30"/>
      <c r="C35" s="31"/>
      <c r="D35" s="30"/>
      <c r="E35" s="30"/>
      <c r="F35" s="32"/>
      <c r="G35" s="33"/>
    </row>
    <row r="36" spans="1:7" ht="29.25" customHeight="1">
      <c r="A36" s="156" t="s">
        <v>33</v>
      </c>
      <c r="B36" s="143"/>
      <c r="C36" s="143"/>
      <c r="D36" s="143"/>
      <c r="E36" s="143"/>
      <c r="F36" s="143"/>
      <c r="G36" s="144"/>
    </row>
    <row r="37" spans="1:7" ht="32.25" customHeight="1">
      <c r="A37" s="157" t="s">
        <v>34</v>
      </c>
      <c r="B37" s="143"/>
      <c r="C37" s="143"/>
      <c r="D37" s="143"/>
      <c r="E37" s="143"/>
      <c r="F37" s="144"/>
      <c r="G37" s="34" t="s">
        <v>35</v>
      </c>
    </row>
    <row r="38" spans="1:7" ht="25.5" customHeight="1">
      <c r="A38" s="161" t="s">
        <v>36</v>
      </c>
      <c r="B38" s="143"/>
      <c r="C38" s="143"/>
      <c r="D38" s="143"/>
      <c r="E38" s="143"/>
      <c r="F38" s="144"/>
      <c r="G38" s="50"/>
    </row>
    <row r="39" spans="1:7" ht="22.5" customHeight="1">
      <c r="A39" s="161" t="s">
        <v>37</v>
      </c>
      <c r="B39" s="143"/>
      <c r="C39" s="143"/>
      <c r="D39" s="143"/>
      <c r="E39" s="143"/>
      <c r="F39" s="144"/>
      <c r="G39" s="50"/>
    </row>
    <row r="40" spans="1:7" ht="22.5" customHeight="1">
      <c r="A40" s="151" t="s">
        <v>52</v>
      </c>
      <c r="B40" s="143"/>
      <c r="C40" s="143"/>
      <c r="D40" s="143"/>
      <c r="E40" s="143"/>
      <c r="F40" s="144"/>
      <c r="G40" s="51">
        <f>+IFERROR(ROUND((G38+G39),2)," - ")</f>
        <v>0</v>
      </c>
    </row>
    <row r="41" spans="1:7" ht="14.25" customHeight="1">
      <c r="A41" s="29"/>
      <c r="B41" s="30"/>
      <c r="C41" s="31"/>
      <c r="D41" s="30"/>
      <c r="E41" s="30"/>
      <c r="F41" s="32"/>
      <c r="G41" s="33"/>
    </row>
    <row r="42" spans="1:7" ht="32.25" customHeight="1">
      <c r="A42" s="157" t="s">
        <v>39</v>
      </c>
      <c r="B42" s="143"/>
      <c r="C42" s="143"/>
      <c r="D42" s="143"/>
      <c r="E42" s="143"/>
      <c r="F42" s="144"/>
      <c r="G42" s="34" t="s">
        <v>35</v>
      </c>
    </row>
    <row r="43" spans="1:7" ht="25.5" customHeight="1">
      <c r="A43" s="152" t="s">
        <v>40</v>
      </c>
      <c r="B43" s="143"/>
      <c r="C43" s="143"/>
      <c r="D43" s="143"/>
      <c r="E43" s="143"/>
      <c r="F43" s="144"/>
      <c r="G43" s="35"/>
    </row>
    <row r="44" spans="1:7" ht="22.5" customHeight="1">
      <c r="A44" s="151" t="s">
        <v>53</v>
      </c>
      <c r="B44" s="143"/>
      <c r="C44" s="143"/>
      <c r="D44" s="143"/>
      <c r="E44" s="143"/>
      <c r="F44" s="144"/>
      <c r="G44" s="51">
        <f>+IFERROR(ROUND(G43,2)," - ")</f>
        <v>0</v>
      </c>
    </row>
    <row r="45" spans="1:7" ht="14.25" customHeight="1">
      <c r="A45" s="29"/>
      <c r="B45" s="30"/>
      <c r="C45" s="31"/>
      <c r="D45" s="30"/>
      <c r="E45" s="30"/>
      <c r="F45" s="32"/>
      <c r="G45" s="33"/>
    </row>
    <row r="46" spans="1:7" ht="30.75" customHeight="1">
      <c r="A46" s="153" t="s">
        <v>54</v>
      </c>
      <c r="B46" s="143"/>
      <c r="C46" s="143"/>
      <c r="D46" s="143"/>
      <c r="E46" s="143"/>
      <c r="F46" s="144"/>
      <c r="G46" s="53">
        <f>ROUND(+G34+G40+G44,2)</f>
        <v>0</v>
      </c>
    </row>
    <row r="47" spans="1:7" ht="30.75" customHeight="1">
      <c r="A47" s="154" t="s">
        <v>55</v>
      </c>
      <c r="B47" s="143"/>
      <c r="C47" s="143"/>
      <c r="D47" s="143"/>
      <c r="E47" s="143"/>
      <c r="F47" s="144"/>
      <c r="G47" s="53">
        <f>+ROUND(G46*0.19,2)</f>
        <v>0</v>
      </c>
    </row>
    <row r="48" spans="1:7" ht="30.75" customHeight="1">
      <c r="A48" s="155" t="s">
        <v>56</v>
      </c>
      <c r="B48" s="143"/>
      <c r="C48" s="143"/>
      <c r="D48" s="143"/>
      <c r="E48" s="143"/>
      <c r="F48" s="144"/>
      <c r="G48" s="54">
        <f>ROUND(+G46+G47,0)</f>
        <v>0</v>
      </c>
    </row>
    <row r="49" spans="1:7" ht="30.75" customHeight="1">
      <c r="A49" s="155" t="s">
        <v>57</v>
      </c>
      <c r="B49" s="143"/>
      <c r="C49" s="143"/>
      <c r="D49" s="143"/>
      <c r="E49" s="143"/>
      <c r="F49" s="144"/>
      <c r="G49" s="54">
        <f>ROUND(+G48*2,0)</f>
        <v>0</v>
      </c>
    </row>
    <row r="50" spans="1:7" ht="14.25" customHeight="1">
      <c r="G50" s="42"/>
    </row>
    <row r="51" spans="1:7" ht="14.25" customHeight="1">
      <c r="G51" s="43"/>
    </row>
    <row r="52" spans="1:7" ht="14.25" customHeight="1">
      <c r="G52" s="44"/>
    </row>
    <row r="53" spans="1:7" ht="14.25" customHeight="1"/>
    <row r="54" spans="1:7" ht="14.25" customHeight="1"/>
    <row r="55" spans="1:7" ht="14.25" customHeight="1">
      <c r="G55" s="45"/>
    </row>
    <row r="56" spans="1:7" ht="14.25" customHeight="1"/>
    <row r="57" spans="1:7" ht="14.25" customHeight="1"/>
    <row r="58" spans="1:7" ht="14.25" customHeight="1"/>
    <row r="59" spans="1:7" ht="14.25" customHeight="1"/>
    <row r="60" spans="1:7" ht="14.25" customHeight="1"/>
    <row r="61" spans="1:7" ht="14.25" customHeight="1"/>
    <row r="62" spans="1:7" ht="14.25" customHeight="1"/>
    <row r="63" spans="1:7" ht="14.25" customHeight="1"/>
    <row r="64" spans="1:7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7">
    <mergeCell ref="A44:F44"/>
    <mergeCell ref="A46:F46"/>
    <mergeCell ref="A47:F47"/>
    <mergeCell ref="A48:F48"/>
    <mergeCell ref="A49:F49"/>
    <mergeCell ref="D13:F13"/>
    <mergeCell ref="G13:G14"/>
    <mergeCell ref="A32:F32"/>
    <mergeCell ref="A33:F33"/>
    <mergeCell ref="A43:F43"/>
    <mergeCell ref="A34:F34"/>
    <mergeCell ref="A36:G36"/>
    <mergeCell ref="A37:F37"/>
    <mergeCell ref="A38:F38"/>
    <mergeCell ref="A39:F39"/>
    <mergeCell ref="A40:F40"/>
    <mergeCell ref="A42:F42"/>
    <mergeCell ref="B9:C9"/>
    <mergeCell ref="B10:C10"/>
    <mergeCell ref="B11:C11"/>
    <mergeCell ref="B13:B14"/>
    <mergeCell ref="C13:C14"/>
    <mergeCell ref="A1:A3"/>
    <mergeCell ref="B1:G2"/>
    <mergeCell ref="B3:G3"/>
    <mergeCell ref="A5:G5"/>
    <mergeCell ref="B7:G7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4.453125" defaultRowHeight="15" customHeight="1"/>
  <cols>
    <col min="1" max="1" width="90.81640625" customWidth="1"/>
    <col min="2" max="2" width="15.7265625" customWidth="1"/>
    <col min="3" max="3" width="17.453125" customWidth="1"/>
    <col min="4" max="4" width="24.453125" customWidth="1"/>
    <col min="5" max="5" width="20.08984375" customWidth="1"/>
    <col min="6" max="6" width="18.453125" customWidth="1"/>
    <col min="7" max="7" width="11.453125" customWidth="1"/>
    <col min="8" max="8" width="42.81640625" customWidth="1"/>
    <col min="9" max="9" width="37.26953125" customWidth="1"/>
    <col min="10" max="26" width="11.453125" customWidth="1"/>
  </cols>
  <sheetData>
    <row r="1" spans="1:26" ht="14.25" customHeight="1">
      <c r="A1" s="162"/>
      <c r="B1" s="165" t="s">
        <v>58</v>
      </c>
      <c r="C1" s="166"/>
      <c r="D1" s="166"/>
      <c r="E1" s="167"/>
      <c r="F1" s="168"/>
      <c r="G1" s="137"/>
      <c r="H1" s="13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3"/>
      <c r="B2" s="169" t="s">
        <v>59</v>
      </c>
      <c r="C2" s="143"/>
      <c r="D2" s="143"/>
      <c r="E2" s="170"/>
      <c r="F2" s="55"/>
      <c r="G2" s="55"/>
      <c r="H2" s="5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1.25" customHeight="1">
      <c r="A3" s="164"/>
      <c r="B3" s="171" t="s">
        <v>60</v>
      </c>
      <c r="C3" s="172"/>
      <c r="D3" s="172"/>
      <c r="E3" s="173"/>
      <c r="F3" s="56"/>
      <c r="G3" s="57"/>
      <c r="H3" s="57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2"/>
      <c r="B4" s="174" t="s">
        <v>61</v>
      </c>
      <c r="C4" s="166"/>
      <c r="D4" s="166"/>
      <c r="E4" s="167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2"/>
      <c r="B5" s="175" t="s">
        <v>62</v>
      </c>
      <c r="C5" s="172"/>
      <c r="D5" s="172"/>
      <c r="E5" s="173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7"/>
      <c r="B6" s="7"/>
      <c r="C6" s="58"/>
      <c r="D6" s="7"/>
      <c r="E6" s="7"/>
      <c r="F6" s="7"/>
      <c r="G6" s="7"/>
      <c r="H6" s="7"/>
    </row>
    <row r="7" spans="1:26" ht="15.75" customHeight="1">
      <c r="A7" s="59" t="s">
        <v>5</v>
      </c>
      <c r="B7" s="176"/>
      <c r="C7" s="177"/>
      <c r="D7" s="7"/>
      <c r="E7" s="7"/>
      <c r="F7" s="7"/>
      <c r="G7" s="7"/>
      <c r="H7" s="5"/>
    </row>
    <row r="8" spans="1:26" ht="14.25" customHeight="1">
      <c r="A8" s="6"/>
      <c r="B8" s="6"/>
      <c r="C8" s="60"/>
      <c r="D8" s="60"/>
      <c r="E8" s="6"/>
      <c r="F8" s="5" t="s">
        <v>63</v>
      </c>
      <c r="G8" s="61"/>
      <c r="H8" s="6"/>
    </row>
    <row r="9" spans="1:26" ht="15.75" customHeight="1">
      <c r="A9" s="62" t="s">
        <v>64</v>
      </c>
      <c r="B9" s="63">
        <v>14</v>
      </c>
      <c r="C9" s="64"/>
      <c r="D9" s="64"/>
      <c r="E9" s="4"/>
      <c r="F9" s="5"/>
      <c r="G9" s="61"/>
      <c r="H9" s="6"/>
    </row>
    <row r="10" spans="1:26" ht="14.25" customHeight="1">
      <c r="A10" s="10" t="s">
        <v>6</v>
      </c>
      <c r="B10" s="65" t="s">
        <v>7</v>
      </c>
      <c r="C10" s="65" t="s">
        <v>65</v>
      </c>
      <c r="D10" s="66" t="s">
        <v>8</v>
      </c>
      <c r="E10" s="65" t="s">
        <v>9</v>
      </c>
      <c r="F10" s="65" t="s">
        <v>66</v>
      </c>
      <c r="G10" s="65" t="s">
        <v>67</v>
      </c>
      <c r="H10" s="67" t="s">
        <v>68</v>
      </c>
    </row>
    <row r="11" spans="1:26" ht="14.25" customHeight="1">
      <c r="A11" s="13"/>
      <c r="B11" s="68"/>
      <c r="C11" s="69"/>
      <c r="D11" s="70"/>
      <c r="E11" s="68"/>
      <c r="F11" s="68"/>
      <c r="G11" s="68"/>
      <c r="H11" s="71"/>
    </row>
    <row r="12" spans="1:26" ht="14.25" customHeight="1">
      <c r="A12" s="72" t="s">
        <v>69</v>
      </c>
      <c r="B12" s="73"/>
      <c r="C12" s="73"/>
      <c r="D12" s="73"/>
      <c r="E12" s="74"/>
      <c r="F12" s="75"/>
      <c r="G12" s="75"/>
      <c r="H12" s="76"/>
    </row>
    <row r="13" spans="1:26" ht="14.25" customHeight="1">
      <c r="A13" s="77" t="s">
        <v>70</v>
      </c>
      <c r="B13" s="22">
        <v>1</v>
      </c>
      <c r="C13" s="22">
        <v>4</v>
      </c>
      <c r="D13" s="78"/>
      <c r="E13" s="79">
        <v>0.5</v>
      </c>
      <c r="F13" s="80">
        <f t="shared" ref="F13:F14" si="0">+$B$9</f>
        <v>14</v>
      </c>
      <c r="G13" s="81"/>
      <c r="H13" s="82">
        <f t="shared" ref="H13:H14" si="1">ROUND(D13*E13*F13*G13*B13,0)</f>
        <v>0</v>
      </c>
    </row>
    <row r="14" spans="1:26" ht="14.25" customHeight="1">
      <c r="A14" s="83" t="s">
        <v>71</v>
      </c>
      <c r="B14" s="84">
        <v>1</v>
      </c>
      <c r="C14" s="84">
        <v>5</v>
      </c>
      <c r="D14" s="85"/>
      <c r="E14" s="86">
        <v>1</v>
      </c>
      <c r="F14" s="87">
        <f t="shared" si="0"/>
        <v>14</v>
      </c>
      <c r="G14" s="88"/>
      <c r="H14" s="89">
        <f t="shared" si="1"/>
        <v>0</v>
      </c>
    </row>
    <row r="15" spans="1:26" ht="14.25" customHeight="1">
      <c r="A15" s="72" t="s">
        <v>72</v>
      </c>
      <c r="B15" s="73"/>
      <c r="C15" s="73"/>
      <c r="D15" s="73"/>
      <c r="E15" s="74"/>
      <c r="F15" s="75"/>
      <c r="G15" s="75"/>
      <c r="H15" s="76"/>
    </row>
    <row r="16" spans="1:26" ht="14.25" customHeight="1">
      <c r="A16" s="77" t="s">
        <v>73</v>
      </c>
      <c r="B16" s="22">
        <v>1</v>
      </c>
      <c r="C16" s="22">
        <v>5</v>
      </c>
      <c r="D16" s="78"/>
      <c r="E16" s="79">
        <v>0.5</v>
      </c>
      <c r="F16" s="80">
        <f t="shared" ref="F16:F18" si="2">+$B$9</f>
        <v>14</v>
      </c>
      <c r="G16" s="81"/>
      <c r="H16" s="82">
        <f t="shared" ref="H16:H18" si="3">ROUND(D16*E16*F16*G16*B16,0)</f>
        <v>0</v>
      </c>
    </row>
    <row r="17" spans="1:8" ht="14.25" customHeight="1">
      <c r="A17" s="77" t="s">
        <v>74</v>
      </c>
      <c r="B17" s="22">
        <v>1</v>
      </c>
      <c r="C17" s="22">
        <v>5</v>
      </c>
      <c r="D17" s="78"/>
      <c r="E17" s="79">
        <v>0.5</v>
      </c>
      <c r="F17" s="80">
        <f t="shared" si="2"/>
        <v>14</v>
      </c>
      <c r="G17" s="81"/>
      <c r="H17" s="82">
        <f t="shared" si="3"/>
        <v>0</v>
      </c>
    </row>
    <row r="18" spans="1:8" ht="14.25" customHeight="1">
      <c r="A18" s="83" t="s">
        <v>75</v>
      </c>
      <c r="B18" s="84">
        <v>1</v>
      </c>
      <c r="C18" s="84">
        <v>5</v>
      </c>
      <c r="D18" s="85"/>
      <c r="E18" s="86">
        <v>0.5</v>
      </c>
      <c r="F18" s="87">
        <f t="shared" si="2"/>
        <v>14</v>
      </c>
      <c r="G18" s="88"/>
      <c r="H18" s="89">
        <f t="shared" si="3"/>
        <v>0</v>
      </c>
    </row>
    <row r="19" spans="1:8" ht="14.25" customHeight="1">
      <c r="A19" s="72" t="s">
        <v>76</v>
      </c>
      <c r="B19" s="73"/>
      <c r="C19" s="74"/>
      <c r="D19" s="90"/>
      <c r="E19" s="74"/>
      <c r="F19" s="91"/>
      <c r="G19" s="92"/>
      <c r="H19" s="93"/>
    </row>
    <row r="20" spans="1:8" ht="14.25" customHeight="1">
      <c r="A20" s="94" t="s">
        <v>77</v>
      </c>
      <c r="B20" s="95"/>
      <c r="C20" s="96"/>
      <c r="D20" s="97"/>
      <c r="E20" s="96"/>
      <c r="F20" s="98"/>
      <c r="G20" s="99"/>
      <c r="H20" s="100"/>
    </row>
    <row r="21" spans="1:8" ht="14.25" customHeight="1">
      <c r="A21" s="77" t="s">
        <v>78</v>
      </c>
      <c r="B21" s="22">
        <v>1</v>
      </c>
      <c r="C21" s="22">
        <v>5</v>
      </c>
      <c r="D21" s="78"/>
      <c r="E21" s="79">
        <v>0.1</v>
      </c>
      <c r="F21" s="80">
        <f t="shared" ref="F21:F22" si="4">+$B$9</f>
        <v>14</v>
      </c>
      <c r="G21" s="81"/>
      <c r="H21" s="82">
        <f t="shared" ref="H21:H22" si="5">ROUND(D21*E21*F21*G21*B21,0)</f>
        <v>0</v>
      </c>
    </row>
    <row r="22" spans="1:8" ht="14.25" customHeight="1">
      <c r="A22" s="77" t="s">
        <v>79</v>
      </c>
      <c r="B22" s="22">
        <v>1</v>
      </c>
      <c r="C22" s="22">
        <v>5</v>
      </c>
      <c r="D22" s="78"/>
      <c r="E22" s="79">
        <v>0.1</v>
      </c>
      <c r="F22" s="80">
        <f t="shared" si="4"/>
        <v>14</v>
      </c>
      <c r="G22" s="81"/>
      <c r="H22" s="82">
        <f t="shared" si="5"/>
        <v>0</v>
      </c>
    </row>
    <row r="23" spans="1:8" ht="14.25" customHeight="1">
      <c r="A23" s="94" t="s">
        <v>80</v>
      </c>
      <c r="B23" s="95"/>
      <c r="C23" s="96"/>
      <c r="D23" s="97"/>
      <c r="E23" s="96"/>
      <c r="F23" s="98"/>
      <c r="G23" s="99"/>
      <c r="H23" s="100"/>
    </row>
    <row r="24" spans="1:8" ht="14.25" customHeight="1">
      <c r="A24" s="77" t="s">
        <v>81</v>
      </c>
      <c r="B24" s="22">
        <v>1</v>
      </c>
      <c r="C24" s="22">
        <v>5</v>
      </c>
      <c r="D24" s="78"/>
      <c r="E24" s="79">
        <v>0.1</v>
      </c>
      <c r="F24" s="80">
        <f>+$B$9</f>
        <v>14</v>
      </c>
      <c r="G24" s="81"/>
      <c r="H24" s="82">
        <f>ROUND(D24*E24*F24*G24*B24,0)</f>
        <v>0</v>
      </c>
    </row>
    <row r="25" spans="1:8" ht="14.25" customHeight="1">
      <c r="A25" s="94" t="s">
        <v>82</v>
      </c>
      <c r="B25" s="95"/>
      <c r="C25" s="101"/>
      <c r="D25" s="102"/>
      <c r="E25" s="103"/>
      <c r="F25" s="98"/>
      <c r="G25" s="99"/>
      <c r="H25" s="104"/>
    </row>
    <row r="26" spans="1:8" ht="14.25" customHeight="1">
      <c r="A26" s="77" t="s">
        <v>83</v>
      </c>
      <c r="B26" s="22">
        <v>1</v>
      </c>
      <c r="C26" s="22">
        <v>5</v>
      </c>
      <c r="D26" s="78"/>
      <c r="E26" s="79">
        <v>0.1</v>
      </c>
      <c r="F26" s="80">
        <f>+$B$9</f>
        <v>14</v>
      </c>
      <c r="G26" s="81"/>
      <c r="H26" s="82">
        <f>ROUND(D26*E26*F26*G26*B26,0)</f>
        <v>0</v>
      </c>
    </row>
    <row r="27" spans="1:8" ht="14.25" customHeight="1">
      <c r="A27" s="94" t="s">
        <v>84</v>
      </c>
      <c r="B27" s="95"/>
      <c r="C27" s="101"/>
      <c r="D27" s="102"/>
      <c r="E27" s="103"/>
      <c r="F27" s="98"/>
      <c r="G27" s="99"/>
      <c r="H27" s="104"/>
    </row>
    <row r="28" spans="1:8" ht="14.25" customHeight="1">
      <c r="A28" s="77" t="s">
        <v>85</v>
      </c>
      <c r="B28" s="22">
        <v>1</v>
      </c>
      <c r="C28" s="22">
        <v>5</v>
      </c>
      <c r="D28" s="78"/>
      <c r="E28" s="79">
        <v>0.1</v>
      </c>
      <c r="F28" s="80">
        <f t="shared" ref="F28:F29" si="6">+$B$9</f>
        <v>14</v>
      </c>
      <c r="G28" s="81"/>
      <c r="H28" s="82">
        <f t="shared" ref="H28:H29" si="7">ROUND(D28*E28*F28*G28*B28,0)</f>
        <v>0</v>
      </c>
    </row>
    <row r="29" spans="1:8" ht="14.25" customHeight="1">
      <c r="A29" s="83" t="s">
        <v>86</v>
      </c>
      <c r="B29" s="84">
        <v>1</v>
      </c>
      <c r="C29" s="84">
        <v>5</v>
      </c>
      <c r="D29" s="85"/>
      <c r="E29" s="86">
        <v>0.1</v>
      </c>
      <c r="F29" s="87">
        <f t="shared" si="6"/>
        <v>14</v>
      </c>
      <c r="G29" s="88"/>
      <c r="H29" s="89">
        <f t="shared" si="7"/>
        <v>0</v>
      </c>
    </row>
    <row r="30" spans="1:8" ht="14.25" customHeight="1">
      <c r="A30" s="72" t="s">
        <v>87</v>
      </c>
      <c r="B30" s="105"/>
      <c r="C30" s="74"/>
      <c r="D30" s="90"/>
      <c r="E30" s="106"/>
      <c r="F30" s="91"/>
      <c r="G30" s="92"/>
      <c r="H30" s="93"/>
    </row>
    <row r="31" spans="1:8" ht="14.25" customHeight="1">
      <c r="A31" s="107" t="s">
        <v>88</v>
      </c>
      <c r="B31" s="22">
        <v>4</v>
      </c>
      <c r="C31" s="22">
        <v>6</v>
      </c>
      <c r="D31" s="78"/>
      <c r="E31" s="79">
        <v>1</v>
      </c>
      <c r="F31" s="80">
        <f t="shared" ref="F31:F33" si="8">+$B$9</f>
        <v>14</v>
      </c>
      <c r="G31" s="81"/>
      <c r="H31" s="82">
        <f t="shared" ref="H31:H33" si="9">ROUND(D31*E31*F31*G31*B31,0)</f>
        <v>0</v>
      </c>
    </row>
    <row r="32" spans="1:8" ht="14.25" customHeight="1">
      <c r="A32" s="107" t="s">
        <v>89</v>
      </c>
      <c r="B32" s="22">
        <v>1</v>
      </c>
      <c r="C32" s="22">
        <v>6</v>
      </c>
      <c r="D32" s="78"/>
      <c r="E32" s="79">
        <v>1</v>
      </c>
      <c r="F32" s="80">
        <f t="shared" si="8"/>
        <v>14</v>
      </c>
      <c r="G32" s="81"/>
      <c r="H32" s="82">
        <f t="shared" si="9"/>
        <v>0</v>
      </c>
    </row>
    <row r="33" spans="1:9" ht="14.25" customHeight="1">
      <c r="A33" s="108" t="s">
        <v>90</v>
      </c>
      <c r="B33" s="84">
        <v>1</v>
      </c>
      <c r="C33" s="84">
        <v>7</v>
      </c>
      <c r="D33" s="85"/>
      <c r="E33" s="86">
        <v>1</v>
      </c>
      <c r="F33" s="87">
        <f t="shared" si="8"/>
        <v>14</v>
      </c>
      <c r="G33" s="88"/>
      <c r="H33" s="89">
        <f t="shared" si="9"/>
        <v>0</v>
      </c>
    </row>
    <row r="34" spans="1:9" ht="14.25" customHeight="1">
      <c r="A34" s="178" t="s">
        <v>91</v>
      </c>
      <c r="B34" s="179"/>
      <c r="C34" s="179"/>
      <c r="D34" s="179"/>
      <c r="E34" s="179"/>
      <c r="F34" s="179"/>
      <c r="G34" s="180"/>
      <c r="H34" s="109">
        <f>SUM(H13:H33)</f>
        <v>0</v>
      </c>
    </row>
    <row r="35" spans="1:9" ht="14.25" customHeight="1">
      <c r="A35" s="110"/>
      <c r="B35" s="30"/>
      <c r="C35" s="111"/>
      <c r="D35" s="112"/>
      <c r="E35" s="30"/>
      <c r="F35" s="32"/>
      <c r="G35" s="33"/>
      <c r="H35" s="33"/>
    </row>
    <row r="36" spans="1:9" ht="14.25" customHeight="1">
      <c r="A36" s="113" t="s">
        <v>92</v>
      </c>
      <c r="B36" s="114" t="s">
        <v>7</v>
      </c>
      <c r="C36" s="114" t="s">
        <v>93</v>
      </c>
      <c r="D36" s="181" t="s">
        <v>94</v>
      </c>
      <c r="E36" s="182"/>
      <c r="F36" s="183" t="s">
        <v>66</v>
      </c>
      <c r="G36" s="182"/>
      <c r="H36" s="115" t="s">
        <v>95</v>
      </c>
    </row>
    <row r="37" spans="1:9" ht="14.25" customHeight="1">
      <c r="A37" s="116" t="s">
        <v>96</v>
      </c>
      <c r="B37" s="117">
        <v>1</v>
      </c>
      <c r="C37" s="118" t="s">
        <v>97</v>
      </c>
      <c r="D37" s="184"/>
      <c r="E37" s="185"/>
      <c r="F37" s="186">
        <v>1</v>
      </c>
      <c r="G37" s="185"/>
      <c r="H37" s="119">
        <f t="shared" ref="H37:H42" si="10">ROUND(B37*D37*F37,0)</f>
        <v>0</v>
      </c>
    </row>
    <row r="38" spans="1:9" ht="14.25" customHeight="1">
      <c r="A38" s="107" t="s">
        <v>98</v>
      </c>
      <c r="B38" s="120">
        <v>1</v>
      </c>
      <c r="C38" s="121" t="s">
        <v>99</v>
      </c>
      <c r="D38" s="194"/>
      <c r="E38" s="144"/>
      <c r="F38" s="187">
        <v>14</v>
      </c>
      <c r="G38" s="144"/>
      <c r="H38" s="82">
        <f t="shared" si="10"/>
        <v>0</v>
      </c>
    </row>
    <row r="39" spans="1:9" ht="14.25" customHeight="1">
      <c r="A39" s="107" t="s">
        <v>100</v>
      </c>
      <c r="B39" s="120">
        <v>1</v>
      </c>
      <c r="C39" s="121" t="s">
        <v>99</v>
      </c>
      <c r="D39" s="194"/>
      <c r="E39" s="144"/>
      <c r="F39" s="187">
        <v>14</v>
      </c>
      <c r="G39" s="144"/>
      <c r="H39" s="82">
        <f t="shared" si="10"/>
        <v>0</v>
      </c>
    </row>
    <row r="40" spans="1:9" ht="14.25" customHeight="1">
      <c r="A40" s="107" t="s">
        <v>101</v>
      </c>
      <c r="B40" s="120">
        <v>1</v>
      </c>
      <c r="C40" s="121" t="s">
        <v>99</v>
      </c>
      <c r="D40" s="194"/>
      <c r="E40" s="144"/>
      <c r="F40" s="187">
        <v>14</v>
      </c>
      <c r="G40" s="144"/>
      <c r="H40" s="82">
        <f t="shared" si="10"/>
        <v>0</v>
      </c>
    </row>
    <row r="41" spans="1:9" ht="14.25" customHeight="1">
      <c r="A41" s="107" t="s">
        <v>102</v>
      </c>
      <c r="B41" s="120">
        <v>1</v>
      </c>
      <c r="C41" s="121" t="s">
        <v>99</v>
      </c>
      <c r="D41" s="194"/>
      <c r="E41" s="144"/>
      <c r="F41" s="187">
        <v>14</v>
      </c>
      <c r="G41" s="144"/>
      <c r="H41" s="82">
        <f t="shared" si="10"/>
        <v>0</v>
      </c>
    </row>
    <row r="42" spans="1:9" ht="14.25" customHeight="1">
      <c r="A42" s="108" t="s">
        <v>103</v>
      </c>
      <c r="B42" s="122">
        <v>1</v>
      </c>
      <c r="C42" s="123" t="s">
        <v>99</v>
      </c>
      <c r="D42" s="188"/>
      <c r="E42" s="189"/>
      <c r="F42" s="190">
        <v>14</v>
      </c>
      <c r="G42" s="189"/>
      <c r="H42" s="89">
        <f t="shared" si="10"/>
        <v>0</v>
      </c>
    </row>
    <row r="43" spans="1:9" ht="14.25" customHeight="1">
      <c r="A43" s="178" t="s">
        <v>104</v>
      </c>
      <c r="B43" s="179"/>
      <c r="C43" s="179"/>
      <c r="D43" s="179"/>
      <c r="E43" s="179"/>
      <c r="F43" s="179"/>
      <c r="G43" s="180"/>
      <c r="H43" s="124">
        <f>SUM(H37:H42)</f>
        <v>0</v>
      </c>
    </row>
    <row r="44" spans="1:9" ht="14.25" customHeight="1">
      <c r="A44" s="125"/>
      <c r="B44" s="9"/>
      <c r="C44" s="126"/>
      <c r="D44" s="9"/>
      <c r="E44" s="9"/>
      <c r="F44" s="127"/>
      <c r="G44" s="127"/>
      <c r="H44" s="127"/>
    </row>
    <row r="45" spans="1:9" ht="15.75" customHeight="1">
      <c r="A45" s="191" t="s">
        <v>105</v>
      </c>
      <c r="B45" s="192"/>
      <c r="C45" s="192"/>
      <c r="D45" s="192"/>
      <c r="E45" s="192"/>
      <c r="F45" s="192"/>
      <c r="G45" s="177"/>
      <c r="H45" s="128">
        <f>H34+H43</f>
        <v>0</v>
      </c>
      <c r="I45" s="41"/>
    </row>
    <row r="46" spans="1:9" ht="14.25" customHeight="1">
      <c r="A46" s="129"/>
      <c r="B46" s="9"/>
      <c r="C46" s="9"/>
      <c r="D46" s="9"/>
      <c r="E46" s="9"/>
      <c r="F46" s="9"/>
      <c r="G46" s="9"/>
      <c r="H46" s="130"/>
    </row>
    <row r="47" spans="1:9" ht="15.75" customHeight="1">
      <c r="A47" s="193" t="s">
        <v>106</v>
      </c>
      <c r="B47" s="192"/>
      <c r="C47" s="192"/>
      <c r="D47" s="192"/>
      <c r="E47" s="192"/>
      <c r="F47" s="192"/>
      <c r="G47" s="177"/>
      <c r="H47" s="131">
        <f>ROUND(H45*0.19,0)</f>
        <v>0</v>
      </c>
    </row>
    <row r="48" spans="1:9" ht="14.25" customHeight="1">
      <c r="A48" s="129"/>
      <c r="B48" s="4"/>
      <c r="C48" s="4"/>
      <c r="D48" s="4"/>
      <c r="E48" s="9"/>
      <c r="F48" s="132"/>
      <c r="G48" s="132"/>
      <c r="H48" s="130"/>
    </row>
    <row r="49" spans="1:8" ht="15.75" customHeight="1">
      <c r="A49" s="191" t="s">
        <v>107</v>
      </c>
      <c r="B49" s="192"/>
      <c r="C49" s="192"/>
      <c r="D49" s="192"/>
      <c r="E49" s="192"/>
      <c r="F49" s="192"/>
      <c r="G49" s="177"/>
      <c r="H49" s="128">
        <f>H45+H47</f>
        <v>0</v>
      </c>
    </row>
    <row r="50" spans="1:8" ht="14.25" customHeight="1">
      <c r="H50" s="42">
        <v>1223697000</v>
      </c>
    </row>
    <row r="51" spans="1:8" ht="14.25" customHeight="1">
      <c r="H51" s="43"/>
    </row>
    <row r="52" spans="1:8" ht="14.25" customHeight="1"/>
    <row r="53" spans="1:8" ht="14.25" customHeight="1"/>
    <row r="54" spans="1:8" ht="14.25" customHeight="1"/>
    <row r="55" spans="1:8" ht="14.25" customHeight="1"/>
    <row r="56" spans="1:8" ht="14.25" customHeight="1"/>
    <row r="57" spans="1:8" ht="14.25" customHeight="1"/>
    <row r="58" spans="1:8" ht="14.25" customHeight="1"/>
    <row r="59" spans="1:8" ht="14.25" customHeight="1"/>
    <row r="60" spans="1:8" ht="14.25" customHeight="1"/>
    <row r="61" spans="1:8" ht="14.25" customHeight="1"/>
    <row r="62" spans="1:8" ht="14.25" customHeight="1"/>
    <row r="63" spans="1:8" ht="14.25" customHeight="1"/>
    <row r="64" spans="1:8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7">
    <mergeCell ref="A43:G43"/>
    <mergeCell ref="A45:G45"/>
    <mergeCell ref="A47:G47"/>
    <mergeCell ref="A49:G49"/>
    <mergeCell ref="D38:E38"/>
    <mergeCell ref="D39:E39"/>
    <mergeCell ref="F39:G39"/>
    <mergeCell ref="D40:E40"/>
    <mergeCell ref="F40:G40"/>
    <mergeCell ref="D41:E41"/>
    <mergeCell ref="F41:G41"/>
    <mergeCell ref="D37:E37"/>
    <mergeCell ref="F37:G37"/>
    <mergeCell ref="F38:G38"/>
    <mergeCell ref="D42:E42"/>
    <mergeCell ref="F42:G42"/>
    <mergeCell ref="B4:E4"/>
    <mergeCell ref="B5:E5"/>
    <mergeCell ref="B7:C7"/>
    <mergeCell ref="A34:G34"/>
    <mergeCell ref="D36:E36"/>
    <mergeCell ref="F36:G36"/>
    <mergeCell ref="A1:A3"/>
    <mergeCell ref="B1:E1"/>
    <mergeCell ref="F1:H1"/>
    <mergeCell ref="B2:E2"/>
    <mergeCell ref="B3:E3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PROPUESTA ECONÓMICA</vt:lpstr>
      <vt:lpstr>FORMATO 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JULIANA</cp:lastModifiedBy>
  <dcterms:modified xsi:type="dcterms:W3CDTF">2026-06-29T17:05:54Z</dcterms:modified>
</cp:coreProperties>
</file>