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uerzaaereacolombia-my.sharepoint.com/personal/daniel_pardoc_fac_mil_co/Documents/2026/DIADQ/EJECUCION/ESTRUCTURACION/INSUMOS DE ARMAS/INSUMOS ARTILLERIA/"/>
    </mc:Choice>
  </mc:AlternateContent>
  <xr:revisionPtr revIDLastSave="1" documentId="8_{EB30EC99-D0B2-4220-B6DC-1AF5CCEE1C77}" xr6:coauthVersionLast="47" xr6:coauthVersionMax="47" xr10:uidLastSave="{AAC977EF-EA3E-4F71-9E6D-8FCD82CBA01A}"/>
  <bookViews>
    <workbookView xWindow="-108" yWindow="-108" windowWidth="23256" windowHeight="12456" xr2:uid="{16E0619F-54F7-45E4-83CF-1FD1D25D1165}"/>
  </bookViews>
  <sheets>
    <sheet name="INFANTERIA" sheetId="1" r:id="rId1"/>
  </sheets>
  <definedNames>
    <definedName name="_xlnm.Print_Area" localSheetId="0">INFANTERIA!$A$5:$L$120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109" i="1" l="1"/>
  <c r="AD109" i="1" s="1"/>
  <c r="AC108" i="1"/>
  <c r="AD108" i="1" s="1"/>
  <c r="AC107" i="1"/>
  <c r="AD107" i="1" s="1"/>
  <c r="AC106" i="1"/>
  <c r="AD106" i="1" s="1"/>
  <c r="AC105" i="1"/>
  <c r="AD105" i="1" s="1"/>
  <c r="AC104" i="1"/>
  <c r="AD104" i="1" s="1"/>
  <c r="AC102" i="1"/>
  <c r="AD102" i="1" s="1"/>
  <c r="AC101" i="1"/>
  <c r="AD101" i="1" s="1"/>
  <c r="AC100" i="1"/>
  <c r="AD100" i="1" s="1"/>
  <c r="AC94" i="1"/>
  <c r="AD94" i="1" s="1"/>
  <c r="AC95" i="1"/>
  <c r="AD95" i="1" s="1"/>
  <c r="AC96" i="1"/>
  <c r="AD96" i="1"/>
  <c r="AC97" i="1"/>
  <c r="AD97" i="1" s="1"/>
  <c r="AC98" i="1"/>
  <c r="AD98" i="1" s="1"/>
  <c r="AC93" i="1"/>
  <c r="AD93" i="1" s="1"/>
  <c r="AC82" i="1"/>
  <c r="AD82" i="1" s="1"/>
  <c r="AC83" i="1"/>
  <c r="AD83" i="1"/>
  <c r="AC84" i="1"/>
  <c r="AD84" i="1"/>
  <c r="AC85" i="1"/>
  <c r="AD85" i="1"/>
  <c r="AC86" i="1"/>
  <c r="AD86" i="1" s="1"/>
  <c r="AC87" i="1"/>
  <c r="AD87" i="1" s="1"/>
  <c r="AC88" i="1"/>
  <c r="AD88" i="1"/>
  <c r="AC89" i="1"/>
  <c r="AD89" i="1" s="1"/>
  <c r="AC90" i="1"/>
  <c r="AD90" i="1" s="1"/>
  <c r="AC91" i="1"/>
  <c r="AD91" i="1"/>
  <c r="AC81" i="1"/>
  <c r="AD81" i="1" s="1"/>
  <c r="AC74" i="1"/>
  <c r="AD74" i="1" s="1"/>
  <c r="AC75" i="1"/>
  <c r="AD75" i="1"/>
  <c r="AC76" i="1"/>
  <c r="AD76" i="1"/>
  <c r="AC77" i="1"/>
  <c r="AD77" i="1"/>
  <c r="AC78" i="1"/>
  <c r="AD78" i="1" s="1"/>
  <c r="AC79" i="1"/>
  <c r="AD79" i="1"/>
  <c r="AC73" i="1"/>
  <c r="AD73" i="1" s="1"/>
  <c r="AC70" i="1"/>
  <c r="AD70" i="1" s="1"/>
  <c r="AC71" i="1"/>
  <c r="AD71" i="1" s="1"/>
  <c r="AC69" i="1"/>
  <c r="AD69" i="1" s="1"/>
  <c r="AD67" i="1"/>
  <c r="AC67" i="1"/>
  <c r="AC64" i="1"/>
  <c r="AD64" i="1" s="1"/>
  <c r="AC62" i="1"/>
  <c r="AD62" i="1" s="1"/>
  <c r="AC58" i="1"/>
  <c r="AD58" i="1" s="1"/>
  <c r="AC59" i="1"/>
  <c r="AD59" i="1" s="1"/>
  <c r="AC60" i="1"/>
  <c r="AD60" i="1" s="1"/>
  <c r="AC57" i="1"/>
  <c r="AD57" i="1" s="1"/>
  <c r="AC56" i="1"/>
  <c r="AD56" i="1" s="1"/>
  <c r="AC55" i="1"/>
  <c r="AD55" i="1" s="1"/>
  <c r="AC53" i="1"/>
  <c r="AD53" i="1" s="1"/>
  <c r="AC52" i="1"/>
  <c r="AD52" i="1" s="1"/>
  <c r="AC51" i="1"/>
  <c r="AD51" i="1" s="1"/>
  <c r="AC50" i="1"/>
  <c r="AD50" i="1" s="1"/>
  <c r="AC47" i="1"/>
  <c r="AD47" i="1" s="1"/>
  <c r="AC46" i="1"/>
  <c r="AD46" i="1" s="1"/>
  <c r="AC45" i="1"/>
  <c r="AD45" i="1" s="1"/>
  <c r="AC44" i="1"/>
  <c r="AD44" i="1" s="1"/>
  <c r="AC42" i="1"/>
  <c r="AD42" i="1" s="1"/>
  <c r="AC34" i="1"/>
  <c r="AD34" i="1" s="1"/>
  <c r="AC35" i="1"/>
  <c r="AD35" i="1" s="1"/>
  <c r="AC36" i="1"/>
  <c r="AD36" i="1"/>
  <c r="AC37" i="1"/>
  <c r="AD37" i="1"/>
  <c r="AC38" i="1"/>
  <c r="AD38" i="1" s="1"/>
  <c r="AC39" i="1"/>
  <c r="AD39" i="1" s="1"/>
  <c r="AC40" i="1"/>
  <c r="AD40" i="1"/>
  <c r="AC41" i="1"/>
  <c r="AD41" i="1" s="1"/>
  <c r="AC33" i="1"/>
  <c r="AD33" i="1" s="1"/>
  <c r="AC23" i="1"/>
  <c r="AD23" i="1" s="1"/>
  <c r="AC24" i="1"/>
  <c r="AD24" i="1" s="1"/>
  <c r="AC25" i="1"/>
  <c r="AD25" i="1" s="1"/>
  <c r="AC26" i="1"/>
  <c r="AD26" i="1"/>
  <c r="AC27" i="1"/>
  <c r="AD27" i="1" s="1"/>
  <c r="AC28" i="1"/>
  <c r="AD28" i="1"/>
  <c r="AC29" i="1"/>
  <c r="AD29" i="1" s="1"/>
  <c r="AC30" i="1"/>
  <c r="AD30" i="1" s="1"/>
  <c r="AC31" i="1"/>
  <c r="AD31" i="1" s="1"/>
  <c r="AD22" i="1"/>
  <c r="AC22" i="1"/>
  <c r="AC20" i="1"/>
  <c r="AD20" i="1" s="1"/>
  <c r="AC19" i="1"/>
  <c r="AD19" i="1" s="1"/>
  <c r="AC18" i="1"/>
  <c r="AD18" i="1" s="1"/>
  <c r="AC17" i="1"/>
  <c r="AD17" i="1" s="1"/>
  <c r="AC13" i="1"/>
  <c r="AD13" i="1" s="1"/>
  <c r="AC14" i="1"/>
  <c r="AD14" i="1" s="1"/>
  <c r="AC15" i="1"/>
  <c r="AD15" i="1"/>
  <c r="AC12" i="1"/>
  <c r="AD12" i="1" s="1"/>
  <c r="AC10" i="1"/>
  <c r="AD10" i="1" s="1"/>
  <c r="AC8" i="1"/>
  <c r="AD8" i="1" s="1"/>
  <c r="U106" i="1" l="1"/>
  <c r="V106" i="1"/>
  <c r="V108" i="1"/>
  <c r="Q106" i="1"/>
  <c r="R106" i="1" s="1"/>
  <c r="Q105" i="1"/>
  <c r="R105" i="1" s="1"/>
  <c r="Q108" i="1"/>
  <c r="R108" i="1" s="1"/>
  <c r="Q104" i="1"/>
  <c r="R104" i="1" s="1"/>
  <c r="V104" i="1" s="1"/>
  <c r="N106" i="1"/>
  <c r="O106" i="1" s="1"/>
  <c r="N108" i="1"/>
  <c r="O108" i="1" s="1"/>
  <c r="N105" i="1"/>
  <c r="O105" i="1" s="1"/>
  <c r="N104" i="1"/>
  <c r="O104" i="1" s="1"/>
  <c r="Q107" i="1"/>
  <c r="R107" i="1" s="1"/>
  <c r="N107" i="1"/>
  <c r="O107" i="1" s="1"/>
  <c r="V107" i="1" s="1"/>
  <c r="K107" i="1"/>
  <c r="L107" i="1" s="1"/>
  <c r="I107" i="1"/>
  <c r="Q109" i="1"/>
  <c r="R109" i="1" s="1"/>
  <c r="N109" i="1"/>
  <c r="O109" i="1" s="1"/>
  <c r="K109" i="1"/>
  <c r="L109" i="1" s="1"/>
  <c r="K106" i="1"/>
  <c r="L106" i="1" s="1"/>
  <c r="S106" i="1" s="1"/>
  <c r="Z106" i="1" s="1"/>
  <c r="AA106" i="1" s="1"/>
  <c r="K108" i="1"/>
  <c r="L108" i="1" s="1"/>
  <c r="S108" i="1" s="1"/>
  <c r="Z108" i="1" s="1"/>
  <c r="AA108" i="1" s="1"/>
  <c r="L105" i="1"/>
  <c r="S105" i="1" s="1"/>
  <c r="Z105" i="1" s="1"/>
  <c r="AA105" i="1" s="1"/>
  <c r="K105" i="1"/>
  <c r="K104" i="1"/>
  <c r="L104" i="1" s="1"/>
  <c r="S104" i="1" s="1"/>
  <c r="Z104" i="1" s="1"/>
  <c r="AA104" i="1" s="1"/>
  <c r="Q102" i="1"/>
  <c r="R102" i="1" s="1"/>
  <c r="N102" i="1"/>
  <c r="O102" i="1" s="1"/>
  <c r="K102" i="1"/>
  <c r="L102" i="1" s="1"/>
  <c r="I102" i="1"/>
  <c r="R101" i="1"/>
  <c r="Q101" i="1"/>
  <c r="O101" i="1"/>
  <c r="N101" i="1"/>
  <c r="K101" i="1"/>
  <c r="L101" i="1" s="1"/>
  <c r="W101" i="1" s="1"/>
  <c r="I101" i="1"/>
  <c r="Q100" i="1"/>
  <c r="R100" i="1" s="1"/>
  <c r="O100" i="1"/>
  <c r="N100" i="1"/>
  <c r="K100" i="1"/>
  <c r="L100" i="1" s="1"/>
  <c r="I100" i="1"/>
  <c r="V98" i="1"/>
  <c r="W98" i="1"/>
  <c r="Q98" i="1"/>
  <c r="R98" i="1" s="1"/>
  <c r="N98" i="1"/>
  <c r="O98" i="1" s="1"/>
  <c r="K98" i="1"/>
  <c r="L98" i="1" s="1"/>
  <c r="S98" i="1" s="1"/>
  <c r="Z98" i="1" s="1"/>
  <c r="AA98" i="1" s="1"/>
  <c r="K96" i="1"/>
  <c r="L96" i="1" s="1"/>
  <c r="W96" i="1" s="1"/>
  <c r="N96" i="1"/>
  <c r="O96" i="1" s="1"/>
  <c r="T96" i="1" s="1"/>
  <c r="Q96" i="1"/>
  <c r="R96" i="1" s="1"/>
  <c r="R97" i="1"/>
  <c r="Q97" i="1"/>
  <c r="N97" i="1"/>
  <c r="O97" i="1" s="1"/>
  <c r="K97" i="1"/>
  <c r="L97" i="1" s="1"/>
  <c r="Q95" i="1"/>
  <c r="R95" i="1" s="1"/>
  <c r="N95" i="1"/>
  <c r="O95" i="1" s="1"/>
  <c r="K95" i="1"/>
  <c r="L95" i="1" s="1"/>
  <c r="W95" i="1" s="1"/>
  <c r="Q94" i="1"/>
  <c r="R94" i="1" s="1"/>
  <c r="N94" i="1"/>
  <c r="O94" i="1" s="1"/>
  <c r="K94" i="1"/>
  <c r="L94" i="1" s="1"/>
  <c r="Q93" i="1"/>
  <c r="R93" i="1" s="1"/>
  <c r="N93" i="1"/>
  <c r="O93" i="1" s="1"/>
  <c r="K93" i="1"/>
  <c r="L93" i="1" s="1"/>
  <c r="I93" i="1"/>
  <c r="Q91" i="1"/>
  <c r="R91" i="1" s="1"/>
  <c r="N91" i="1"/>
  <c r="O91" i="1" s="1"/>
  <c r="K91" i="1"/>
  <c r="L91" i="1" s="1"/>
  <c r="Q90" i="1"/>
  <c r="R90" i="1" s="1"/>
  <c r="N90" i="1"/>
  <c r="O90" i="1" s="1"/>
  <c r="K90" i="1"/>
  <c r="L90" i="1" s="1"/>
  <c r="Q89" i="1"/>
  <c r="R89" i="1" s="1"/>
  <c r="N89" i="1"/>
  <c r="O89" i="1" s="1"/>
  <c r="K89" i="1"/>
  <c r="L89" i="1" s="1"/>
  <c r="Q87" i="1"/>
  <c r="R87" i="1" s="1"/>
  <c r="N87" i="1"/>
  <c r="O87" i="1" s="1"/>
  <c r="K87" i="1"/>
  <c r="L87" i="1" s="1"/>
  <c r="Q86" i="1"/>
  <c r="R86" i="1" s="1"/>
  <c r="N86" i="1"/>
  <c r="O86" i="1" s="1"/>
  <c r="K86" i="1"/>
  <c r="L86" i="1" s="1"/>
  <c r="Q85" i="1"/>
  <c r="R85" i="1" s="1"/>
  <c r="N85" i="1"/>
  <c r="O85" i="1" s="1"/>
  <c r="K85" i="1"/>
  <c r="L85" i="1" s="1"/>
  <c r="V82" i="1"/>
  <c r="R82" i="1"/>
  <c r="T82" i="1" s="1"/>
  <c r="Q82" i="1"/>
  <c r="N82" i="1"/>
  <c r="O82" i="1" s="1"/>
  <c r="K82" i="1"/>
  <c r="L82" i="1" s="1"/>
  <c r="S82" i="1" s="1"/>
  <c r="Z82" i="1" s="1"/>
  <c r="AA82" i="1" s="1"/>
  <c r="K84" i="1"/>
  <c r="L84" i="1" s="1"/>
  <c r="N84" i="1"/>
  <c r="O84" i="1" s="1"/>
  <c r="Q84" i="1"/>
  <c r="R84" i="1" s="1"/>
  <c r="R88" i="1"/>
  <c r="Q88" i="1"/>
  <c r="N88" i="1"/>
  <c r="O88" i="1" s="1"/>
  <c r="K88" i="1"/>
  <c r="L88" i="1" s="1"/>
  <c r="Q83" i="1"/>
  <c r="R83" i="1" s="1"/>
  <c r="N83" i="1"/>
  <c r="O83" i="1" s="1"/>
  <c r="K83" i="1"/>
  <c r="L83" i="1" s="1"/>
  <c r="S83" i="1" s="1"/>
  <c r="Z83" i="1" s="1"/>
  <c r="AA83" i="1" s="1"/>
  <c r="Q81" i="1"/>
  <c r="R81" i="1" s="1"/>
  <c r="N81" i="1"/>
  <c r="O81" i="1" s="1"/>
  <c r="K81" i="1"/>
  <c r="L81" i="1" s="1"/>
  <c r="V75" i="1"/>
  <c r="V77" i="1"/>
  <c r="Q75" i="1"/>
  <c r="R75" i="1" s="1"/>
  <c r="Q74" i="1"/>
  <c r="R74" i="1" s="1"/>
  <c r="N75" i="1"/>
  <c r="O75" i="1" s="1"/>
  <c r="T75" i="1" s="1"/>
  <c r="N74" i="1"/>
  <c r="O74" i="1" s="1"/>
  <c r="V74" i="1" s="1"/>
  <c r="K75" i="1"/>
  <c r="L75" i="1" s="1"/>
  <c r="S75" i="1" s="1"/>
  <c r="Z75" i="1" s="1"/>
  <c r="AA75" i="1" s="1"/>
  <c r="L74" i="1"/>
  <c r="S74" i="1" s="1"/>
  <c r="Z74" i="1" s="1"/>
  <c r="AA74" i="1" s="1"/>
  <c r="K74" i="1"/>
  <c r="Q79" i="1"/>
  <c r="R79" i="1" s="1"/>
  <c r="Q78" i="1"/>
  <c r="R78" i="1" s="1"/>
  <c r="Q77" i="1"/>
  <c r="R77" i="1" s="1"/>
  <c r="N79" i="1"/>
  <c r="O79" i="1" s="1"/>
  <c r="U79" i="1" s="1"/>
  <c r="N78" i="1"/>
  <c r="O78" i="1" s="1"/>
  <c r="N77" i="1"/>
  <c r="O77" i="1" s="1"/>
  <c r="L79" i="1"/>
  <c r="S79" i="1" s="1"/>
  <c r="Z79" i="1" s="1"/>
  <c r="AA79" i="1" s="1"/>
  <c r="K79" i="1"/>
  <c r="K78" i="1"/>
  <c r="L78" i="1" s="1"/>
  <c r="K77" i="1"/>
  <c r="L77" i="1" s="1"/>
  <c r="S77" i="1" s="1"/>
  <c r="Z77" i="1" s="1"/>
  <c r="AA77" i="1" s="1"/>
  <c r="Q76" i="1"/>
  <c r="R76" i="1" s="1"/>
  <c r="V76" i="1" s="1"/>
  <c r="N76" i="1"/>
  <c r="O76" i="1" s="1"/>
  <c r="K76" i="1"/>
  <c r="L76" i="1" s="1"/>
  <c r="S76" i="1" s="1"/>
  <c r="Z76" i="1" s="1"/>
  <c r="AA76" i="1" s="1"/>
  <c r="Q73" i="1"/>
  <c r="R73" i="1" s="1"/>
  <c r="N73" i="1"/>
  <c r="O73" i="1" s="1"/>
  <c r="K73" i="1"/>
  <c r="L73" i="1" s="1"/>
  <c r="I73" i="1"/>
  <c r="S71" i="1"/>
  <c r="Z71" i="1" s="1"/>
  <c r="AA71" i="1" s="1"/>
  <c r="U71" i="1"/>
  <c r="K71" i="1"/>
  <c r="L71" i="1" s="1"/>
  <c r="W71" i="1" s="1"/>
  <c r="X71" i="1" s="1"/>
  <c r="N71" i="1"/>
  <c r="O71" i="1" s="1"/>
  <c r="T71" i="1" s="1"/>
  <c r="Q71" i="1"/>
  <c r="R71" i="1" s="1"/>
  <c r="V71" i="1" s="1"/>
  <c r="R70" i="1"/>
  <c r="Q70" i="1"/>
  <c r="N70" i="1"/>
  <c r="O70" i="1" s="1"/>
  <c r="K70" i="1"/>
  <c r="L70" i="1" s="1"/>
  <c r="Q69" i="1"/>
  <c r="R69" i="1" s="1"/>
  <c r="N69" i="1"/>
  <c r="O69" i="1" s="1"/>
  <c r="K69" i="1"/>
  <c r="L69" i="1" s="1"/>
  <c r="I69" i="1"/>
  <c r="R67" i="1"/>
  <c r="O67" i="1"/>
  <c r="V67" i="1" s="1"/>
  <c r="L67" i="1"/>
  <c r="U67" i="1" s="1"/>
  <c r="Q64" i="1"/>
  <c r="R64" i="1" s="1"/>
  <c r="N64" i="1"/>
  <c r="O64" i="1" s="1"/>
  <c r="K64" i="1"/>
  <c r="L64" i="1" s="1"/>
  <c r="I64" i="1"/>
  <c r="V62" i="1"/>
  <c r="U62" i="1"/>
  <c r="S62" i="1"/>
  <c r="Z62" i="1" s="1"/>
  <c r="AA62" i="1" s="1"/>
  <c r="L62" i="1"/>
  <c r="W62" i="1" s="1"/>
  <c r="K62" i="1"/>
  <c r="N62" i="1"/>
  <c r="O62" i="1" s="1"/>
  <c r="Q62" i="1"/>
  <c r="R62" i="1" s="1"/>
  <c r="S60" i="1"/>
  <c r="Z60" i="1" s="1"/>
  <c r="AA60" i="1" s="1"/>
  <c r="Q58" i="1"/>
  <c r="R58" i="1" s="1"/>
  <c r="Q60" i="1"/>
  <c r="R60" i="1" s="1"/>
  <c r="Q59" i="1"/>
  <c r="R59" i="1" s="1"/>
  <c r="Q57" i="1"/>
  <c r="R57" i="1" s="1"/>
  <c r="T57" i="1" s="1"/>
  <c r="Q56" i="1"/>
  <c r="R56" i="1" s="1"/>
  <c r="N60" i="1"/>
  <c r="O60" i="1" s="1"/>
  <c r="N59" i="1"/>
  <c r="O59" i="1" s="1"/>
  <c r="N58" i="1"/>
  <c r="O58" i="1" s="1"/>
  <c r="N56" i="1"/>
  <c r="O56" i="1" s="1"/>
  <c r="N57" i="1"/>
  <c r="O57" i="1" s="1"/>
  <c r="K60" i="1"/>
  <c r="L60" i="1" s="1"/>
  <c r="T60" i="1" s="1"/>
  <c r="K59" i="1"/>
  <c r="L59" i="1" s="1"/>
  <c r="W59" i="1" s="1"/>
  <c r="K58" i="1"/>
  <c r="L58" i="1" s="1"/>
  <c r="K57" i="1"/>
  <c r="L57" i="1" s="1"/>
  <c r="U57" i="1" s="1"/>
  <c r="K56" i="1"/>
  <c r="L56" i="1" s="1"/>
  <c r="Q55" i="1"/>
  <c r="R55" i="1" s="1"/>
  <c r="N55" i="1"/>
  <c r="O55" i="1" s="1"/>
  <c r="K55" i="1"/>
  <c r="L55" i="1" s="1"/>
  <c r="S55" i="1" s="1"/>
  <c r="R53" i="1"/>
  <c r="Q53" i="1"/>
  <c r="N53" i="1"/>
  <c r="O53" i="1" s="1"/>
  <c r="T53" i="1" s="1"/>
  <c r="K53" i="1"/>
  <c r="L53" i="1" s="1"/>
  <c r="I53" i="1"/>
  <c r="U53" i="1" s="1"/>
  <c r="K52" i="1"/>
  <c r="L52" i="1" s="1"/>
  <c r="N52" i="1"/>
  <c r="O52" i="1" s="1"/>
  <c r="Q52" i="1"/>
  <c r="R52" i="1" s="1"/>
  <c r="Q51" i="1"/>
  <c r="R51" i="1" s="1"/>
  <c r="N51" i="1"/>
  <c r="O51" i="1" s="1"/>
  <c r="K51" i="1"/>
  <c r="L51" i="1" s="1"/>
  <c r="I51" i="1"/>
  <c r="Q50" i="1"/>
  <c r="R50" i="1" s="1"/>
  <c r="N50" i="1"/>
  <c r="O50" i="1" s="1"/>
  <c r="K50" i="1"/>
  <c r="L50" i="1" s="1"/>
  <c r="I50" i="1"/>
  <c r="Q49" i="1"/>
  <c r="R49" i="1" s="1"/>
  <c r="O49" i="1"/>
  <c r="N49" i="1"/>
  <c r="K49" i="1"/>
  <c r="L49" i="1" s="1"/>
  <c r="K47" i="1"/>
  <c r="L47" i="1" s="1"/>
  <c r="N47" i="1"/>
  <c r="O47" i="1" s="1"/>
  <c r="Q47" i="1"/>
  <c r="R47" i="1" s="1"/>
  <c r="Q46" i="1"/>
  <c r="R46" i="1" s="1"/>
  <c r="S46" i="1" s="1"/>
  <c r="Z46" i="1" s="1"/>
  <c r="AA46" i="1" s="1"/>
  <c r="N46" i="1"/>
  <c r="O46" i="1" s="1"/>
  <c r="K46" i="1"/>
  <c r="L46" i="1" s="1"/>
  <c r="Q45" i="1"/>
  <c r="R45" i="1" s="1"/>
  <c r="N45" i="1"/>
  <c r="O45" i="1" s="1"/>
  <c r="K45" i="1"/>
  <c r="L45" i="1" s="1"/>
  <c r="Q44" i="1"/>
  <c r="R44" i="1" s="1"/>
  <c r="N44" i="1"/>
  <c r="O44" i="1" s="1"/>
  <c r="K44" i="1"/>
  <c r="L44" i="1" s="1"/>
  <c r="I44" i="1"/>
  <c r="W42" i="1"/>
  <c r="K42" i="1"/>
  <c r="L42" i="1" s="1"/>
  <c r="T42" i="1" s="1"/>
  <c r="Q42" i="1"/>
  <c r="R42" i="1" s="1"/>
  <c r="S42" i="1" s="1"/>
  <c r="Z42" i="1" s="1"/>
  <c r="AA42" i="1" s="1"/>
  <c r="N42" i="1"/>
  <c r="O42" i="1" s="1"/>
  <c r="Q41" i="1"/>
  <c r="R41" i="1" s="1"/>
  <c r="N41" i="1"/>
  <c r="O41" i="1" s="1"/>
  <c r="L41" i="1"/>
  <c r="U41" i="1" s="1"/>
  <c r="K41" i="1"/>
  <c r="R40" i="1"/>
  <c r="Q40" i="1"/>
  <c r="N40" i="1"/>
  <c r="O40" i="1" s="1"/>
  <c r="K39" i="1"/>
  <c r="L39" i="1" s="1"/>
  <c r="K40" i="1"/>
  <c r="L40" i="1" s="1"/>
  <c r="N39" i="1"/>
  <c r="O39" i="1" s="1"/>
  <c r="Q39" i="1"/>
  <c r="R39" i="1" s="1"/>
  <c r="Q38" i="1"/>
  <c r="R38" i="1" s="1"/>
  <c r="N38" i="1"/>
  <c r="O38" i="1" s="1"/>
  <c r="S38" i="1" s="1"/>
  <c r="Z38" i="1" s="1"/>
  <c r="AA38" i="1" s="1"/>
  <c r="K38" i="1"/>
  <c r="L38" i="1" s="1"/>
  <c r="U38" i="1" s="1"/>
  <c r="K37" i="1"/>
  <c r="L37" i="1" s="1"/>
  <c r="U37" i="1" s="1"/>
  <c r="K36" i="1"/>
  <c r="L36" i="1" s="1"/>
  <c r="K35" i="1"/>
  <c r="L35" i="1" s="1"/>
  <c r="U35" i="1" s="1"/>
  <c r="N37" i="1"/>
  <c r="O37" i="1" s="1"/>
  <c r="S37" i="1" s="1"/>
  <c r="Z37" i="1" s="1"/>
  <c r="AA37" i="1" s="1"/>
  <c r="N36" i="1"/>
  <c r="O36" i="1" s="1"/>
  <c r="N35" i="1"/>
  <c r="O35" i="1" s="1"/>
  <c r="S35" i="1" s="1"/>
  <c r="Z35" i="1" s="1"/>
  <c r="AA35" i="1" s="1"/>
  <c r="Q37" i="1"/>
  <c r="R37" i="1" s="1"/>
  <c r="Q36" i="1"/>
  <c r="R36" i="1" s="1"/>
  <c r="Q35" i="1"/>
  <c r="R35" i="1" s="1"/>
  <c r="Q34" i="1"/>
  <c r="R34" i="1" s="1"/>
  <c r="N34" i="1"/>
  <c r="O34" i="1" s="1"/>
  <c r="K34" i="1"/>
  <c r="L34" i="1" s="1"/>
  <c r="Q33" i="1"/>
  <c r="R33" i="1" s="1"/>
  <c r="N33" i="1"/>
  <c r="O33" i="1" s="1"/>
  <c r="K33" i="1"/>
  <c r="L33" i="1" s="1"/>
  <c r="Q31" i="1"/>
  <c r="R31" i="1" s="1"/>
  <c r="N31" i="1"/>
  <c r="O31" i="1" s="1"/>
  <c r="K31" i="1"/>
  <c r="L31" i="1" s="1"/>
  <c r="I31" i="1"/>
  <c r="Q26" i="1"/>
  <c r="R26" i="1" s="1"/>
  <c r="Q27" i="1"/>
  <c r="R27" i="1" s="1"/>
  <c r="Q28" i="1"/>
  <c r="R28" i="1" s="1"/>
  <c r="Q29" i="1"/>
  <c r="R29" i="1"/>
  <c r="Q30" i="1"/>
  <c r="R30" i="1" s="1"/>
  <c r="N26" i="1"/>
  <c r="O26" i="1" s="1"/>
  <c r="N27" i="1"/>
  <c r="O27" i="1"/>
  <c r="N28" i="1"/>
  <c r="O28" i="1"/>
  <c r="N29" i="1"/>
  <c r="O29" i="1"/>
  <c r="N30" i="1"/>
  <c r="O30" i="1" s="1"/>
  <c r="W30" i="1" s="1"/>
  <c r="L30" i="1"/>
  <c r="L26" i="1"/>
  <c r="K26" i="1"/>
  <c r="K27" i="1"/>
  <c r="L27" i="1" s="1"/>
  <c r="K28" i="1"/>
  <c r="L28" i="1" s="1"/>
  <c r="K29" i="1"/>
  <c r="L29" i="1" s="1"/>
  <c r="K30" i="1"/>
  <c r="Q25" i="1"/>
  <c r="R25" i="1" s="1"/>
  <c r="N25" i="1"/>
  <c r="O25" i="1" s="1"/>
  <c r="K25" i="1"/>
  <c r="L25" i="1" s="1"/>
  <c r="I25" i="1"/>
  <c r="Q23" i="1"/>
  <c r="R23" i="1" s="1"/>
  <c r="N23" i="1"/>
  <c r="O23" i="1" s="1"/>
  <c r="K23" i="1"/>
  <c r="L23" i="1" s="1"/>
  <c r="Q22" i="1"/>
  <c r="R22" i="1" s="1"/>
  <c r="N22" i="1"/>
  <c r="O22" i="1" s="1"/>
  <c r="K22" i="1"/>
  <c r="L22" i="1" s="1"/>
  <c r="I22" i="1"/>
  <c r="Q24" i="1"/>
  <c r="R24" i="1" s="1"/>
  <c r="N24" i="1"/>
  <c r="O24" i="1" s="1"/>
  <c r="K24" i="1"/>
  <c r="L24" i="1" s="1"/>
  <c r="I24" i="1"/>
  <c r="Q20" i="1"/>
  <c r="R20" i="1" s="1"/>
  <c r="N20" i="1"/>
  <c r="O20" i="1" s="1"/>
  <c r="K20" i="1"/>
  <c r="L20" i="1" s="1"/>
  <c r="Q18" i="1"/>
  <c r="R18" i="1" s="1"/>
  <c r="V18" i="1" s="1"/>
  <c r="N18" i="1"/>
  <c r="O18" i="1" s="1"/>
  <c r="K18" i="1"/>
  <c r="L18" i="1" s="1"/>
  <c r="S18" i="1" s="1"/>
  <c r="Z18" i="1" s="1"/>
  <c r="AA18" i="1" s="1"/>
  <c r="Q19" i="1"/>
  <c r="R19" i="1" s="1"/>
  <c r="N19" i="1"/>
  <c r="O19" i="1" s="1"/>
  <c r="K19" i="1"/>
  <c r="L19" i="1" s="1"/>
  <c r="I19" i="1"/>
  <c r="Q17" i="1"/>
  <c r="R17" i="1" s="1"/>
  <c r="N17" i="1"/>
  <c r="O17" i="1" s="1"/>
  <c r="K17" i="1"/>
  <c r="L17" i="1" s="1"/>
  <c r="I17" i="1"/>
  <c r="Q12" i="1"/>
  <c r="R12" i="1" s="1"/>
  <c r="S107" i="1" l="1"/>
  <c r="Z107" i="1" s="1"/>
  <c r="AA107" i="1" s="1"/>
  <c r="AB104" i="1" s="1"/>
  <c r="T52" i="1"/>
  <c r="U52" i="1"/>
  <c r="V52" i="1"/>
  <c r="W52" i="1"/>
  <c r="X52" i="1" s="1"/>
  <c r="S52" i="1"/>
  <c r="Z52" i="1" s="1"/>
  <c r="AA52" i="1" s="1"/>
  <c r="V47" i="1"/>
  <c r="S47" i="1"/>
  <c r="Z47" i="1" s="1"/>
  <c r="AA47" i="1" s="1"/>
  <c r="W47" i="1"/>
  <c r="T47" i="1"/>
  <c r="U47" i="1"/>
  <c r="S84" i="1"/>
  <c r="Z84" i="1" s="1"/>
  <c r="AA84" i="1" s="1"/>
  <c r="T84" i="1"/>
  <c r="U84" i="1"/>
  <c r="V84" i="1"/>
  <c r="W84" i="1"/>
  <c r="S95" i="1"/>
  <c r="Z95" i="1" s="1"/>
  <c r="AA95" i="1" s="1"/>
  <c r="T95" i="1"/>
  <c r="X95" i="1" s="1"/>
  <c r="V95" i="1"/>
  <c r="X96" i="1"/>
  <c r="U20" i="1"/>
  <c r="V20" i="1"/>
  <c r="T20" i="1"/>
  <c r="W20" i="1"/>
  <c r="S20" i="1"/>
  <c r="Z20" i="1" s="1"/>
  <c r="AA20" i="1" s="1"/>
  <c r="S36" i="1"/>
  <c r="Z36" i="1" s="1"/>
  <c r="AA36" i="1" s="1"/>
  <c r="T36" i="1"/>
  <c r="U36" i="1"/>
  <c r="V36" i="1"/>
  <c r="W36" i="1"/>
  <c r="U58" i="1"/>
  <c r="S58" i="1"/>
  <c r="V58" i="1"/>
  <c r="T58" i="1"/>
  <c r="W58" i="1"/>
  <c r="X58" i="1" s="1"/>
  <c r="S56" i="1"/>
  <c r="Z56" i="1" s="1"/>
  <c r="AA56" i="1" s="1"/>
  <c r="V56" i="1"/>
  <c r="T56" i="1"/>
  <c r="W56" i="1"/>
  <c r="U56" i="1"/>
  <c r="T30" i="1"/>
  <c r="X30" i="1" s="1"/>
  <c r="S30" i="1"/>
  <c r="Z30" i="1" s="1"/>
  <c r="AA30" i="1" s="1"/>
  <c r="T46" i="1"/>
  <c r="X62" i="1"/>
  <c r="S78" i="1"/>
  <c r="Z78" i="1" s="1"/>
  <c r="AA78" i="1" s="1"/>
  <c r="U78" i="1"/>
  <c r="T78" i="1"/>
  <c r="V78" i="1"/>
  <c r="W78" i="1"/>
  <c r="X78" i="1" s="1"/>
  <c r="W41" i="1"/>
  <c r="W50" i="1"/>
  <c r="T59" i="1"/>
  <c r="W67" i="1"/>
  <c r="V96" i="1"/>
  <c r="W18" i="1"/>
  <c r="V22" i="1"/>
  <c r="V41" i="1"/>
  <c r="S50" i="1"/>
  <c r="Z50" i="1" s="1"/>
  <c r="S53" i="1"/>
  <c r="Z53" i="1" s="1"/>
  <c r="AA53" i="1" s="1"/>
  <c r="V60" i="1"/>
  <c r="W57" i="1"/>
  <c r="T62" i="1"/>
  <c r="W79" i="1"/>
  <c r="W77" i="1"/>
  <c r="W76" i="1"/>
  <c r="X76" i="1" s="1"/>
  <c r="W75" i="1"/>
  <c r="X75" i="1" s="1"/>
  <c r="W74" i="1"/>
  <c r="X74" i="1" s="1"/>
  <c r="W82" i="1"/>
  <c r="X82" i="1" s="1"/>
  <c r="U95" i="1"/>
  <c r="U96" i="1"/>
  <c r="W108" i="1"/>
  <c r="W107" i="1"/>
  <c r="W106" i="1"/>
  <c r="X106" i="1" s="1"/>
  <c r="W105" i="1"/>
  <c r="X105" i="1" s="1"/>
  <c r="W104" i="1"/>
  <c r="X104" i="1" s="1"/>
  <c r="X42" i="1"/>
  <c r="V79" i="1"/>
  <c r="W83" i="1"/>
  <c r="U18" i="1"/>
  <c r="S59" i="1"/>
  <c r="U77" i="1"/>
  <c r="U75" i="1"/>
  <c r="U74" i="1"/>
  <c r="U82" i="1"/>
  <c r="S96" i="1"/>
  <c r="Z96" i="1" s="1"/>
  <c r="AA96" i="1" s="1"/>
  <c r="U108" i="1"/>
  <c r="U107" i="1"/>
  <c r="U105" i="1"/>
  <c r="U104" i="1"/>
  <c r="W37" i="1"/>
  <c r="T41" i="1"/>
  <c r="V38" i="1"/>
  <c r="V37" i="1"/>
  <c r="V35" i="1"/>
  <c r="U42" i="1"/>
  <c r="S41" i="1"/>
  <c r="Z41" i="1" s="1"/>
  <c r="AA41" i="1" s="1"/>
  <c r="W46" i="1"/>
  <c r="X46" i="1" s="1"/>
  <c r="U60" i="1"/>
  <c r="V57" i="1"/>
  <c r="S67" i="1"/>
  <c r="T79" i="1"/>
  <c r="T77" i="1"/>
  <c r="T76" i="1"/>
  <c r="T74" i="1"/>
  <c r="U83" i="1"/>
  <c r="U98" i="1"/>
  <c r="U101" i="1"/>
  <c r="T108" i="1"/>
  <c r="T107" i="1"/>
  <c r="T106" i="1"/>
  <c r="T105" i="1"/>
  <c r="T104" i="1"/>
  <c r="V59" i="1"/>
  <c r="V105" i="1"/>
  <c r="S29" i="1"/>
  <c r="Z29" i="1" s="1"/>
  <c r="AA29" i="1" s="1"/>
  <c r="W38" i="1"/>
  <c r="X38" i="1" s="1"/>
  <c r="W35" i="1"/>
  <c r="V42" i="1"/>
  <c r="U76" i="1"/>
  <c r="V83" i="1"/>
  <c r="T18" i="1"/>
  <c r="V46" i="1"/>
  <c r="W53" i="1"/>
  <c r="X53" i="1" s="1"/>
  <c r="S57" i="1"/>
  <c r="Z57" i="1" s="1"/>
  <c r="AA57" i="1" s="1"/>
  <c r="U59" i="1"/>
  <c r="T67" i="1"/>
  <c r="Z67" i="1" s="1"/>
  <c r="T83" i="1"/>
  <c r="T98" i="1"/>
  <c r="X98" i="1" s="1"/>
  <c r="T37" i="1"/>
  <c r="T35" i="1"/>
  <c r="U46" i="1"/>
  <c r="W51" i="1"/>
  <c r="X51" i="1" s="1"/>
  <c r="V53" i="1"/>
  <c r="W60" i="1"/>
  <c r="X60" i="1" s="1"/>
  <c r="T38" i="1"/>
  <c r="S51" i="1"/>
  <c r="Z51" i="1" s="1"/>
  <c r="AA51" i="1" s="1"/>
  <c r="V109" i="1"/>
  <c r="T109" i="1"/>
  <c r="U109" i="1"/>
  <c r="W109" i="1"/>
  <c r="X109" i="1" s="1"/>
  <c r="S109" i="1"/>
  <c r="Z109" i="1" s="1"/>
  <c r="AA109" i="1" s="1"/>
  <c r="V102" i="1"/>
  <c r="W102" i="1"/>
  <c r="S102" i="1"/>
  <c r="Z102" i="1" s="1"/>
  <c r="AA102" i="1" s="1"/>
  <c r="S101" i="1"/>
  <c r="Z101" i="1" s="1"/>
  <c r="AA101" i="1" s="1"/>
  <c r="T102" i="1"/>
  <c r="T101" i="1"/>
  <c r="X101" i="1" s="1"/>
  <c r="U102" i="1"/>
  <c r="V101" i="1"/>
  <c r="W100" i="1"/>
  <c r="V100" i="1"/>
  <c r="U100" i="1"/>
  <c r="S100" i="1"/>
  <c r="Z100" i="1" s="1"/>
  <c r="AA100" i="1" s="1"/>
  <c r="AB100" i="1" s="1"/>
  <c r="T100" i="1"/>
  <c r="S97" i="1"/>
  <c r="Z97" i="1" s="1"/>
  <c r="AA97" i="1" s="1"/>
  <c r="W97" i="1"/>
  <c r="V97" i="1"/>
  <c r="U97" i="1"/>
  <c r="T97" i="1"/>
  <c r="W93" i="1"/>
  <c r="S93" i="1"/>
  <c r="Z93" i="1" s="1"/>
  <c r="AA93" i="1" s="1"/>
  <c r="U93" i="1"/>
  <c r="T94" i="1"/>
  <c r="S94" i="1"/>
  <c r="Z94" i="1" s="1"/>
  <c r="AA94" i="1" s="1"/>
  <c r="W94" i="1"/>
  <c r="V94" i="1"/>
  <c r="U94" i="1"/>
  <c r="T93" i="1"/>
  <c r="V93" i="1"/>
  <c r="W91" i="1"/>
  <c r="V91" i="1"/>
  <c r="U91" i="1"/>
  <c r="T91" i="1"/>
  <c r="S91" i="1"/>
  <c r="Z91" i="1" s="1"/>
  <c r="AA91" i="1" s="1"/>
  <c r="U90" i="1"/>
  <c r="W90" i="1"/>
  <c r="V90" i="1"/>
  <c r="T90" i="1"/>
  <c r="S90" i="1"/>
  <c r="Z90" i="1" s="1"/>
  <c r="AA90" i="1" s="1"/>
  <c r="W89" i="1"/>
  <c r="V89" i="1"/>
  <c r="U89" i="1"/>
  <c r="T89" i="1"/>
  <c r="S89" i="1"/>
  <c r="Z89" i="1" s="1"/>
  <c r="AA89" i="1" s="1"/>
  <c r="W86" i="1"/>
  <c r="V86" i="1"/>
  <c r="U86" i="1"/>
  <c r="S86" i="1"/>
  <c r="Z86" i="1" s="1"/>
  <c r="AA86" i="1" s="1"/>
  <c r="T86" i="1"/>
  <c r="T87" i="1"/>
  <c r="S87" i="1"/>
  <c r="Z87" i="1" s="1"/>
  <c r="AA87" i="1" s="1"/>
  <c r="W87" i="1"/>
  <c r="V87" i="1"/>
  <c r="U87" i="1"/>
  <c r="V85" i="1"/>
  <c r="U85" i="1"/>
  <c r="T85" i="1"/>
  <c r="S85" i="1"/>
  <c r="Z85" i="1" s="1"/>
  <c r="AA85" i="1" s="1"/>
  <c r="W85" i="1"/>
  <c r="X85" i="1" s="1"/>
  <c r="W88" i="1"/>
  <c r="V88" i="1"/>
  <c r="U88" i="1"/>
  <c r="T88" i="1"/>
  <c r="S88" i="1"/>
  <c r="Z88" i="1" s="1"/>
  <c r="AA88" i="1" s="1"/>
  <c r="V81" i="1"/>
  <c r="W81" i="1"/>
  <c r="S81" i="1"/>
  <c r="Z81" i="1" s="1"/>
  <c r="AA81" i="1" s="1"/>
  <c r="T81" i="1"/>
  <c r="U81" i="1"/>
  <c r="W73" i="1"/>
  <c r="U73" i="1"/>
  <c r="S73" i="1"/>
  <c r="Z73" i="1" s="1"/>
  <c r="AA73" i="1" s="1"/>
  <c r="AB73" i="1" s="1"/>
  <c r="T73" i="1"/>
  <c r="V73" i="1"/>
  <c r="W70" i="1"/>
  <c r="V70" i="1"/>
  <c r="U70" i="1"/>
  <c r="T70" i="1"/>
  <c r="S70" i="1"/>
  <c r="Z70" i="1" s="1"/>
  <c r="AA70" i="1" s="1"/>
  <c r="W69" i="1"/>
  <c r="X69" i="1" s="1"/>
  <c r="U69" i="1"/>
  <c r="S69" i="1"/>
  <c r="Z69" i="1" s="1"/>
  <c r="AA69" i="1" s="1"/>
  <c r="T69" i="1"/>
  <c r="V69" i="1"/>
  <c r="AA67" i="1"/>
  <c r="S64" i="1"/>
  <c r="T64" i="1"/>
  <c r="Z64" i="1" s="1"/>
  <c r="U64" i="1"/>
  <c r="V64" i="1"/>
  <c r="W64" i="1"/>
  <c r="X56" i="1"/>
  <c r="X57" i="1"/>
  <c r="Z59" i="1"/>
  <c r="AA59" i="1" s="1"/>
  <c r="Z58" i="1"/>
  <c r="AA58" i="1" s="1"/>
  <c r="W55" i="1"/>
  <c r="T55" i="1"/>
  <c r="V55" i="1"/>
  <c r="U55" i="1"/>
  <c r="Z55" i="1"/>
  <c r="AA55" i="1" s="1"/>
  <c r="X50" i="1"/>
  <c r="T51" i="1"/>
  <c r="U51" i="1"/>
  <c r="U50" i="1"/>
  <c r="V51" i="1"/>
  <c r="V50" i="1"/>
  <c r="T50" i="1"/>
  <c r="W45" i="1"/>
  <c r="X45" i="1" s="1"/>
  <c r="V45" i="1"/>
  <c r="U45" i="1"/>
  <c r="T45" i="1"/>
  <c r="S45" i="1"/>
  <c r="Z45" i="1" s="1"/>
  <c r="AA45" i="1" s="1"/>
  <c r="W44" i="1"/>
  <c r="U44" i="1"/>
  <c r="V44" i="1"/>
  <c r="S44" i="1"/>
  <c r="Z44" i="1" s="1"/>
  <c r="AA44" i="1" s="1"/>
  <c r="AB44" i="1" s="1"/>
  <c r="T44" i="1"/>
  <c r="S39" i="1"/>
  <c r="Z39" i="1" s="1"/>
  <c r="AA39" i="1" s="1"/>
  <c r="T39" i="1"/>
  <c r="U39" i="1"/>
  <c r="V39" i="1"/>
  <c r="W39" i="1"/>
  <c r="X39" i="1" s="1"/>
  <c r="S40" i="1"/>
  <c r="Z40" i="1" s="1"/>
  <c r="AA40" i="1" s="1"/>
  <c r="T40" i="1"/>
  <c r="W40" i="1"/>
  <c r="X40" i="1" s="1"/>
  <c r="U40" i="1"/>
  <c r="V40" i="1"/>
  <c r="T33" i="1"/>
  <c r="S33" i="1"/>
  <c r="Z33" i="1" s="1"/>
  <c r="AA33" i="1" s="1"/>
  <c r="W33" i="1"/>
  <c r="X33" i="1" s="1"/>
  <c r="V33" i="1"/>
  <c r="U33" i="1"/>
  <c r="V34" i="1"/>
  <c r="U34" i="1"/>
  <c r="T34" i="1"/>
  <c r="S34" i="1"/>
  <c r="Z34" i="1" s="1"/>
  <c r="AA34" i="1" s="1"/>
  <c r="W34" i="1"/>
  <c r="W31" i="1"/>
  <c r="V31" i="1"/>
  <c r="U31" i="1"/>
  <c r="S31" i="1"/>
  <c r="Z31" i="1" s="1"/>
  <c r="AA31" i="1" s="1"/>
  <c r="T31" i="1"/>
  <c r="U28" i="1"/>
  <c r="W28" i="1"/>
  <c r="X28" i="1" s="1"/>
  <c r="V28" i="1"/>
  <c r="T28" i="1"/>
  <c r="S28" i="1"/>
  <c r="Z28" i="1" s="1"/>
  <c r="AA28" i="1" s="1"/>
  <c r="W27" i="1"/>
  <c r="X27" i="1" s="1"/>
  <c r="U27" i="1"/>
  <c r="V27" i="1"/>
  <c r="S27" i="1"/>
  <c r="Z27" i="1" s="1"/>
  <c r="AA27" i="1" s="1"/>
  <c r="T27" i="1"/>
  <c r="S26" i="1"/>
  <c r="Z26" i="1" s="1"/>
  <c r="AA26" i="1" s="1"/>
  <c r="T26" i="1"/>
  <c r="U26" i="1"/>
  <c r="W26" i="1"/>
  <c r="X26" i="1" s="1"/>
  <c r="V26" i="1"/>
  <c r="V30" i="1"/>
  <c r="U30" i="1"/>
  <c r="W29" i="1"/>
  <c r="V29" i="1"/>
  <c r="U29" i="1"/>
  <c r="T29" i="1"/>
  <c r="W25" i="1"/>
  <c r="U25" i="1"/>
  <c r="S25" i="1"/>
  <c r="Z25" i="1" s="1"/>
  <c r="AA25" i="1" s="1"/>
  <c r="T25" i="1"/>
  <c r="V25" i="1"/>
  <c r="W23" i="1"/>
  <c r="V23" i="1"/>
  <c r="U23" i="1"/>
  <c r="T23" i="1"/>
  <c r="S23" i="1"/>
  <c r="Z23" i="1" s="1"/>
  <c r="AA23" i="1" s="1"/>
  <c r="W22" i="1"/>
  <c r="X22" i="1" s="1"/>
  <c r="S22" i="1"/>
  <c r="Z22" i="1" s="1"/>
  <c r="AA22" i="1" s="1"/>
  <c r="T22" i="1"/>
  <c r="U22" i="1"/>
  <c r="U24" i="1"/>
  <c r="W24" i="1"/>
  <c r="V24" i="1"/>
  <c r="T24" i="1"/>
  <c r="S24" i="1"/>
  <c r="Z24" i="1" s="1"/>
  <c r="AA24" i="1" s="1"/>
  <c r="W19" i="1"/>
  <c r="U19" i="1"/>
  <c r="V19" i="1"/>
  <c r="S19" i="1"/>
  <c r="Z19" i="1" s="1"/>
  <c r="AA19" i="1" s="1"/>
  <c r="T19" i="1"/>
  <c r="W17" i="1"/>
  <c r="X17" i="1" s="1"/>
  <c r="S17" i="1"/>
  <c r="Z17" i="1" s="1"/>
  <c r="AA17" i="1" s="1"/>
  <c r="AB17" i="1" s="1"/>
  <c r="U17" i="1"/>
  <c r="T17" i="1"/>
  <c r="V17" i="1"/>
  <c r="N12" i="1"/>
  <c r="O12" i="1" s="1"/>
  <c r="AA64" i="1" l="1"/>
  <c r="AB64" i="1" s="1"/>
  <c r="X37" i="1"/>
  <c r="AA50" i="1"/>
  <c r="AB50" i="1" s="1"/>
  <c r="X41" i="1"/>
  <c r="AB55" i="1"/>
  <c r="AB67" i="1"/>
  <c r="AA111" i="1"/>
  <c r="X24" i="1"/>
  <c r="X31" i="1"/>
  <c r="X88" i="1"/>
  <c r="X107" i="1"/>
  <c r="X77" i="1"/>
  <c r="X47" i="1"/>
  <c r="AB33" i="1"/>
  <c r="X44" i="1"/>
  <c r="X108" i="1"/>
  <c r="X79" i="1"/>
  <c r="X18" i="1"/>
  <c r="X20" i="1"/>
  <c r="X84" i="1"/>
  <c r="X64" i="1"/>
  <c r="AB69" i="1"/>
  <c r="X100" i="1"/>
  <c r="X83" i="1"/>
  <c r="X19" i="1"/>
  <c r="X55" i="1"/>
  <c r="X94" i="1"/>
  <c r="X35" i="1"/>
  <c r="X67" i="1"/>
  <c r="X36" i="1"/>
  <c r="X102" i="1"/>
  <c r="AB93" i="1"/>
  <c r="X97" i="1"/>
  <c r="X93" i="1"/>
  <c r="AB81" i="1"/>
  <c r="X91" i="1"/>
  <c r="X90" i="1"/>
  <c r="X89" i="1"/>
  <c r="X87" i="1"/>
  <c r="X86" i="1"/>
  <c r="X81" i="1"/>
  <c r="X73" i="1"/>
  <c r="X70" i="1"/>
  <c r="X59" i="1"/>
  <c r="X34" i="1"/>
  <c r="AB22" i="1"/>
  <c r="X29" i="1"/>
  <c r="X25" i="1"/>
  <c r="X23" i="1"/>
  <c r="K12" i="1"/>
  <c r="L12" i="1" s="1"/>
  <c r="Q15" i="1"/>
  <c r="R15" i="1" s="1"/>
  <c r="N15" i="1"/>
  <c r="O15" i="1" s="1"/>
  <c r="K15" i="1"/>
  <c r="L15" i="1" s="1"/>
  <c r="W12" i="1" l="1"/>
  <c r="X12" i="1" s="1"/>
  <c r="S12" i="1"/>
  <c r="Z12" i="1" s="1"/>
  <c r="AA12" i="1" s="1"/>
  <c r="T12" i="1"/>
  <c r="U12" i="1"/>
  <c r="V12" i="1"/>
  <c r="S15" i="1"/>
  <c r="Z15" i="1" s="1"/>
  <c r="AA15" i="1" s="1"/>
  <c r="T15" i="1"/>
  <c r="W15" i="1"/>
  <c r="X15" i="1" s="1"/>
  <c r="V15" i="1"/>
  <c r="U15" i="1"/>
  <c r="R14" i="1"/>
  <c r="O14" i="1"/>
  <c r="L14" i="1"/>
  <c r="I14" i="1"/>
  <c r="W14" i="1" s="1"/>
  <c r="Q13" i="1"/>
  <c r="R13" i="1" s="1"/>
  <c r="N13" i="1"/>
  <c r="O13" i="1" s="1"/>
  <c r="K13" i="1"/>
  <c r="L13" i="1" s="1"/>
  <c r="I13" i="1"/>
  <c r="Q10" i="1"/>
  <c r="R10" i="1" s="1"/>
  <c r="N10" i="1"/>
  <c r="O10" i="1" s="1"/>
  <c r="K10" i="1"/>
  <c r="L10" i="1" s="1"/>
  <c r="I10" i="1"/>
  <c r="K8" i="1"/>
  <c r="L8" i="1" s="1"/>
  <c r="Q8" i="1"/>
  <c r="R8" i="1" s="1"/>
  <c r="N8" i="1"/>
  <c r="O8" i="1" s="1"/>
  <c r="I8" i="1"/>
  <c r="S14" i="1" l="1"/>
  <c r="Z14" i="1" s="1"/>
  <c r="AA14" i="1" s="1"/>
  <c r="T13" i="1"/>
  <c r="U14" i="1"/>
  <c r="V14" i="1"/>
  <c r="T14" i="1"/>
  <c r="X14" i="1" s="1"/>
  <c r="U13" i="1"/>
  <c r="V13" i="1"/>
  <c r="W13" i="1"/>
  <c r="X13" i="1" s="1"/>
  <c r="S13" i="1"/>
  <c r="Z13" i="1" s="1"/>
  <c r="AA13" i="1" s="1"/>
  <c r="AB12" i="1" s="1"/>
  <c r="W10" i="1"/>
  <c r="T10" i="1"/>
  <c r="Z10" i="1" s="1"/>
  <c r="AA10" i="1" s="1"/>
  <c r="AB10" i="1" s="1"/>
  <c r="S10" i="1"/>
  <c r="U10" i="1"/>
  <c r="V10" i="1"/>
  <c r="S8" i="1"/>
  <c r="T8" i="1"/>
  <c r="Z8" i="1" s="1"/>
  <c r="W8" i="1"/>
  <c r="V8" i="1"/>
  <c r="U8" i="1"/>
  <c r="AB8" i="1" l="1"/>
  <c r="AA8" i="1"/>
  <c r="AA65" i="1" s="1"/>
  <c r="X10" i="1"/>
  <c r="X8" i="1"/>
</calcChain>
</file>

<file path=xl/sharedStrings.xml><?xml version="1.0" encoding="utf-8"?>
<sst xmlns="http://schemas.openxmlformats.org/spreadsheetml/2006/main" count="305" uniqueCount="132">
  <si>
    <t>C/U</t>
  </si>
  <si>
    <t>LIMA TRIANGULAR</t>
  </si>
  <si>
    <t>KG</t>
  </si>
  <si>
    <t>SOLDADURA ELECTRICA  6011</t>
  </si>
  <si>
    <t>SOLDADURA ESTANO / PLOMO -  60/40 100 GR 1 MM</t>
  </si>
  <si>
    <t xml:space="preserve">PASTA PARA SOLDAR </t>
  </si>
  <si>
    <t>LIMA REDONDA</t>
  </si>
  <si>
    <t xml:space="preserve">DESCRIPCIÓN DEL BIEN Y/O EQUIPO:  ADQUISICIÓN DE INSUMOS II Y III NIVEL DE MANTENIMIENTO
CLASIFICADOR POR OBJETO DEL GASTO:   A-02-02-01-004-002 
NOMBRE DE CUENTA: PRODUCTOS METÁLICOS ELABORADOS (EXCEPTO MAQUINARIA Y EQUIPO)
DESCRIPCION DEL ACTIVO FIJO:  LIMA REDONDA- PASTA PARA SOLDAR -  SOLDADURA ESTANO / PLOMO 60/40 100 GR 1 MM - SOLDADURA ELECTRICA  6011 - LLAVE AMERICANA DE 3/4 - LIMA TRIANGULAR - LIMA PLANA
ESPECIFICACIÓN TÉCNICA :  JEMPP-CEDE4-DIETE- ET – 04403/INF-0 -  JEMPP-CEDE4-DIETE-ET – 04668/ARM-0 - JEMPP-CEDE4-DIETE-ET – 03132/INT-0 - JEMPP-CEDE4-DIETE-ET – 04542/INF- 0- JEMPP-CEDE4-DIETE-ET – 04402/INF- 0- JEMPP-CEDE4-DIETE-ET – 04404/INF- 0-  JEMPP-CEDE4-DIETE-ET – 04405/INF- 0- </t>
  </si>
  <si>
    <t>CEPILLO DE GRATA LISO  5/8 X5</t>
  </si>
  <si>
    <t xml:space="preserve">MARCADOR PERMANETE INDUSTRIAL -  (TITAN PERMANENTE - INDELEBLE PUNTA DE 2,3 ML </t>
  </si>
  <si>
    <t xml:space="preserve">ESCOBA CERDA SUAVE </t>
  </si>
  <si>
    <t>DESCRIPCIÓN DEL BIEN Y/O EQUIPO:  ADQUISICIÓN DE INSUMOS II Y III NIVEL DE MANTENIMIENTO
CLASIFICADOR POR OBJETO DEL GASTO:   A-02-02-01-003-008 
NOMBRE DE CUENTA: OTROS BIENES TRANSPORTABLES N.C.P.  
DESCRIPCION DEL ACTIVO FIJO: ESCOBA CERDA SUAVE - MARCADOR PERMANETE INDUSTRIAL - CEPILLO DE GRATA LISO  
ESPECIFICACIÓN TÉCNICA :   JEMPP-CEDE4-DIETE- BIADE-ET – 01655/INT-0 - JEMPP-CEDE4-DIETE- ET – 04551/INF-0 - JEMPP-CEDE4-DIETE-ET – 04549/INF-0</t>
  </si>
  <si>
    <t>LIJA N°120</t>
  </si>
  <si>
    <t>TRAPO PARA LIMPIEZA</t>
  </si>
  <si>
    <t>PAÑO PARA LIMPIEZA</t>
  </si>
  <si>
    <t>LIJA DE AGUA GRANO 240</t>
  </si>
  <si>
    <t xml:space="preserve">GRATA PARA ESMERIL </t>
  </si>
  <si>
    <t>DISCO DE CORTE 4"</t>
  </si>
  <si>
    <t>DESCRIPCIÓN DEL BIEN Y/O EQUIPO:  ADQUISICIÓN DE INSUMOS II Y III  NIVEL DE MANTENIMIENTO
CLASIFICADOR POR OBJETO DEL GASTO:   A-02-02-01-003-007   
NOMBRE DE CUENTA:  VIDRIO Y PRODUCTOS DE VIDRIO Y OTROS PRODUCTOS NO METÁLICOS N.C.P.
DESCRIPCION DEL ACTIVO FIJO: DISCO DE CORTE 4 -GRATA PARA ESMERIL - LIJA DE AGUA GRANO 240- PAÑO DE LIMPIEZA -TRAPO PARA LIMPIEZA - LIJA N°120 -  
ESPECIFICACIÓN TÉCNICA :   JEMPP-CEDE4-DIETE-ET – 02672/CAB- 00 - JEMPP-CEDE4-DIETE-ET – 04547/INF- 0- JEMPP-CEDE4-DIETE-ET – 02676/INF- 0-  JEMPP-CEDE4-DIETE-ET – 04536/INF- 0 -  JEMPP-CEDE4-DIETE-ET – 04533/INF-0 - JEMPP-CEDE4-DIETE-ET – 02675/INF-0</t>
  </si>
  <si>
    <t>RO</t>
  </si>
  <si>
    <t>CINTA AISLANTE 19MMX20M</t>
  </si>
  <si>
    <t>AMARRE PLASTICO CABLES T8 20 CM (8") LARGO X 4.6 MM BOLSA DE 100 UNIDADES</t>
  </si>
  <si>
    <t>AMARRE PLASTICO CABLES T32 82 CM (32") LARGO X 9.0 MM BOLSA X100 UNIDADES</t>
  </si>
  <si>
    <t>AMARRE PLASTICO CABLES  50 CM LARGO X 8 MM ANCHO  BOLSA X100 UNIDADES</t>
  </si>
  <si>
    <t>AMARRE PLASTICO CABLES T14 35 CM (14") LARGO X 4.8 MM ANCHO  BOLSA X100 UNIDADES</t>
  </si>
  <si>
    <t>AMARRE PLASTICO CABLES T12 30 CM (12") LARGO X 4.8 MM ANCHO  BOLSA X100 UNIDADES</t>
  </si>
  <si>
    <t>AMARRE PLASTICO CABLES T10 25 CM (10") LARGO X 4.8 MM ANCHO BOLSA X100 UNIDADES</t>
  </si>
  <si>
    <t>BG</t>
  </si>
  <si>
    <t>BOLSAS PLASTICAS CIERRE HERMETICO paquete x100</t>
  </si>
  <si>
    <t>CINTA DE ENMASCARAR 24X40MTS</t>
  </si>
  <si>
    <t>M</t>
  </si>
  <si>
    <t>PAPEL HUMEDO PARA EMPAQUES - REF. 60mm</t>
  </si>
  <si>
    <t>PLASTICO ELASTICO PARA EMBALAR 70CM X  3 (vinipel)</t>
  </si>
  <si>
    <t xml:space="preserve">DESCRIPCIÓN DEL BIEN Y/O EQUIPO:  ADQUISICIÓN DE INSUMOS II Y III NIVEL DE MANTENIMIENTO
CLASIFICADOR POR OBJETO DEL GASTO:   A-02-02-01-003-006   
NOMBRE DE CUENTA:  PRODUCTOS DE CAUCHO Y PLÁSTICO
DESCRIPCION DEL ACTIVO FIJO: PLASTICO ELASTICO PARA EMBALAR- PAPEL HUMEDO PARA EMPAQUES-CINTA DE ENMASCARAR 24X40MTS-BOLSAS PLASTICAS CIERRE HERMETICO-AMARRE PLASTICO CABLES T10 25 CM (10") LARGO X 4.8 MM ANCHO-AMARRE PLASTICO CABLES T12 30 CM (12") LARGO X 4.8 MM ANCHO-AMARRE PLASTICO CABLES T14 35 CM (14") LARGO X 4.8 MM ANCHO-AMARRE PLASTICO CABLES T14 35 CM (14") LARGO X 4.8 MM ANCHO- AMARRE PLASTICO CABLES  50 CM LARGO X 8 MM ANCHO-AMARRE PLASTICO CABLES T32 82 CM (32") LARGO X 9.0 MM ANCHO-CINTA AISLANTE 19MMX20M  
ESPECIFICACIÓN TÉCNICA :  JEMPP-CEDE4-DIETE-ET – 02997/INT- 0 - JEMPP-CEDE4-DIETE-ET – 04400/INF- 0 - JEMPP-CEDE4-DIETE-ET – 02669/INF- 0 - JEMPP-CEDE4-DIETE-ET – 04548/INF-0-JEMPP-CEDE4-DIETE-ET – 04892/CAB-0- JEMPP-CEDE4-DIETE-ET – 04399/INF-0 </t>
  </si>
  <si>
    <t>SEALING COMPOUND - COMPUESTO SELLADOR TRABA ROSCAS FUERZA BAJA (Loctite 222 X 50 mL)</t>
  </si>
  <si>
    <t>SEALER,CHEMICAL - COMPUESTO SELLADOR TRABA ROSCAS FUERZA MEDIA (Loctite 242 X 50 mL)</t>
  </si>
  <si>
    <t>SEALING COMPOUND - COMPUESTO SELLADOR TRABA ROSCAS FUERZA ALTA (Loctite 277 X 50 mL)</t>
  </si>
  <si>
    <t>LIQUIDO DE LIMPIEZA WD 40 -  de 18 OZ/ 532 mL  (CORROSION PREVENTIVE COMPOUND)</t>
  </si>
  <si>
    <t xml:space="preserve">ELIMINADOR DE EMPAQUES  </t>
  </si>
  <si>
    <t>GLN</t>
  </si>
  <si>
    <t>PEGANTE INDUSTRIAL DE CONTACTO AMARILLO LIQUIDO X GL</t>
  </si>
  <si>
    <t>JABÓN EN POLVO 1000 GR</t>
  </si>
  <si>
    <t>DESCRIPCIÓN DEL BIEN Y/O EQUIPO:  ADQUISICIÓN DE INSUMOS II Y III NIVEL DE MANTENIMIENTO
CLASIFICADOR POR OBJETO DEL GASTO:  A-02-02-01-003-004
NOMBRE DE CUENTA: :  QUÍMICOS BÁSICOS
DESCRIPCION DEL ACTIVO FIJO:  SILICIONA RESISTENTE DE ALTA TEMPERATURA NEGRA - TEFLON LIQUIDO - COMPUESTO SELLADOR (Loctite 592 PN 59231) - GAS REFRIGERANTE HFC R 134A
ESPECIFICACIÓN TÉCNICA :  JEMPP-CEDE4-DIETE-ET – 02486/ INF- 0 -  JEMPP-CEDE4-DIETE-ET – 04531/INF - 0  -  JEMPP-CEDE4-DIETE-ET – 04540/INF - 0</t>
  </si>
  <si>
    <t>GAS FREON R134 - (REFRIGERANTE HFC)</t>
  </si>
  <si>
    <t>TEFLON LIQUIDO - COMPUESTO SELLADOR (Loctite 592 PN 59231)</t>
  </si>
  <si>
    <t>SILICIONA RESISTENTE DE ALTA TEMPERATURA NEGRA (Loctite 5699 X 70 mL)</t>
  </si>
  <si>
    <t xml:space="preserve">LUBRICATING OIL REFRIGERANT COMPRESSOR </t>
  </si>
  <si>
    <t xml:space="preserve">DESCRIPCIÓN DEL BIEN Y/O EQUIPO:  ADQUISICIÓN DE INSUMOS II Y III NIVEL DE MANTENIMIENTO
CLASIFICADOR POR OBJETO DEL GASTO: A-02-02-01-003-003   
NOMBRE DE CUENTA:  PRODUCTOS DE HORNOS DE COQUE; PRODUCTOS DE REFINACIÓN DE PETRÓLEO Y COMBUSTIBLE NUCLEAR
DESCRIPCION DEL ACTIVO FIJO:   LUBRICATING OIL REFRIGERANT COMPRESSOR  
ESPECIFICACIÓN TÉCNICA :JEMPP-CEDE4-DIETE-ET–04874/CAB- 0 </t>
  </si>
  <si>
    <t>OBJETO DEL PROCESO : LAV III 8x8 “GLADIADOR</t>
  </si>
  <si>
    <t>GAFAS DE SEGURIDAD TIPO INDUSTRIAL</t>
  </si>
  <si>
    <t>DESCRIPCIÓN DEL BIEN Y/O EQUIPO:  ADQUISICIÓN DE INSUMOS II Y III NIVEL DE MANTENIMIENTO
CLASIFICADOR POR OBJETO DEL GASTO:   A-02-02-01-004-008   
NOMBRE DE CUENTA: APARATOS MÉDICOS, INSTRUMENTOS ÓPTICOS Y DE PRECISIÓN, RELOJES
DESCRIPCION DEL ACTIVO FIJO: GAFAS DE SEGURIDAD TIPO INDUSTRIAL 
ESPECIFICACIÓN TÉCNICA : JEMGF-COPER-DIPSE- SST-ET-04569/SST-2</t>
  </si>
  <si>
    <t>PISTOLA CALAFATEADORA</t>
  </si>
  <si>
    <t>DESCRIPCIÓN DEL BIEN Y/O EQUIPO:  ADQUISICIÓN DE INSUMOS II Y III NIVEL DE MANTENIMIENTO
CLASIFICADOR POR OBJETO DEL GASTO:   A-02-02-01-004-003   
NOMBRE DE CUENTA: MAQUINARIA PARA USO GENERAL
DESCRIPCION DEL ACTIVO FIJO:  PISTOLA CALAFATEADORA
ESPECIFICACIÓN TÉCNICA : JEMPP-CEDE4-DIETE-ET-04865/CAB-0</t>
  </si>
  <si>
    <t>LIMAS PLANAS</t>
  </si>
  <si>
    <t>EMBUDO METALICO MEDIANO CUELLO CISNE</t>
  </si>
  <si>
    <t>BROCAS  de 1/2 X 6</t>
  </si>
  <si>
    <t>BROCA  PARA TALADRO DE 90  MEDIANA 3/16</t>
  </si>
  <si>
    <t>BROCA CARBURO DE TUNGSTENO 9/16</t>
  </si>
  <si>
    <t>SOLDADURA EPOXICA X 16 GR</t>
  </si>
  <si>
    <t xml:space="preserve">DESCRIPCIÓN DEL BIEN Y/O EQUIPO:  ADQUISICIÓN DE INSUMOS II Y III  NIVEL DE MANTENIMIENTO
CLASIFICADOR POR OBJETO DEL GASTO:   A-02-02-01-004-002 
NOMBRE DE CUENTA: PRODUCTOS METÁLICOS ELABORADOS (EXCEPTO MAQUINARIA Y EQUIPO)
DESCRIPCION DEL ACTIVO FIJO: SOLDADURA EPOXICA X 16 GR - BROCA CARBURO DE TUNGSTENO 9/16 - BROCA  PARA TALADRO DE 90  MEDIANA 3/16 - BROCAS  de 1/2 X 6 - EMBUDO METALICO MEDIANO CUELLO CISNE - LIMA PLANA 
ESPECIFICACIÓN TÉCNICA : JEMPP-CEDE4-DIETE-ET- 04675/ARM-0 - JEMPP-CEDE4-DIETE-ET- 04489/INT-00 - JEMPP-CEDE4-DIETE-ET- 04238/INT-00 -  JEMPP-CEDE4-DIETE-ET- 04779/INT-0 - JEMPP-CEDE4-DIETE-ET- 01423/INF-00 - JEMPP-CEDE4-DIETE-ET- 04405/INF-0 </t>
  </si>
  <si>
    <t>MARCADOR PERMANETE INDUSTRIAL (TITAN PERMANENTE -INDELEBLE PUNTA DE 2,3 ML</t>
  </si>
  <si>
    <t>PAA</t>
  </si>
  <si>
    <t>GUANTES DE NYLON POLIURETANO PARA MECANICO AUTOMOTRIZ</t>
  </si>
  <si>
    <t>GUANTES DE NITRILO</t>
  </si>
  <si>
    <t>GUANTE INDUSTRIAL DE NEOPRENO</t>
  </si>
  <si>
    <t>CEPILLO MECHA FINA</t>
  </si>
  <si>
    <t>DESCRIPCIÓN DEL BIEN Y/O EQUIPO:  ADQUISICIÓN DE INSUMOS II Y III NIVEL DE MANTENIMIENTO
CLASIFICADOR POR OBJETO DEL GASTO: A-02-02-01-003-008 
NOMBRE DE CUENTA: OTROS BIENES TRANSPORTABLES N.C.P.  
DESCRIPCION DEL ACTIVO FIJO: CEPILLO MECHA FINA - GUANTE INDUSTRIAL DE NEOPRENO - GUANTES DE NITRILO -  GUANTES DE NYLON POLIURETANO PARA MECANICO AUTOMOTRIZ - MARCADOR PERMANETE INDUSTRIAL (TITAN PERMANENTE - INDELEBLE PUNTA DE 2,3 ML
ESPECIFICACIÓN TÉCNICA : JEMPP-CEDE4-DIETE-ET-01425/INT-00 - JEMPP-CEDE4-DIETE-ET-02484/INF-0 - JEMPP-CEDE4-DIETE-BIADE-ET-01643/ING-0 - JEMPP-CEDE4-DIETE-ET-02483/INF-0 - JEMPP-CEDE4-DIETE-ET-04551/INF-0</t>
  </si>
  <si>
    <t>PLG</t>
  </si>
  <si>
    <t>LIJA N°80</t>
  </si>
  <si>
    <t>TRAPOS PARA LIMPIEZA</t>
  </si>
  <si>
    <t>GRATA PARA ESMERIL</t>
  </si>
  <si>
    <t>DESCRIPCIÓN DEL BIEN Y/O EQUIPO:  ADQUISICIÓN DE INSUMOS II Y III NIVEL DE MANTENIMIENTO
CLASIFICADOR POR OBJETO DEL GASTO:   A-02-02-01-003-007   
NOMBRE DE CUENTA:  VIDRIO Y PRODUCTOS DE VIDRIO Y OTROS PRODUCTOS NO METÁLICOS N.C.P.
DESCRIPCION DEL ACTIVO FIJO: DISCO DE CORTE 4 - GRATA PARA ESMERIL - TRAPOS DE LIMPIEZA - LIJA N° 80  
ESPECIFICACIÓN TÉCNICA : JEMPP-CEDE4-DIETE-ET – 02672/CAB- 00 - JEMPP-CEDE4-DIETE-ET-04547/INF-0 - JEMPP-CEDE4-DIETE-ET – 04533/INF-0 - JEMPP-CEDE4-DIETE-ET – 02675/INF-0</t>
  </si>
  <si>
    <t>CINTA DE EMBALAJE 2" PULGADAS</t>
  </si>
  <si>
    <t>AMARRE PLASTICO CABLES T8 20 CM (8") LARGO X 4.6 MM ANCHO  BOLSA X100 UNIDADES</t>
  </si>
  <si>
    <t>AMARRE PLASTICO CABLES T32 82 CM (32") LARGO X 9.0 MM ANCHO  BOLSA X100 UNIDADES</t>
  </si>
  <si>
    <t>AMARRE PLASTICO CABLES T21  50 CM LARGO X 8 MM ANCHO  BOLSA X100 UNIDADES</t>
  </si>
  <si>
    <t xml:space="preserve">DESCRIPCIÓN DEL BIEN Y/O EQUIPO:  ADQUISICIÓN DE INSUMOS II Y III  NIVEL DE MANTENIMIENTO
CLASIFICADOR POR OBJETO DEL GASTO:   A-02-02-01-003-006   
NOMBRE DE CUENTA:  PRODUCTOS DE CAUCHO Y PLÁSTICO
DESCRIPCION DEL ACTIVO FIJO: PLASTICO ELASTICO PARA EMBALAR - CINTA DE ENMASCARAR 24X40MTS - AMARRE PLASTICO CABLES T10 25 CM (10") LARGO X 4.8 MM ANCHO - AMARRE PLASTICO CABLES T12 30 CM (12") LARGO X 4.8 MM ANCHO - AMARRE PLASTICO CABLES T14 35 CM (14") LARGO X 4.8 MM ANCHO - AMARRE PLASTICO CABLES T21  50 CM LARGO X 8 MM ANCHO  BOLSA X100 UNIDADES - AMARRE PLASTICO CABLES T32 82 CM (32") LARGO X 9.0 MM ANCHO  BOLSA X100 UNIDADES - AMARRE PLASTICO CABLES T8 20 CM (8") LARGO X 4.6 MM ANCHO  BOLSA X100 UNIDADES - CINTA AISLANTE 19MMX20M - CINTA DE EMBALAJE 2" PULGADAS  
ESPECIFICACIÓN TÉCNICA :  JEMPP-CEDE4-DIETE-ET – 02997/INT- 0 -  JEMPP-CEDE4-DIETE-ET – 02669/INF- 0 - JEMPP-CEDE4-DIETE-ET – 04892/CAB-0  - JEMPP-CEDE4-DIETE-ET – 04399/INF-0 - JEMPP-CEDE4-DIETE-ET – 03593/INT-00 </t>
  </si>
  <si>
    <t>IMPRIMANTE ANTICORROSIVO</t>
  </si>
  <si>
    <t>MASILLA EPOXICA</t>
  </si>
  <si>
    <t>PINTURA COLOR GRIS ALTA TEMPERATURA</t>
  </si>
  <si>
    <t>PINTURA POLIURETANO COLOR NEGRO</t>
  </si>
  <si>
    <t>PINTURA COLOR VERDE MAQUINA</t>
  </si>
  <si>
    <t>PINTURA POLIURETANO (COLOR ARENA)</t>
  </si>
  <si>
    <t>VI</t>
  </si>
  <si>
    <t>LIMPIADOR DE CONTACTOS 235 CC</t>
  </si>
  <si>
    <t>DESENGRASANTE LIQUIDO</t>
  </si>
  <si>
    <t>LIQUIDO DE LIMPIEZA WD 40 de 18 OZ/ 532 mL  (CORROSION PREVENTIVE COMPOUND)</t>
  </si>
  <si>
    <t>UN</t>
  </si>
  <si>
    <t>DESCRIPCIÓN DEL BIEN Y/O EQUIPO:  ADQUISICIÓN DE INSUMOS II Y III NIVEL DE MANTENIMIENTO
CLASIFICADOR POR OBJETO DEL GASTO:  A-02-02-01-003-005
NOMBRE DE CUENTA:  OTROS PRODUCTOS QUÍMICOS; FIBRAS ARTIFICIALES (O FIBRAS INDUSTRIALES HECHAS POR EL HOMBRE)
DESCRIPCION DEL ACTIVO FIJO: JABÓN EN POLVO 1000 GR - LIQUIDO DE LIMPIEZA WD 40 de 18 OZ/ 532 mL -  DESENGRASANTE LIQUIDO -  LIMPIADOR DE CONTACTOS 235 CC -  PINTURA POLIURETANO (COLOR ARENA) - PINTURA COLOR VERDE MAQUINA - PINTURA POLIURETANO COLOR NEGRO - PINTURA COLOR GRIS ALTA TEMPERATURA - MASILLA EPOXICA - IMPRIMANTE ANTICORROSIVO 
ESPECIFICACIÓN TÉCNICA : JEMPP-CEDE4-DIETE-ET – 04528/INF-0 - JEMPP-CEDE4-DIETE-ET – 04529/INF- 0 - JEMPP-CEDE4-DIETE-ET – 04530/INF-0 - JEMPP-CEDE4-DIETE-ET – 04662/ARM-0 - JEMPP-CEDE4-DIETE-ET – 00180/CAB-02 -  JEMPP-CEDE4-DIETE-ET – 04755/CAB-0 - JEMPP-CEDE4-DIETE-ET – 00181/CAB-02</t>
  </si>
  <si>
    <t>SILICONA EN SPRAY</t>
  </si>
  <si>
    <t>ALCOHOL ISOPROPILICO PARA LIMPEZA</t>
  </si>
  <si>
    <t xml:space="preserve">SILICIONA RESISTENTE DE ALTA TEMPERATURA NEGRA (Loctite </t>
  </si>
  <si>
    <t>DESCRIPCIÓN DEL BIEN Y/O EQUIPO:  ADQUISICIÓN DE INSUMOS II Y III NIVEL DE MANTENIMIENTO
CLASIFICADOR POR OBJETO DEL GASTO:  A-02-02-01-003-004
NOMBRE DE CUENTA: :  QUÍMICOS BÁSICOS
DESCRIPCION DEL ACTIVO FIJO:  SILICIONA RESISTENTE DE ALTA TEMPERATURA NEGRA - TEFLON LIQUIDO - COMPUESTO SELLADOR (Loctite 592 PN 59231) -   ALCOHOL ISOPROPILICO PARA LIMPEZA - SILICONA EN SPRAY
ESPECIFICACIÓN TÉCNICA :  JEMPP-CEDE4-DIETE-ET – 02486/ INF- 0 - JEMPP-CEDE4-DIETE-ET – 04531/INF - 0 - JEMPP-CEDE4-DIETE-ET – 00146/ART-00  -  JEMPP-CEDE4-DIETE-ET – 01424/INF -00</t>
  </si>
  <si>
    <t>PAR</t>
  </si>
  <si>
    <t>BOTA SEGURIDAD DIELÉCTRICAS</t>
  </si>
  <si>
    <r>
      <t xml:space="preserve">DESCRIPCIÓN DEL BIEN Y/O EQUIPO:  </t>
    </r>
    <r>
      <rPr>
        <sz val="8"/>
        <color theme="1"/>
        <rFont val="Arial"/>
        <family val="2"/>
      </rPr>
      <t>ADQUISICIÓN DE INSUMOS I, II Y III NIVEL DE MANTENIMIENTO</t>
    </r>
    <r>
      <rPr>
        <b/>
        <sz val="8"/>
        <color theme="1"/>
        <rFont val="Arial"/>
        <family val="2"/>
      </rPr>
      <t xml:space="preserve">
CLASIFICADOR POR OBJETO DEL GASTO: </t>
    </r>
    <r>
      <rPr>
        <sz val="8"/>
        <color theme="1"/>
        <rFont val="Arial"/>
        <family val="2"/>
      </rPr>
      <t xml:space="preserve">A-02-02-01-002-009   </t>
    </r>
    <r>
      <rPr>
        <b/>
        <sz val="8"/>
        <color theme="1"/>
        <rFont val="Arial"/>
        <family val="2"/>
      </rPr>
      <t xml:space="preserve">
NOMBRE DE CUENTA:  </t>
    </r>
    <r>
      <rPr>
        <sz val="8"/>
        <color theme="1"/>
        <rFont val="Arial"/>
        <family val="2"/>
      </rPr>
      <t>CUERO Y PRODUCTOS DE CUERO; CALZADO</t>
    </r>
    <r>
      <rPr>
        <b/>
        <sz val="8"/>
        <color theme="1"/>
        <rFont val="Arial"/>
        <family val="2"/>
      </rPr>
      <t xml:space="preserve">
DESCRIPCION DEL ACTIVO FIJO: BOTA SEGURIDAD DIELÉCTRICAS</t>
    </r>
    <r>
      <rPr>
        <sz val="8"/>
        <color rgb="FFFF0000"/>
        <rFont val="Arial"/>
        <family val="2"/>
      </rPr>
      <t xml:space="preserve">
</t>
    </r>
    <r>
      <rPr>
        <b/>
        <sz val="8"/>
        <rFont val="Arial"/>
        <family val="2"/>
      </rPr>
      <t xml:space="preserve">ESPECIFICACIÓN TÉCNICA : </t>
    </r>
    <r>
      <rPr>
        <sz val="8"/>
        <color rgb="FFFF0000"/>
        <rFont val="Arial"/>
        <family val="2"/>
      </rPr>
      <t xml:space="preserve"> </t>
    </r>
    <r>
      <rPr>
        <sz val="8"/>
        <rFont val="Arial"/>
        <family val="2"/>
      </rPr>
      <t xml:space="preserve">JEMGF-COPER-DIPSE-SST-ET–04579/SST-2 </t>
    </r>
  </si>
  <si>
    <t xml:space="preserve">OVEROL ENTERIZO NEGRO </t>
  </si>
  <si>
    <t>VALOR TOTAL</t>
  </si>
  <si>
    <t>VALOR UNITARIO TOTAL</t>
  </si>
  <si>
    <t>IVA</t>
  </si>
  <si>
    <t>VALOR UNITARIO</t>
  </si>
  <si>
    <t>NECESIDAD</t>
  </si>
  <si>
    <t>UNIDAD MEDIDA</t>
  </si>
  <si>
    <t>DESCRIPCIÓN DEL BIEN Y/O SERVICIO</t>
  </si>
  <si>
    <t>UNSPSC (CCE)</t>
  </si>
  <si>
    <t>ÍTEM</t>
  </si>
  <si>
    <r>
      <t xml:space="preserve">DESCRIPCIÓN DEL BIEN Y/O EQUIPO:  </t>
    </r>
    <r>
      <rPr>
        <sz val="8"/>
        <color theme="1"/>
        <rFont val="Arial"/>
        <family val="2"/>
      </rPr>
      <t>ADQUISICIÓN DE INSUMOS I, II Y III NIVEL DE MANTENIMIENTO</t>
    </r>
    <r>
      <rPr>
        <b/>
        <sz val="8"/>
        <color theme="1"/>
        <rFont val="Arial"/>
        <family val="2"/>
      </rPr>
      <t xml:space="preserve">
CLASIFICADOR POR OBJETO DEL GASTO: </t>
    </r>
    <r>
      <rPr>
        <sz val="8"/>
        <color theme="1"/>
        <rFont val="Arial"/>
        <family val="2"/>
      </rPr>
      <t xml:space="preserve">A-02-02-01-002-008   </t>
    </r>
    <r>
      <rPr>
        <b/>
        <sz val="8"/>
        <color theme="1"/>
        <rFont val="Arial"/>
        <family val="2"/>
      </rPr>
      <t xml:space="preserve">
NOMBRE DE CUENTA:  </t>
    </r>
    <r>
      <rPr>
        <sz val="8"/>
        <color theme="1"/>
        <rFont val="Arial"/>
        <family val="2"/>
      </rPr>
      <t>DOTACIÓN (PRENDAS DE VESTIR Y CALZADO)</t>
    </r>
    <r>
      <rPr>
        <b/>
        <sz val="8"/>
        <color theme="1"/>
        <rFont val="Arial"/>
        <family val="2"/>
      </rPr>
      <t xml:space="preserve">
DESCRIPCION DEL ACTIVO FIJO: OVEROL ENTERIZO</t>
    </r>
    <r>
      <rPr>
        <sz val="8"/>
        <color rgb="FFFF0000"/>
        <rFont val="Arial"/>
        <family val="2"/>
      </rPr>
      <t xml:space="preserve">
</t>
    </r>
    <r>
      <rPr>
        <b/>
        <sz val="8"/>
        <rFont val="Arial"/>
        <family val="2"/>
      </rPr>
      <t xml:space="preserve">ESPECIFICACIÓN TÉCNICA : </t>
    </r>
    <r>
      <rPr>
        <sz val="8"/>
        <color rgb="FFFF0000"/>
        <rFont val="Arial"/>
        <family val="2"/>
      </rPr>
      <t xml:space="preserve"> </t>
    </r>
    <r>
      <rPr>
        <sz val="8"/>
        <color theme="1"/>
        <rFont val="Arial"/>
        <family val="2"/>
      </rPr>
      <t>NTMD-0084-A2</t>
    </r>
  </si>
  <si>
    <t>OBJETO DEL PROCESO : vehículos blindados M113-A1</t>
  </si>
  <si>
    <t>DESCRIPCIÓN DEL BIEN Y/O EQUIPO:  ADQUISICIÓN DE INSUMOS I, II Y III NIVEL DE MANTENIMIENTO
CLASIFICADOR POR OBJETO DEL GASTO: A-02-02-01-003-003   
NOMBRE DE CUENTA:  PRODUCTOS DE HORNOS DE COQUE; PRODUCTOS DE REFINACIÓN DE PETRÓLEO Y COMBUSTIBLE NUCLEAR
DESCRIPCION DEL ACTIVO FIJO:   ACEITE LUBRICANTE MULTIUSOS GENERAL - ACEITE 3 EN 1 TARRO - THINER CORRIENTE - DISOLVENTE DE PINTURA  -  GAS MAP/PRO PARA SOLDADURA
ESPECIFICACIÓN TÉCNICA : JEMPP-CEDE4-DIETE-ET–01499/TRA-V4 - JEMPP-CEDE4-DIETE-ET–00147/ART- 00 - JEMPP-CEDE4-DIETE-ET–00179/CAB-2 - JEMPP-CEDE4-DIETE-ET–01495/ART-00</t>
  </si>
  <si>
    <t>ACEITE LUBRICANTE USO GENERAL - ACEITE 3 EN 1 TARRO</t>
  </si>
  <si>
    <t>THINER CORRIENTE</t>
  </si>
  <si>
    <t>DISOLVENTE DE PINTURA</t>
  </si>
  <si>
    <t>GAS MAP/PRO PARA SOLDADURA</t>
  </si>
  <si>
    <t>LIMA PLANA DE 8 PULG</t>
  </si>
  <si>
    <t>PRESUPUESTO</t>
  </si>
  <si>
    <t>CANTIDAD MINIMA</t>
  </si>
  <si>
    <t>VALOR PRESENTE IPC MAYO 5,84%</t>
  </si>
  <si>
    <t>CONTRATO DE COMPRAVENTA No. 040-SUADQ-ART-2025</t>
  </si>
  <si>
    <t>GREIT S.A.S</t>
  </si>
  <si>
    <t>TEAM SUR</t>
  </si>
  <si>
    <t>ALLIED PARTS MACHINERY CORPORATION</t>
  </si>
  <si>
    <t>MENOR VALOR</t>
  </si>
  <si>
    <t>PROMEDIO</t>
  </si>
  <si>
    <t>MEDIANA</t>
  </si>
  <si>
    <t>MEDIA GEOMETRICA</t>
  </si>
  <si>
    <t>DESVIACION ESTANDAR</t>
  </si>
  <si>
    <t>DIPSERSION</t>
  </si>
  <si>
    <t>METODOLOGIA ESCOGIDA</t>
  </si>
  <si>
    <t>VALOR UNITARIO CON IVA</t>
  </si>
  <si>
    <t xml:space="preserve">DIFERENCIA </t>
  </si>
  <si>
    <t xml:space="preserve">CUBRIMIENTO </t>
  </si>
  <si>
    <t>LIMITACION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</si>
</sst>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64" formatCode="_-* #,##0.00_-;\-* #,##0.00_-;_-* &quot;-&quot;??_-;_-@_-"/>
    <numFmt numFmtId="165" formatCode="_-* #,##0_-;\-* #,##0_-;_-* &quot;-&quot;??_-;_-@_-"/>
    <numFmt numFmtId="166" formatCode="0.0%"/>
  </numFmts>
  <fonts count="14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2"/>
      <color rgb="FF000000"/>
      <name val="Arial Narrow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2"/>
      <name val="Arial"/>
      <family val="2"/>
    </font>
    <font>
      <sz val="8"/>
      <color rgb="FFFF000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/>
    <xf numFmtId="0" fontId="3" fillId="0" borderId="0" xfId="0" applyFont="1"/>
    <xf numFmtId="165" fontId="3" fillId="0" borderId="0" xfId="1" applyNumberFormat="1" applyFont="1"/>
    <xf numFmtId="0" fontId="4" fillId="0" borderId="0" xfId="0" applyFont="1" applyAlignment="1">
      <alignment horizontal="justify" vertical="center"/>
    </xf>
    <xf numFmtId="0" fontId="4" fillId="0" borderId="0" xfId="0" applyFont="1"/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wrapText="1"/>
    </xf>
    <xf numFmtId="8" fontId="7" fillId="2" borderId="2" xfId="0" applyNumberFormat="1" applyFont="1" applyFill="1" applyBorder="1" applyAlignment="1">
      <alignment horizontal="center" vertical="center" wrapText="1"/>
    </xf>
    <xf numFmtId="42" fontId="0" fillId="0" borderId="2" xfId="3" applyFont="1" applyBorder="1"/>
    <xf numFmtId="44" fontId="0" fillId="0" borderId="2" xfId="2" applyFont="1" applyBorder="1"/>
    <xf numFmtId="44" fontId="7" fillId="2" borderId="2" xfId="2" applyFont="1" applyFill="1" applyBorder="1" applyAlignment="1">
      <alignment horizontal="center" vertical="center"/>
    </xf>
    <xf numFmtId="6" fontId="12" fillId="0" borderId="2" xfId="0" applyNumberFormat="1" applyFont="1" applyBorder="1"/>
    <xf numFmtId="44" fontId="7" fillId="2" borderId="2" xfId="2" applyFont="1" applyFill="1" applyBorder="1" applyAlignment="1">
      <alignment horizontal="left" vertical="center" wrapText="1"/>
    </xf>
    <xf numFmtId="4" fontId="7" fillId="2" borderId="2" xfId="0" applyNumberFormat="1" applyFont="1" applyFill="1" applyBorder="1" applyAlignment="1">
      <alignment horizontal="center" vertical="center" wrapText="1"/>
    </xf>
    <xf numFmtId="44" fontId="7" fillId="2" borderId="2" xfId="2" applyFont="1" applyFill="1" applyBorder="1" applyAlignment="1">
      <alignment vertical="center" wrapText="1"/>
    </xf>
    <xf numFmtId="6" fontId="13" fillId="2" borderId="2" xfId="0" applyNumberFormat="1" applyFont="1" applyFill="1" applyBorder="1"/>
    <xf numFmtId="8" fontId="2" fillId="0" borderId="0" xfId="0" applyNumberFormat="1" applyFont="1"/>
    <xf numFmtId="0" fontId="3" fillId="0" borderId="2" xfId="0" applyFont="1" applyBorder="1"/>
    <xf numFmtId="0" fontId="2" fillId="0" borderId="2" xfId="0" applyFont="1" applyBorder="1"/>
    <xf numFmtId="42" fontId="0" fillId="0" borderId="2" xfId="0" applyNumberFormat="1" applyBorder="1"/>
    <xf numFmtId="8" fontId="0" fillId="0" borderId="2" xfId="0" applyNumberFormat="1" applyBorder="1"/>
    <xf numFmtId="166" fontId="0" fillId="0" borderId="2" xfId="4" applyNumberFormat="1" applyFont="1" applyBorder="1"/>
    <xf numFmtId="9" fontId="2" fillId="0" borderId="2" xfId="4" applyFont="1" applyBorder="1"/>
    <xf numFmtId="4" fontId="3" fillId="0" borderId="2" xfId="0" applyNumberFormat="1" applyFont="1" applyBorder="1"/>
    <xf numFmtId="0" fontId="0" fillId="0" borderId="2" xfId="0" applyBorder="1"/>
    <xf numFmtId="44" fontId="0" fillId="0" borderId="2" xfId="0" applyNumberFormat="1" applyBorder="1"/>
    <xf numFmtId="0" fontId="3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3" fillId="0" borderId="2" xfId="0" applyFont="1" applyBorder="1" applyAlignment="1"/>
    <xf numFmtId="0" fontId="5" fillId="3" borderId="2" xfId="0" applyFont="1" applyFill="1" applyBorder="1"/>
    <xf numFmtId="0" fontId="5" fillId="3" borderId="2" xfId="0" applyFont="1" applyFill="1" applyBorder="1" applyAlignment="1">
      <alignment horizontal="justify" vertical="center" wrapText="1"/>
    </xf>
    <xf numFmtId="44" fontId="3" fillId="0" borderId="2" xfId="0" applyNumberFormat="1" applyFont="1" applyBorder="1"/>
    <xf numFmtId="0" fontId="5" fillId="2" borderId="2" xfId="0" applyFont="1" applyFill="1" applyBorder="1" applyAlignment="1">
      <alignment horizontal="justify" vertical="center" wrapText="1"/>
    </xf>
    <xf numFmtId="0" fontId="5" fillId="0" borderId="2" xfId="0" applyFont="1" applyBorder="1"/>
    <xf numFmtId="44" fontId="5" fillId="0" borderId="2" xfId="2" applyFont="1" applyBorder="1"/>
    <xf numFmtId="8" fontId="2" fillId="0" borderId="2" xfId="0" applyNumberFormat="1" applyFont="1" applyBorder="1"/>
    <xf numFmtId="0" fontId="5" fillId="2" borderId="2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 wrapText="1"/>
    </xf>
    <xf numFmtId="0" fontId="2" fillId="0" borderId="1" xfId="0" applyFont="1" applyBorder="1"/>
    <xf numFmtId="10" fontId="2" fillId="0" borderId="1" xfId="0" applyNumberFormat="1" applyFont="1" applyBorder="1"/>
    <xf numFmtId="0" fontId="3" fillId="0" borderId="1" xfId="0" applyFont="1" applyBorder="1"/>
    <xf numFmtId="0" fontId="2" fillId="0" borderId="0" xfId="0" applyFont="1" applyBorder="1"/>
    <xf numFmtId="0" fontId="3" fillId="0" borderId="0" xfId="0" applyFont="1" applyBorder="1" applyAlignment="1"/>
    <xf numFmtId="0" fontId="3" fillId="0" borderId="0" xfId="0" applyFont="1" applyBorder="1"/>
    <xf numFmtId="0" fontId="6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8" fillId="0" borderId="2" xfId="0" applyFont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top" wrapText="1"/>
    </xf>
    <xf numFmtId="44" fontId="5" fillId="3" borderId="2" xfId="2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44" fontId="5" fillId="2" borderId="2" xfId="2" applyFont="1" applyFill="1" applyBorder="1" applyAlignment="1">
      <alignment horizontal="center" vertical="center" wrapText="1"/>
    </xf>
    <xf numFmtId="44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4" fontId="7" fillId="2" borderId="2" xfId="2" applyFont="1" applyFill="1" applyBorder="1" applyAlignment="1">
      <alignment horizontal="center" vertical="center" wrapText="1"/>
    </xf>
    <xf numFmtId="44" fontId="5" fillId="2" borderId="2" xfId="2" applyFont="1" applyFill="1" applyBorder="1" applyAlignment="1">
      <alignment horizontal="center"/>
    </xf>
    <xf numFmtId="44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5">
    <cellStyle name="Millares" xfId="1" builtinId="3"/>
    <cellStyle name="Moneda" xfId="2" builtinId="4"/>
    <cellStyle name="Moneda [0]" xfId="3" builtinId="7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A538B-507C-4E81-9710-D789F6F195C6}">
  <dimension ref="A4:AD113"/>
  <sheetViews>
    <sheetView tabSelected="1" topLeftCell="M109" zoomScale="70" zoomScaleNormal="70" zoomScaleSheetLayoutView="90" workbookViewId="0">
      <selection activeCell="A4" sqref="A4:AD109"/>
    </sheetView>
  </sheetViews>
  <sheetFormatPr baseColWidth="10" defaultColWidth="14.44140625" defaultRowHeight="15" customHeight="1" x14ac:dyDescent="0.3"/>
  <cols>
    <col min="1" max="1" width="11.109375" style="2" customWidth="1"/>
    <col min="2" max="2" width="22.44140625" style="2" customWidth="1"/>
    <col min="3" max="4" width="26.44140625" style="2" customWidth="1"/>
    <col min="5" max="5" width="20" style="2" customWidth="1"/>
    <col min="6" max="9" width="17.44140625" style="2" customWidth="1"/>
    <col min="10" max="10" width="13.109375" style="3" bestFit="1" customWidth="1"/>
    <col min="11" max="11" width="10.5546875" style="2" bestFit="1" customWidth="1"/>
    <col min="12" max="12" width="17.21875" style="2" bestFit="1" customWidth="1"/>
    <col min="13" max="26" width="14.44140625" style="1"/>
    <col min="27" max="27" width="16.44140625" style="1" bestFit="1" customWidth="1"/>
    <col min="28" max="28" width="18.6640625" style="1" bestFit="1" customWidth="1"/>
    <col min="29" max="30" width="14.44140625" style="1"/>
    <col min="31" max="16384" width="14.44140625" style="50"/>
  </cols>
  <sheetData>
    <row r="4" spans="1:30" ht="15" customHeight="1" x14ac:dyDescent="0.3">
      <c r="A4" s="23"/>
      <c r="B4" s="23"/>
      <c r="C4" s="23"/>
      <c r="D4" s="23"/>
      <c r="E4" s="23"/>
      <c r="F4" s="23"/>
      <c r="G4" s="23"/>
      <c r="H4" s="59" t="s">
        <v>117</v>
      </c>
      <c r="I4" s="59"/>
      <c r="J4" s="60" t="s">
        <v>118</v>
      </c>
      <c r="K4" s="60"/>
      <c r="L4" s="60"/>
      <c r="M4" s="61" t="s">
        <v>119</v>
      </c>
      <c r="N4" s="61"/>
      <c r="O4" s="61"/>
      <c r="P4" s="61" t="s">
        <v>120</v>
      </c>
      <c r="Q4" s="61"/>
      <c r="R4" s="61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47"/>
    </row>
    <row r="5" spans="1:30" ht="50.25" customHeight="1" x14ac:dyDescent="0.3">
      <c r="A5" s="55" t="s">
        <v>107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47"/>
    </row>
    <row r="6" spans="1:30" ht="111.6" customHeight="1" x14ac:dyDescent="0.3">
      <c r="A6" s="53" t="s">
        <v>106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47"/>
    </row>
    <row r="7" spans="1:30" ht="118.5" customHeight="1" x14ac:dyDescent="0.3">
      <c r="A7" s="11" t="s">
        <v>105</v>
      </c>
      <c r="B7" s="10" t="s">
        <v>104</v>
      </c>
      <c r="C7" s="10" t="s">
        <v>103</v>
      </c>
      <c r="D7" s="10" t="s">
        <v>114</v>
      </c>
      <c r="E7" s="10" t="s">
        <v>102</v>
      </c>
      <c r="F7" s="10" t="s">
        <v>101</v>
      </c>
      <c r="G7" s="10" t="s">
        <v>115</v>
      </c>
      <c r="H7" s="10" t="s">
        <v>100</v>
      </c>
      <c r="I7" s="10" t="s">
        <v>116</v>
      </c>
      <c r="J7" s="10" t="s">
        <v>100</v>
      </c>
      <c r="K7" s="10" t="s">
        <v>99</v>
      </c>
      <c r="L7" s="10" t="s">
        <v>98</v>
      </c>
      <c r="M7" s="10" t="s">
        <v>100</v>
      </c>
      <c r="N7" s="10" t="s">
        <v>99</v>
      </c>
      <c r="O7" s="10" t="s">
        <v>98</v>
      </c>
      <c r="P7" s="10" t="s">
        <v>100</v>
      </c>
      <c r="Q7" s="10" t="s">
        <v>99</v>
      </c>
      <c r="R7" s="10" t="s">
        <v>98</v>
      </c>
      <c r="S7" s="10" t="s">
        <v>121</v>
      </c>
      <c r="T7" s="10" t="s">
        <v>122</v>
      </c>
      <c r="U7" s="10" t="s">
        <v>123</v>
      </c>
      <c r="V7" s="10" t="s">
        <v>124</v>
      </c>
      <c r="W7" s="10" t="s">
        <v>125</v>
      </c>
      <c r="X7" s="10" t="s">
        <v>126</v>
      </c>
      <c r="Y7" s="10" t="s">
        <v>127</v>
      </c>
      <c r="Z7" s="10" t="s">
        <v>128</v>
      </c>
      <c r="AA7" s="10" t="s">
        <v>97</v>
      </c>
      <c r="AB7" s="10" t="s">
        <v>129</v>
      </c>
      <c r="AC7" s="10" t="s">
        <v>130</v>
      </c>
      <c r="AD7" s="12" t="s">
        <v>131</v>
      </c>
    </row>
    <row r="8" spans="1:30" ht="18" customHeight="1" x14ac:dyDescent="0.3">
      <c r="A8" s="6">
        <v>1</v>
      </c>
      <c r="B8" s="6">
        <v>53102102</v>
      </c>
      <c r="C8" s="9" t="s">
        <v>96</v>
      </c>
      <c r="D8" s="18">
        <v>3667025</v>
      </c>
      <c r="E8" s="8" t="s">
        <v>0</v>
      </c>
      <c r="F8" s="6">
        <v>25</v>
      </c>
      <c r="G8" s="6">
        <v>25</v>
      </c>
      <c r="H8" s="13">
        <v>167610</v>
      </c>
      <c r="I8" s="13">
        <f>H8+(H8*5.84%)</f>
        <v>177398.424</v>
      </c>
      <c r="J8" s="16">
        <v>75000</v>
      </c>
      <c r="K8" s="16">
        <f>J8*19%</f>
        <v>14250</v>
      </c>
      <c r="L8" s="16">
        <f>J8+K8</f>
        <v>89250</v>
      </c>
      <c r="M8" s="14">
        <v>82356.713384140734</v>
      </c>
      <c r="N8" s="25">
        <f>M8*19%</f>
        <v>15647.775542986739</v>
      </c>
      <c r="O8" s="25">
        <f>M8+N8</f>
        <v>98004.488927127473</v>
      </c>
      <c r="P8" s="15">
        <v>82557.3</v>
      </c>
      <c r="Q8" s="15">
        <f>P8*19%</f>
        <v>15685.887000000001</v>
      </c>
      <c r="R8" s="15">
        <f>P8+Q8</f>
        <v>98243.187000000005</v>
      </c>
      <c r="S8" s="26">
        <f>MIN(I8,L8,O8,R8)</f>
        <v>89250</v>
      </c>
      <c r="T8" s="26">
        <f>AVERAGE(I8,L8,O8,R8)</f>
        <v>115724.02498178187</v>
      </c>
      <c r="U8" s="26">
        <f>MEDIAN(I8,L8,O8,R8)</f>
        <v>98123.837963563739</v>
      </c>
      <c r="V8" s="26">
        <f>GEOMEAN(I8,L8,O8,R8)</f>
        <v>111115.99977053649</v>
      </c>
      <c r="W8" s="26">
        <f>STDEVA(I8,L8,O8,R8)</f>
        <v>41328.630703713934</v>
      </c>
      <c r="X8" s="27">
        <f>W8/T8</f>
        <v>0.357130947616281</v>
      </c>
      <c r="Y8" s="26" t="s">
        <v>122</v>
      </c>
      <c r="Z8" s="26">
        <f>ROUND(T8,2)</f>
        <v>115724.02</v>
      </c>
      <c r="AA8" s="26">
        <f>Z8*G8</f>
        <v>2893100.5</v>
      </c>
      <c r="AB8" s="26">
        <f>D8-AA8</f>
        <v>773924.5</v>
      </c>
      <c r="AC8" s="28">
        <f>F8/G8</f>
        <v>1</v>
      </c>
      <c r="AD8" s="48">
        <f>100%-AC8</f>
        <v>0</v>
      </c>
    </row>
    <row r="9" spans="1:30" ht="67.8" customHeight="1" x14ac:dyDescent="0.3">
      <c r="A9" s="56" t="s">
        <v>95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47"/>
    </row>
    <row r="10" spans="1:30" ht="29.25" customHeight="1" x14ac:dyDescent="0.3">
      <c r="A10" s="23">
        <v>2</v>
      </c>
      <c r="B10" s="6">
        <v>46181604</v>
      </c>
      <c r="C10" s="7" t="s">
        <v>94</v>
      </c>
      <c r="D10" s="17">
        <v>10780675</v>
      </c>
      <c r="E10" s="23" t="s">
        <v>93</v>
      </c>
      <c r="F10" s="23">
        <v>25</v>
      </c>
      <c r="G10" s="23">
        <v>25</v>
      </c>
      <c r="H10" s="29">
        <v>86514</v>
      </c>
      <c r="I10" s="13">
        <f>H10+(H10*5.84%)</f>
        <v>91566.417600000001</v>
      </c>
      <c r="J10" s="16">
        <v>125000</v>
      </c>
      <c r="K10" s="16">
        <f>J10*19%</f>
        <v>23750</v>
      </c>
      <c r="L10" s="16">
        <f>J10+K10</f>
        <v>148750</v>
      </c>
      <c r="M10" s="14">
        <v>149440.9458860415</v>
      </c>
      <c r="N10" s="25">
        <f>M10*19%</f>
        <v>28393.779718347887</v>
      </c>
      <c r="O10" s="25">
        <f>M10+N10</f>
        <v>177834.72560438939</v>
      </c>
      <c r="P10" s="14">
        <v>140595</v>
      </c>
      <c r="Q10" s="30">
        <f>P10*19%</f>
        <v>26713.05</v>
      </c>
      <c r="R10" s="30">
        <f>P10+Q10</f>
        <v>167308.04999999999</v>
      </c>
      <c r="S10" s="26">
        <f>MIN(I10,L10,O10,R10)</f>
        <v>91566.417600000001</v>
      </c>
      <c r="T10" s="26">
        <f>AVERAGE(I10,L10,O10,R10)</f>
        <v>146364.79830109735</v>
      </c>
      <c r="U10" s="26">
        <f>MEDIAN(I10,L10,O10,R10)</f>
        <v>158029.02499999999</v>
      </c>
      <c r="V10" s="26">
        <f>GEOMEAN(I10,L10,O10,R10)</f>
        <v>141883.42092007876</v>
      </c>
      <c r="W10" s="26">
        <f>STDEVA(I10,L10,O10,R10)</f>
        <v>38460.056469038544</v>
      </c>
      <c r="X10" s="27">
        <f>W10/T10</f>
        <v>0.26276848610770226</v>
      </c>
      <c r="Y10" s="26" t="s">
        <v>122</v>
      </c>
      <c r="Z10" s="26">
        <f>ROUND(T10,2)</f>
        <v>146364.79999999999</v>
      </c>
      <c r="AA10" s="26">
        <f>Z10*G10</f>
        <v>3659119.9999999995</v>
      </c>
      <c r="AB10" s="31">
        <f>D10-AA10</f>
        <v>7121555</v>
      </c>
      <c r="AC10" s="28">
        <f>F10/G10</f>
        <v>1</v>
      </c>
      <c r="AD10" s="48">
        <f>100%-AC10</f>
        <v>0</v>
      </c>
    </row>
    <row r="11" spans="1:30" ht="29.25" customHeight="1" x14ac:dyDescent="0.3">
      <c r="A11" s="54" t="s">
        <v>108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47"/>
    </row>
    <row r="12" spans="1:30" ht="29.25" customHeight="1" x14ac:dyDescent="0.3">
      <c r="A12" s="32">
        <v>3</v>
      </c>
      <c r="B12" s="33">
        <v>15121504</v>
      </c>
      <c r="C12" s="34" t="s">
        <v>109</v>
      </c>
      <c r="D12" s="62">
        <v>8327250</v>
      </c>
      <c r="E12" s="35" t="s">
        <v>83</v>
      </c>
      <c r="F12" s="33">
        <v>25</v>
      </c>
      <c r="G12" s="33">
        <v>20</v>
      </c>
      <c r="H12" s="33"/>
      <c r="I12" s="33"/>
      <c r="J12" s="14">
        <v>4200</v>
      </c>
      <c r="K12" s="14">
        <f t="shared" ref="K12" si="0">J12*0.19</f>
        <v>798</v>
      </c>
      <c r="L12" s="14">
        <f t="shared" ref="L12" si="1">K12+J12</f>
        <v>4998</v>
      </c>
      <c r="M12" s="14">
        <v>4458.8996819128779</v>
      </c>
      <c r="N12" s="14">
        <f>M12*0.19</f>
        <v>847.19093956344682</v>
      </c>
      <c r="O12" s="14">
        <f t="shared" ref="O12" si="2">N12+M12</f>
        <v>5306.0906214763245</v>
      </c>
      <c r="P12" s="14">
        <v>4527.6000000000004</v>
      </c>
      <c r="Q12" s="14">
        <f>P12*0.19</f>
        <v>860.24400000000003</v>
      </c>
      <c r="R12" s="14">
        <f t="shared" ref="R12" si="3">Q12+P12</f>
        <v>5387.8440000000001</v>
      </c>
      <c r="S12" s="26">
        <f t="shared" ref="S12" si="4">MIN(I12,L12,O12,R12)</f>
        <v>4998</v>
      </c>
      <c r="T12" s="26">
        <f t="shared" ref="T12" si="5">AVERAGE(I12,L12,O12,R12)</f>
        <v>5230.6448738254412</v>
      </c>
      <c r="U12" s="26">
        <f t="shared" ref="U12" si="6">MEDIAN(I12,L12,O12,R12)</f>
        <v>5306.0906214763245</v>
      </c>
      <c r="V12" s="26">
        <f t="shared" ref="V12" si="7">GEOMEAN(I12,L12,O12,R12)</f>
        <v>5227.9165001889241</v>
      </c>
      <c r="W12" s="26">
        <f t="shared" ref="W12" si="8">STDEVA(I12,L12,O12,R12)</f>
        <v>205.58120466849724</v>
      </c>
      <c r="X12" s="27">
        <f t="shared" ref="X12" si="9">W12/T12</f>
        <v>3.9303223527416623E-2</v>
      </c>
      <c r="Y12" s="26" t="s">
        <v>121</v>
      </c>
      <c r="Z12" s="26">
        <f>ROUND(S12,2)</f>
        <v>4998</v>
      </c>
      <c r="AA12" s="26">
        <f t="shared" ref="AA12" si="10">Z12*G12</f>
        <v>99960</v>
      </c>
      <c r="AB12" s="63">
        <f>D12-SUM(AA12:AA15)</f>
        <v>4940</v>
      </c>
      <c r="AC12" s="28">
        <f>G12/F12</f>
        <v>0.8</v>
      </c>
      <c r="AD12" s="48">
        <f>100%-AC12</f>
        <v>0.19999999999999996</v>
      </c>
    </row>
    <row r="13" spans="1:30" ht="29.25" customHeight="1" x14ac:dyDescent="0.3">
      <c r="A13" s="32">
        <v>4</v>
      </c>
      <c r="B13" s="33">
        <v>31211800</v>
      </c>
      <c r="C13" s="34" t="s">
        <v>110</v>
      </c>
      <c r="D13" s="62"/>
      <c r="E13" s="33" t="s">
        <v>39</v>
      </c>
      <c r="F13" s="33">
        <v>100</v>
      </c>
      <c r="G13" s="33">
        <v>5</v>
      </c>
      <c r="H13" s="19">
        <v>52766</v>
      </c>
      <c r="I13" s="13">
        <f>H13+(H13*5.84%)</f>
        <v>55847.534399999997</v>
      </c>
      <c r="J13" s="14">
        <v>43000</v>
      </c>
      <c r="K13" s="16">
        <f t="shared" ref="K13" si="11">J13*19%</f>
        <v>8170</v>
      </c>
      <c r="L13" s="14">
        <f t="shared" ref="L13:L14" si="12">K13+J13</f>
        <v>51170</v>
      </c>
      <c r="M13" s="14">
        <v>52109.4796461113</v>
      </c>
      <c r="N13" s="25">
        <f t="shared" ref="N13" si="13">M13*19%</f>
        <v>9900.8011327611475</v>
      </c>
      <c r="O13" s="25">
        <f t="shared" ref="O13:O14" si="14">M13+N13</f>
        <v>62010.280778872446</v>
      </c>
      <c r="P13" s="14">
        <v>48716.85</v>
      </c>
      <c r="Q13" s="15">
        <f>P13*19%</f>
        <v>9256.2014999999992</v>
      </c>
      <c r="R13" s="15">
        <f t="shared" ref="R13:R15" si="15">P13+Q13</f>
        <v>57973.051500000001</v>
      </c>
      <c r="S13" s="26">
        <f t="shared" ref="S13:S14" si="16">MIN(I13,L13,O13,R13)</f>
        <v>51170</v>
      </c>
      <c r="T13" s="26">
        <f t="shared" ref="T13:T14" si="17">AVERAGE(I13,L13,O13,R13)</f>
        <v>56750.216669718109</v>
      </c>
      <c r="U13" s="26">
        <f t="shared" ref="U13:U14" si="18">MEDIAN(I13,L13,O13,R13)</f>
        <v>56910.292950000003</v>
      </c>
      <c r="V13" s="26">
        <f t="shared" ref="V13:V14" si="19">GEOMEAN(I13,L13,O13,R13)</f>
        <v>56614.453569475911</v>
      </c>
      <c r="W13" s="26">
        <f t="shared" ref="W13:W14" si="20">STDEVA(I13,L13,O13,R13)</f>
        <v>4513.5814610139869</v>
      </c>
      <c r="X13" s="27">
        <f t="shared" ref="X13:X14" si="21">W13/T13</f>
        <v>7.9534171424977693E-2</v>
      </c>
      <c r="Y13" s="26" t="s">
        <v>121</v>
      </c>
      <c r="Z13" s="26">
        <f>ROUND(S13,2)</f>
        <v>51170</v>
      </c>
      <c r="AA13" s="26">
        <f t="shared" ref="AA13:AA14" si="22">Z13*G13</f>
        <v>255850</v>
      </c>
      <c r="AB13" s="64"/>
      <c r="AC13" s="28">
        <f t="shared" ref="AC13:AC15" si="23">G13/F13</f>
        <v>0.05</v>
      </c>
      <c r="AD13" s="48">
        <f t="shared" ref="AD13:AD47" si="24">100%-AC13</f>
        <v>0.95</v>
      </c>
    </row>
    <row r="14" spans="1:30" ht="29.25" customHeight="1" x14ac:dyDescent="0.3">
      <c r="A14" s="32">
        <v>5</v>
      </c>
      <c r="B14" s="33">
        <v>31211800</v>
      </c>
      <c r="C14" s="34" t="s">
        <v>111</v>
      </c>
      <c r="D14" s="62"/>
      <c r="E14" s="33" t="s">
        <v>39</v>
      </c>
      <c r="F14" s="33">
        <v>25</v>
      </c>
      <c r="G14" s="33">
        <v>5</v>
      </c>
      <c r="H14" s="19">
        <v>1326306</v>
      </c>
      <c r="I14" s="13">
        <f>H14+(H14*5.84%)</f>
        <v>1403762.2704</v>
      </c>
      <c r="J14" s="14">
        <v>1295800</v>
      </c>
      <c r="K14" s="16"/>
      <c r="L14" s="14">
        <f t="shared" si="12"/>
        <v>1295800</v>
      </c>
      <c r="M14" s="14">
        <v>1437544.289396402</v>
      </c>
      <c r="N14" s="25"/>
      <c r="O14" s="25">
        <f t="shared" si="14"/>
        <v>1437544.289396402</v>
      </c>
      <c r="P14" s="14">
        <v>1396904.25</v>
      </c>
      <c r="Q14" s="15"/>
      <c r="R14" s="15">
        <f t="shared" si="15"/>
        <v>1396904.25</v>
      </c>
      <c r="S14" s="26">
        <f t="shared" si="16"/>
        <v>1295800</v>
      </c>
      <c r="T14" s="26">
        <f t="shared" si="17"/>
        <v>1383502.7024491006</v>
      </c>
      <c r="U14" s="26">
        <f t="shared" si="18"/>
        <v>1400333.2601999999</v>
      </c>
      <c r="V14" s="26">
        <f t="shared" si="19"/>
        <v>1382467.2548362648</v>
      </c>
      <c r="W14" s="26">
        <f t="shared" si="20"/>
        <v>61107.306456141392</v>
      </c>
      <c r="X14" s="27">
        <f t="shared" si="21"/>
        <v>4.4168548675740334E-2</v>
      </c>
      <c r="Y14" s="26" t="s">
        <v>121</v>
      </c>
      <c r="Z14" s="26">
        <f t="shared" ref="Z14" si="25">ROUND(S14,2)</f>
        <v>1295800</v>
      </c>
      <c r="AA14" s="26">
        <f t="shared" si="22"/>
        <v>6479000</v>
      </c>
      <c r="AB14" s="64"/>
      <c r="AC14" s="28">
        <f t="shared" si="23"/>
        <v>0.2</v>
      </c>
      <c r="AD14" s="48">
        <f t="shared" si="24"/>
        <v>0.8</v>
      </c>
    </row>
    <row r="15" spans="1:30" s="51" customFormat="1" ht="29.25" customHeight="1" x14ac:dyDescent="0.3">
      <c r="A15" s="36">
        <v>6</v>
      </c>
      <c r="B15" s="33">
        <v>12142000</v>
      </c>
      <c r="C15" s="34" t="s">
        <v>112</v>
      </c>
      <c r="D15" s="62"/>
      <c r="E15" s="35" t="s">
        <v>0</v>
      </c>
      <c r="F15" s="33">
        <v>25</v>
      </c>
      <c r="G15" s="33">
        <v>5</v>
      </c>
      <c r="H15" s="6"/>
      <c r="I15" s="6"/>
      <c r="J15" s="14">
        <v>250000</v>
      </c>
      <c r="K15" s="16">
        <f>J15*19%</f>
        <v>47500</v>
      </c>
      <c r="L15" s="16">
        <f>J15+K15</f>
        <v>297500</v>
      </c>
      <c r="M15" s="14">
        <v>271421.02330078243</v>
      </c>
      <c r="N15" s="25">
        <f>M15*19%</f>
        <v>51569.99442714866</v>
      </c>
      <c r="O15" s="25">
        <f>M15+N15</f>
        <v>322991.01772793109</v>
      </c>
      <c r="P15" s="14">
        <v>267418.2</v>
      </c>
      <c r="Q15" s="15">
        <f>P15*19%</f>
        <v>50809.458000000006</v>
      </c>
      <c r="R15" s="15">
        <f t="shared" si="15"/>
        <v>318227.658</v>
      </c>
      <c r="S15" s="26">
        <f>MIN(I15,L15,O15,R15)</f>
        <v>297500</v>
      </c>
      <c r="T15" s="26">
        <f>AVERAGE(I15,L15,O15,R15)</f>
        <v>312906.22524264368</v>
      </c>
      <c r="U15" s="26">
        <f>MEDIAN(I15,L15,O15,R15)</f>
        <v>318227.658</v>
      </c>
      <c r="V15" s="26">
        <f>GEOMEAN(I15,L15,O15,R15)</f>
        <v>312707.60681612324</v>
      </c>
      <c r="W15" s="26">
        <f>STDEVA(I15,L15,O15,R15)</f>
        <v>13553.089357955358</v>
      </c>
      <c r="X15" s="27">
        <f>W15/T15</f>
        <v>4.3313581720675551E-2</v>
      </c>
      <c r="Y15" s="26" t="s">
        <v>121</v>
      </c>
      <c r="Z15" s="26">
        <f>ROUND(S15,2)</f>
        <v>297500</v>
      </c>
      <c r="AA15" s="26">
        <f>Z15*G15</f>
        <v>1487500</v>
      </c>
      <c r="AB15" s="64"/>
      <c r="AC15" s="28">
        <f t="shared" si="23"/>
        <v>0.2</v>
      </c>
      <c r="AD15" s="48">
        <f t="shared" si="24"/>
        <v>0.8</v>
      </c>
    </row>
    <row r="16" spans="1:30" ht="105" customHeight="1" x14ac:dyDescent="0.3">
      <c r="A16" s="53" t="s">
        <v>92</v>
      </c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47"/>
    </row>
    <row r="17" spans="1:30" ht="67.5" customHeight="1" x14ac:dyDescent="0.3">
      <c r="A17" s="23">
        <v>7</v>
      </c>
      <c r="B17" s="6">
        <v>12352310</v>
      </c>
      <c r="C17" s="7" t="s">
        <v>91</v>
      </c>
      <c r="D17" s="65">
        <v>48369500</v>
      </c>
      <c r="E17" s="8" t="s">
        <v>0</v>
      </c>
      <c r="F17" s="6">
        <v>325</v>
      </c>
      <c r="G17" s="6">
        <v>325</v>
      </c>
      <c r="H17" s="13">
        <v>103888</v>
      </c>
      <c r="I17" s="13">
        <f t="shared" ref="I17" si="26">H17+(H17*5.84%)</f>
        <v>109955.0592</v>
      </c>
      <c r="J17" s="14">
        <v>85000</v>
      </c>
      <c r="K17" s="16">
        <f t="shared" ref="K17" si="27">J17*19%</f>
        <v>16150</v>
      </c>
      <c r="L17" s="14">
        <f t="shared" ref="L17:L18" si="28">K17+J17</f>
        <v>101150</v>
      </c>
      <c r="M17" s="14">
        <v>94082.215396368832</v>
      </c>
      <c r="N17" s="25">
        <f t="shared" ref="N17" si="29">M17*19%</f>
        <v>17875.620925310079</v>
      </c>
      <c r="O17" s="25">
        <f t="shared" ref="O17" si="30">M17+N17</f>
        <v>111957.83632167891</v>
      </c>
      <c r="P17" s="14">
        <v>90851.25</v>
      </c>
      <c r="Q17" s="15">
        <f t="shared" ref="Q17" si="31">P17*19%</f>
        <v>17261.737499999999</v>
      </c>
      <c r="R17" s="30">
        <f t="shared" ref="R17" si="32">P17+Q17</f>
        <v>108112.9875</v>
      </c>
      <c r="S17" s="26">
        <f t="shared" ref="S17" si="33">MIN(I17,L17,O17,R17)</f>
        <v>101150</v>
      </c>
      <c r="T17" s="26">
        <f t="shared" ref="T17" si="34">AVERAGE(I17,L17,O17,R17)</f>
        <v>107793.97075541974</v>
      </c>
      <c r="U17" s="26">
        <f t="shared" ref="U17" si="35">MEDIAN(I17,L17,O17,R17)</f>
        <v>109034.02335</v>
      </c>
      <c r="V17" s="26">
        <f t="shared" ref="V17" si="36">GEOMEAN(I17,L17,O17,R17)</f>
        <v>107715.54105631729</v>
      </c>
      <c r="W17" s="26">
        <f t="shared" ref="W17" si="37">STDEVA(I17,L17,O17,R17)</f>
        <v>4699.3687094251472</v>
      </c>
      <c r="X17" s="27">
        <f t="shared" ref="X17" si="38">W17/T17</f>
        <v>4.3595840068716175E-2</v>
      </c>
      <c r="Y17" s="26" t="s">
        <v>121</v>
      </c>
      <c r="Z17" s="26">
        <f t="shared" ref="Z17:Z18" si="39">ROUND(S17,2)</f>
        <v>101150</v>
      </c>
      <c r="AA17" s="26">
        <f t="shared" ref="AA17:AA18" si="40">Z17*G17</f>
        <v>32873750</v>
      </c>
      <c r="AB17" s="63">
        <f>D17-SUM(AA17:AA20)</f>
        <v>6243500</v>
      </c>
      <c r="AC17" s="28">
        <f t="shared" ref="AC17:AC20" si="41">G17/F17</f>
        <v>1</v>
      </c>
      <c r="AD17" s="48">
        <f t="shared" si="24"/>
        <v>0</v>
      </c>
    </row>
    <row r="18" spans="1:30" ht="46.5" customHeight="1" x14ac:dyDescent="0.3">
      <c r="A18" s="23">
        <v>8</v>
      </c>
      <c r="B18" s="6">
        <v>31201612</v>
      </c>
      <c r="C18" s="9" t="s">
        <v>44</v>
      </c>
      <c r="D18" s="65"/>
      <c r="E18" s="8" t="s">
        <v>0</v>
      </c>
      <c r="F18" s="6">
        <v>50</v>
      </c>
      <c r="G18" s="6">
        <v>50</v>
      </c>
      <c r="H18" s="6"/>
      <c r="I18" s="6"/>
      <c r="J18" s="14">
        <v>92500</v>
      </c>
      <c r="K18" s="14">
        <f t="shared" ref="K18" si="42">J18*0.19</f>
        <v>17575</v>
      </c>
      <c r="L18" s="14">
        <f t="shared" si="28"/>
        <v>110075</v>
      </c>
      <c r="M18" s="14">
        <v>102931.55057147861</v>
      </c>
      <c r="N18" s="14">
        <f t="shared" ref="N18" si="43">M18*0.19</f>
        <v>19556.994608580935</v>
      </c>
      <c r="O18" s="14">
        <f t="shared" ref="O18" si="44">N18+M18</f>
        <v>122488.54518005955</v>
      </c>
      <c r="P18" s="14">
        <v>103479.6</v>
      </c>
      <c r="Q18" s="14">
        <f t="shared" ref="Q18" si="45">P18*0.19</f>
        <v>19661.124</v>
      </c>
      <c r="R18" s="14">
        <f t="shared" ref="R18" si="46">Q18+P18</f>
        <v>123140.724</v>
      </c>
      <c r="S18" s="26">
        <f t="shared" ref="S18" si="47">MIN(I18,L18,O18,R18)</f>
        <v>110075</v>
      </c>
      <c r="T18" s="26">
        <f t="shared" ref="T18" si="48">AVERAGE(I18,L18,O18,R18)</f>
        <v>118568.08972668652</v>
      </c>
      <c r="U18" s="26">
        <f t="shared" ref="U18" si="49">MEDIAN(I18,L18,O18,R18)</f>
        <v>122488.54518005955</v>
      </c>
      <c r="V18" s="26">
        <f t="shared" ref="V18" si="50">GEOMEAN(I18,L18,O18,R18)</f>
        <v>118411.88401455763</v>
      </c>
      <c r="W18" s="26">
        <f t="shared" ref="W18" si="51">STDEVA(I18,L18,O18,R18)</f>
        <v>7362.4563925673456</v>
      </c>
      <c r="X18" s="27">
        <f t="shared" ref="X18" si="52">W18/T18</f>
        <v>6.2094754242382408E-2</v>
      </c>
      <c r="Y18" s="26" t="s">
        <v>121</v>
      </c>
      <c r="Z18" s="26">
        <f t="shared" si="39"/>
        <v>110075</v>
      </c>
      <c r="AA18" s="26">
        <f t="shared" si="40"/>
        <v>5503750</v>
      </c>
      <c r="AB18" s="64"/>
      <c r="AC18" s="28">
        <f t="shared" si="41"/>
        <v>1</v>
      </c>
      <c r="AD18" s="48">
        <f t="shared" si="24"/>
        <v>0</v>
      </c>
    </row>
    <row r="19" spans="1:30" ht="46.5" customHeight="1" x14ac:dyDescent="0.3">
      <c r="A19" s="23">
        <v>9</v>
      </c>
      <c r="B19" s="6">
        <v>12352104</v>
      </c>
      <c r="C19" s="7" t="s">
        <v>90</v>
      </c>
      <c r="D19" s="65"/>
      <c r="E19" s="6" t="s">
        <v>39</v>
      </c>
      <c r="F19" s="6">
        <v>25</v>
      </c>
      <c r="G19" s="6">
        <v>25</v>
      </c>
      <c r="H19" s="19">
        <v>101094</v>
      </c>
      <c r="I19" s="13">
        <f t="shared" ref="I19" si="53">H19+(H19*5.84%)</f>
        <v>106997.88959999999</v>
      </c>
      <c r="J19" s="14">
        <v>84000</v>
      </c>
      <c r="K19" s="16">
        <f t="shared" ref="K19" si="54">J19*19%</f>
        <v>15960</v>
      </c>
      <c r="L19" s="14">
        <f t="shared" ref="L19:L20" si="55">K19+J19</f>
        <v>99960</v>
      </c>
      <c r="M19" s="14">
        <v>98313.36229845896</v>
      </c>
      <c r="N19" s="25">
        <f t="shared" ref="N19" si="56">M19*19%</f>
        <v>18679.538836707201</v>
      </c>
      <c r="O19" s="25">
        <f t="shared" ref="O19" si="57">M19+N19</f>
        <v>116992.90113516616</v>
      </c>
      <c r="P19" s="14">
        <v>96560.1</v>
      </c>
      <c r="Q19" s="15">
        <f t="shared" ref="Q19" si="58">P19*19%</f>
        <v>18346.419000000002</v>
      </c>
      <c r="R19" s="30">
        <f t="shared" ref="R19" si="59">P19+Q19</f>
        <v>114906.519</v>
      </c>
      <c r="S19" s="26">
        <f t="shared" ref="S19" si="60">MIN(I19,L19,O19,R19)</f>
        <v>99960</v>
      </c>
      <c r="T19" s="26">
        <f t="shared" ref="T19" si="61">AVERAGE(I19,L19,O19,R19)</f>
        <v>109714.32743379154</v>
      </c>
      <c r="U19" s="26">
        <f t="shared" ref="U19" si="62">MEDIAN(I19,L19,O19,R19)</f>
        <v>110952.2043</v>
      </c>
      <c r="V19" s="26">
        <f t="shared" ref="V19" si="63">GEOMEAN(I19,L19,O19,R19)</f>
        <v>109503.09884675567</v>
      </c>
      <c r="W19" s="26">
        <f t="shared" ref="W19" si="64">STDEVA(I19,L19,O19,R19)</f>
        <v>7798.7697016264665</v>
      </c>
      <c r="X19" s="27">
        <f t="shared" ref="X19" si="65">W19/T19</f>
        <v>7.1082509313405123E-2</v>
      </c>
      <c r="Y19" s="26" t="s">
        <v>121</v>
      </c>
      <c r="Z19" s="26">
        <f t="shared" ref="Z19:Z20" si="66">ROUND(S19,2)</f>
        <v>99960</v>
      </c>
      <c r="AA19" s="26">
        <f t="shared" ref="AA19:AA20" si="67">Z19*G19</f>
        <v>2499000</v>
      </c>
      <c r="AB19" s="64"/>
      <c r="AC19" s="28">
        <f t="shared" si="41"/>
        <v>1</v>
      </c>
      <c r="AD19" s="48">
        <f t="shared" si="24"/>
        <v>0</v>
      </c>
    </row>
    <row r="20" spans="1:30" ht="15.75" customHeight="1" x14ac:dyDescent="0.3">
      <c r="A20" s="23">
        <v>10</v>
      </c>
      <c r="B20" s="6">
        <v>12352310</v>
      </c>
      <c r="C20" s="7" t="s">
        <v>89</v>
      </c>
      <c r="D20" s="65"/>
      <c r="E20" s="8" t="s">
        <v>0</v>
      </c>
      <c r="F20" s="6">
        <v>25</v>
      </c>
      <c r="G20" s="6">
        <v>25</v>
      </c>
      <c r="H20" s="6"/>
      <c r="I20" s="6"/>
      <c r="J20" s="14">
        <v>42000</v>
      </c>
      <c r="K20" s="14">
        <f t="shared" ref="K20" si="68">J20*0.19</f>
        <v>7980</v>
      </c>
      <c r="L20" s="14">
        <f t="shared" si="55"/>
        <v>49980</v>
      </c>
      <c r="M20" s="14">
        <v>46965.18155269821</v>
      </c>
      <c r="N20" s="14">
        <f t="shared" ref="N20" si="69">M20*0.19</f>
        <v>8923.3844950126604</v>
      </c>
      <c r="O20" s="14">
        <f t="shared" ref="O20" si="70">N20+M20</f>
        <v>55888.566047710869</v>
      </c>
      <c r="P20" s="14">
        <v>45518.55</v>
      </c>
      <c r="Q20" s="14">
        <f t="shared" ref="Q20" si="71">P20*0.19</f>
        <v>8648.5245000000014</v>
      </c>
      <c r="R20" s="14">
        <f t="shared" ref="R20" si="72">Q20+P20</f>
        <v>54167.074500000002</v>
      </c>
      <c r="S20" s="26">
        <f t="shared" ref="S20" si="73">MIN(I20,L20,O20,R20)</f>
        <v>49980</v>
      </c>
      <c r="T20" s="26">
        <f t="shared" ref="T20" si="74">AVERAGE(I20,L20,O20,R20)</f>
        <v>53345.213515903626</v>
      </c>
      <c r="U20" s="26">
        <f t="shared" ref="U20" si="75">MEDIAN(I20,L20,O20,R20)</f>
        <v>54167.074500000002</v>
      </c>
      <c r="V20" s="26">
        <f t="shared" ref="V20" si="76">GEOMEAN(I20,L20,O20,R20)</f>
        <v>53286.623209385471</v>
      </c>
      <c r="W20" s="26">
        <f t="shared" ref="W20" si="77">STDEVA(I20,L20,O20,R20)</f>
        <v>3038.8122339041138</v>
      </c>
      <c r="X20" s="27">
        <f t="shared" ref="X20" si="78">W20/T20</f>
        <v>5.6965040227989025E-2</v>
      </c>
      <c r="Y20" s="26" t="s">
        <v>121</v>
      </c>
      <c r="Z20" s="26">
        <f t="shared" si="66"/>
        <v>49980</v>
      </c>
      <c r="AA20" s="26">
        <f t="shared" si="67"/>
        <v>1249500</v>
      </c>
      <c r="AB20" s="64"/>
      <c r="AC20" s="28">
        <f t="shared" si="41"/>
        <v>1</v>
      </c>
      <c r="AD20" s="48">
        <f t="shared" si="24"/>
        <v>0</v>
      </c>
    </row>
    <row r="21" spans="1:30" ht="105" customHeight="1" x14ac:dyDescent="0.3">
      <c r="A21" s="53" t="s">
        <v>88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47"/>
    </row>
    <row r="22" spans="1:30" ht="42.6" customHeight="1" x14ac:dyDescent="0.3">
      <c r="A22" s="23">
        <v>11</v>
      </c>
      <c r="B22" s="33">
        <v>53131608</v>
      </c>
      <c r="C22" s="37" t="s">
        <v>41</v>
      </c>
      <c r="D22" s="66">
        <v>112708990</v>
      </c>
      <c r="E22" s="8" t="s">
        <v>87</v>
      </c>
      <c r="F22" s="6">
        <v>425</v>
      </c>
      <c r="G22" s="6">
        <v>145</v>
      </c>
      <c r="H22" s="13">
        <v>7231</v>
      </c>
      <c r="I22" s="13">
        <f t="shared" ref="I22" si="79">H22+(H22*5.84%)</f>
        <v>7653.2903999999999</v>
      </c>
      <c r="J22" s="14">
        <v>6500</v>
      </c>
      <c r="K22" s="16">
        <f t="shared" ref="K22:K23" si="80">J22*19%</f>
        <v>1235</v>
      </c>
      <c r="L22" s="14">
        <f t="shared" ref="L22:L23" si="81">K22+J22</f>
        <v>7735</v>
      </c>
      <c r="M22" s="14">
        <v>6984.1313271415029</v>
      </c>
      <c r="N22" s="25">
        <f t="shared" ref="N22:N23" si="82">M22*19%</f>
        <v>1326.9849521568856</v>
      </c>
      <c r="O22" s="25">
        <f t="shared" ref="O22:O23" si="83">M22+N22</f>
        <v>8311.1162792983887</v>
      </c>
      <c r="P22" s="14">
        <v>7308</v>
      </c>
      <c r="Q22" s="15">
        <f t="shared" ref="Q22:Q23" si="84">P22*19%</f>
        <v>1388.52</v>
      </c>
      <c r="R22" s="30">
        <f t="shared" ref="R22:R23" si="85">P22+Q22</f>
        <v>8696.52</v>
      </c>
      <c r="S22" s="26">
        <f t="shared" ref="S22:S23" si="86">MIN(I22,L22,O22,R22)</f>
        <v>7653.2903999999999</v>
      </c>
      <c r="T22" s="26">
        <f t="shared" ref="T22:T23" si="87">AVERAGE(I22,L22,O22,R22)</f>
        <v>8098.9816698245968</v>
      </c>
      <c r="U22" s="26">
        <f t="shared" ref="U22:U23" si="88">MEDIAN(I22,L22,O22,R22)</f>
        <v>8023.0581396491943</v>
      </c>
      <c r="V22" s="26">
        <f t="shared" ref="V22:V23" si="89">GEOMEAN(I22,L22,O22,R22)</f>
        <v>8087.7616204047172</v>
      </c>
      <c r="W22" s="26">
        <f t="shared" ref="W22:W23" si="90">STDEVA(I22,L22,O22,R22)</f>
        <v>494.36036536504128</v>
      </c>
      <c r="X22" s="27">
        <f t="shared" ref="X22:X23" si="91">W22/T22</f>
        <v>6.1039817784369406E-2</v>
      </c>
      <c r="Y22" s="26" t="s">
        <v>121</v>
      </c>
      <c r="Z22" s="26">
        <f t="shared" ref="Z22:Z23" si="92">ROUND(S22,2)</f>
        <v>7653.29</v>
      </c>
      <c r="AA22" s="26">
        <f t="shared" ref="AA22:AA23" si="93">Z22*G22</f>
        <v>1109727.05</v>
      </c>
      <c r="AB22" s="63">
        <f>D22-SUM(AA22:AA31)</f>
        <v>26619.95000000298</v>
      </c>
      <c r="AC22" s="28">
        <f t="shared" ref="AC22" si="94">G22/F22</f>
        <v>0.3411764705882353</v>
      </c>
      <c r="AD22" s="48">
        <f t="shared" si="24"/>
        <v>0.6588235294117647</v>
      </c>
    </row>
    <row r="23" spans="1:30" ht="53.4" customHeight="1" x14ac:dyDescent="0.3">
      <c r="A23" s="23">
        <v>12</v>
      </c>
      <c r="B23" s="33">
        <v>12163001</v>
      </c>
      <c r="C23" s="38" t="s">
        <v>86</v>
      </c>
      <c r="D23" s="66"/>
      <c r="E23" s="33" t="s">
        <v>0</v>
      </c>
      <c r="F23" s="33">
        <v>150</v>
      </c>
      <c r="G23" s="33">
        <v>50</v>
      </c>
      <c r="H23" s="13"/>
      <c r="I23" s="13"/>
      <c r="J23" s="14">
        <v>50000</v>
      </c>
      <c r="K23" s="16">
        <f t="shared" si="80"/>
        <v>9500</v>
      </c>
      <c r="L23" s="14">
        <f t="shared" si="81"/>
        <v>59500</v>
      </c>
      <c r="M23" s="14">
        <v>56595.499029106017</v>
      </c>
      <c r="N23" s="25">
        <f t="shared" si="82"/>
        <v>10753.144815530144</v>
      </c>
      <c r="O23" s="25">
        <f t="shared" si="83"/>
        <v>67348.643844636157</v>
      </c>
      <c r="P23" s="14">
        <v>53114.25</v>
      </c>
      <c r="Q23" s="15">
        <f t="shared" si="84"/>
        <v>10091.7075</v>
      </c>
      <c r="R23" s="30">
        <f t="shared" si="85"/>
        <v>63205.957500000004</v>
      </c>
      <c r="S23" s="26">
        <f t="shared" si="86"/>
        <v>59500</v>
      </c>
      <c r="T23" s="26">
        <f t="shared" si="87"/>
        <v>63351.53378154539</v>
      </c>
      <c r="U23" s="26">
        <f t="shared" si="88"/>
        <v>63205.957500000004</v>
      </c>
      <c r="V23" s="26">
        <f t="shared" si="89"/>
        <v>63270.501748748167</v>
      </c>
      <c r="W23" s="26">
        <f t="shared" si="90"/>
        <v>3926.3465066519148</v>
      </c>
      <c r="X23" s="27">
        <f t="shared" si="91"/>
        <v>6.1977134132081245E-2</v>
      </c>
      <c r="Y23" s="26" t="s">
        <v>121</v>
      </c>
      <c r="Z23" s="26">
        <f t="shared" si="92"/>
        <v>59500</v>
      </c>
      <c r="AA23" s="26">
        <f t="shared" si="93"/>
        <v>2975000</v>
      </c>
      <c r="AB23" s="64"/>
      <c r="AC23" s="28">
        <f t="shared" ref="AC23:AC31" si="95">G23/F23</f>
        <v>0.33333333333333331</v>
      </c>
      <c r="AD23" s="48">
        <f t="shared" si="24"/>
        <v>0.66666666666666674</v>
      </c>
    </row>
    <row r="24" spans="1:30" ht="25.8" customHeight="1" x14ac:dyDescent="0.3">
      <c r="A24" s="23">
        <v>13</v>
      </c>
      <c r="B24" s="33">
        <v>47131821</v>
      </c>
      <c r="C24" s="38" t="s">
        <v>85</v>
      </c>
      <c r="D24" s="66"/>
      <c r="E24" s="33" t="s">
        <v>39</v>
      </c>
      <c r="F24" s="33">
        <v>125</v>
      </c>
      <c r="G24" s="33">
        <v>125</v>
      </c>
      <c r="H24" s="19">
        <v>34992</v>
      </c>
      <c r="I24" s="13">
        <f t="shared" ref="I24:I25" si="96">H24+(H24*5.84%)</f>
        <v>37035.532800000001</v>
      </c>
      <c r="J24" s="14">
        <v>29500</v>
      </c>
      <c r="K24" s="16">
        <f t="shared" ref="K24:K31" si="97">J24*19%</f>
        <v>5605</v>
      </c>
      <c r="L24" s="14">
        <f t="shared" ref="L24:L25" si="98">K24+J24</f>
        <v>35105</v>
      </c>
      <c r="M24" s="14">
        <v>33443.315262576121</v>
      </c>
      <c r="N24" s="25">
        <f t="shared" ref="N24:N25" si="99">M24*19%</f>
        <v>6354.229899889463</v>
      </c>
      <c r="O24" s="25">
        <f t="shared" ref="O24:O25" si="100">M24+N24</f>
        <v>39797.545162465583</v>
      </c>
      <c r="P24" s="14">
        <v>32915.4</v>
      </c>
      <c r="Q24" s="15">
        <f t="shared" ref="Q24:Q25" si="101">P24*19%</f>
        <v>6253.9260000000004</v>
      </c>
      <c r="R24" s="30">
        <f t="shared" ref="R24:R25" si="102">P24+Q24</f>
        <v>39169.326000000001</v>
      </c>
      <c r="S24" s="26">
        <f t="shared" ref="S24:S25" si="103">MIN(I24,L24,O24,R24)</f>
        <v>35105</v>
      </c>
      <c r="T24" s="26">
        <f t="shared" ref="T24:T25" si="104">AVERAGE(I24,L24,O24,R24)</f>
        <v>37776.850990616396</v>
      </c>
      <c r="U24" s="26">
        <f t="shared" ref="U24:U25" si="105">MEDIAN(I24,L24,O24,R24)</f>
        <v>38102.429400000001</v>
      </c>
      <c r="V24" s="26">
        <f t="shared" ref="V24:V25" si="106">GEOMEAN(I24,L24,O24,R24)</f>
        <v>37730.928205769742</v>
      </c>
      <c r="W24" s="26">
        <f t="shared" ref="W24:W25" si="107">STDEVA(I24,L24,O24,R24)</f>
        <v>2137.797305928053</v>
      </c>
      <c r="X24" s="27">
        <f t="shared" ref="X24:X25" si="108">W24/T24</f>
        <v>5.6590140519099184E-2</v>
      </c>
      <c r="Y24" s="26" t="s">
        <v>121</v>
      </c>
      <c r="Z24" s="26">
        <f t="shared" ref="Z24:Z25" si="109">ROUND(S24,2)</f>
        <v>35105</v>
      </c>
      <c r="AA24" s="26">
        <f>Z24*G22</f>
        <v>5090225</v>
      </c>
      <c r="AB24" s="64"/>
      <c r="AC24" s="28">
        <f t="shared" si="95"/>
        <v>1</v>
      </c>
      <c r="AD24" s="48">
        <f t="shared" si="24"/>
        <v>0</v>
      </c>
    </row>
    <row r="25" spans="1:30" ht="33.6" customHeight="1" x14ac:dyDescent="0.3">
      <c r="A25" s="23">
        <v>14</v>
      </c>
      <c r="B25" s="33">
        <v>47131828</v>
      </c>
      <c r="C25" s="38" t="s">
        <v>84</v>
      </c>
      <c r="D25" s="66"/>
      <c r="E25" s="33" t="s">
        <v>83</v>
      </c>
      <c r="F25" s="33">
        <v>50</v>
      </c>
      <c r="G25" s="33">
        <v>21</v>
      </c>
      <c r="H25" s="13">
        <v>70860</v>
      </c>
      <c r="I25" s="13">
        <f t="shared" si="96"/>
        <v>74998.224000000002</v>
      </c>
      <c r="J25" s="14">
        <v>59000</v>
      </c>
      <c r="K25" s="16">
        <f t="shared" si="97"/>
        <v>11210</v>
      </c>
      <c r="L25" s="14">
        <f t="shared" si="98"/>
        <v>70210</v>
      </c>
      <c r="M25" s="14">
        <v>69396.131961583422</v>
      </c>
      <c r="N25" s="25">
        <f t="shared" si="99"/>
        <v>13185.265072700849</v>
      </c>
      <c r="O25" s="25">
        <f t="shared" si="100"/>
        <v>82581.397034284266</v>
      </c>
      <c r="P25" s="14">
        <v>64303.05</v>
      </c>
      <c r="Q25" s="15">
        <f t="shared" si="101"/>
        <v>12217.5795</v>
      </c>
      <c r="R25" s="30">
        <f t="shared" si="102"/>
        <v>76520.62950000001</v>
      </c>
      <c r="S25" s="26">
        <f t="shared" si="103"/>
        <v>70210</v>
      </c>
      <c r="T25" s="26">
        <f t="shared" si="104"/>
        <v>76077.562633571069</v>
      </c>
      <c r="U25" s="26">
        <f t="shared" si="105"/>
        <v>75759.426750000013</v>
      </c>
      <c r="V25" s="26">
        <f t="shared" si="106"/>
        <v>75949.982473070879</v>
      </c>
      <c r="W25" s="26">
        <f t="shared" si="107"/>
        <v>5101.9418951619482</v>
      </c>
      <c r="X25" s="27">
        <f t="shared" si="108"/>
        <v>6.7062373169544637E-2</v>
      </c>
      <c r="Y25" s="26" t="s">
        <v>121</v>
      </c>
      <c r="Z25" s="26">
        <f t="shared" si="109"/>
        <v>70210</v>
      </c>
      <c r="AA25" s="26">
        <f t="shared" ref="AA25" si="110">Z25*G25</f>
        <v>1474410</v>
      </c>
      <c r="AB25" s="64"/>
      <c r="AC25" s="28">
        <f t="shared" si="95"/>
        <v>0.42</v>
      </c>
      <c r="AD25" s="48">
        <f t="shared" si="24"/>
        <v>0.58000000000000007</v>
      </c>
    </row>
    <row r="26" spans="1:30" ht="33.6" customHeight="1" x14ac:dyDescent="0.3">
      <c r="A26" s="23">
        <v>15</v>
      </c>
      <c r="B26" s="33">
        <v>31211501</v>
      </c>
      <c r="C26" s="38" t="s">
        <v>82</v>
      </c>
      <c r="D26" s="66"/>
      <c r="E26" s="33" t="s">
        <v>39</v>
      </c>
      <c r="F26" s="33">
        <v>10</v>
      </c>
      <c r="G26" s="33">
        <v>7</v>
      </c>
      <c r="H26" s="33"/>
      <c r="I26" s="33"/>
      <c r="J26" s="14">
        <v>1300000</v>
      </c>
      <c r="K26" s="16">
        <f t="shared" si="97"/>
        <v>247000</v>
      </c>
      <c r="L26" s="39">
        <f>J26+K26</f>
        <v>1547000</v>
      </c>
      <c r="M26" s="14">
        <v>1390891.3944188431</v>
      </c>
      <c r="N26" s="25">
        <f t="shared" ref="N26:N31" si="111">M26*19%</f>
        <v>264269.36493958021</v>
      </c>
      <c r="O26" s="25">
        <f t="shared" ref="O26:O31" si="112">M26+N26</f>
        <v>1655160.7593584233</v>
      </c>
      <c r="P26" s="14">
        <v>1345876.35</v>
      </c>
      <c r="Q26" s="15">
        <f t="shared" ref="Q26:Q31" si="113">P26*19%</f>
        <v>255716.50650000002</v>
      </c>
      <c r="R26" s="30">
        <f t="shared" ref="R26:R31" si="114">P26+Q26</f>
        <v>1601592.8565000002</v>
      </c>
      <c r="S26" s="26">
        <f t="shared" ref="S26:S31" si="115">MIN(I26,L26,O26,R26)</f>
        <v>1547000</v>
      </c>
      <c r="T26" s="26">
        <f t="shared" ref="T26:T31" si="116">AVERAGE(I26,L26,O26,R26)</f>
        <v>1601251.2052861413</v>
      </c>
      <c r="U26" s="26">
        <f t="shared" ref="U26:U31" si="117">MEDIAN(I26,L26,O26,R26)</f>
        <v>1601592.8565000002</v>
      </c>
      <c r="V26" s="26">
        <f t="shared" ref="V26:V30" si="118">GEOMEAN(I26,L26,O26,R26)</f>
        <v>1600641.9916279798</v>
      </c>
      <c r="W26" s="26">
        <f t="shared" ref="W26:W31" si="119">STDEVA(I26,L26,O26,R26)</f>
        <v>54081.18906247936</v>
      </c>
      <c r="X26" s="27">
        <f t="shared" ref="X26:X31" si="120">W26/T26</f>
        <v>3.3774331525211955E-2</v>
      </c>
      <c r="Y26" s="26" t="s">
        <v>121</v>
      </c>
      <c r="Z26" s="26">
        <f t="shared" ref="Z26:Z31" si="121">ROUND(S26,2)</f>
        <v>1547000</v>
      </c>
      <c r="AA26" s="26">
        <f t="shared" ref="AA26:AA31" si="122">Z26*G26</f>
        <v>10829000</v>
      </c>
      <c r="AB26" s="64"/>
      <c r="AC26" s="28">
        <f t="shared" si="95"/>
        <v>0.7</v>
      </c>
      <c r="AD26" s="48">
        <f t="shared" si="24"/>
        <v>0.30000000000000004</v>
      </c>
    </row>
    <row r="27" spans="1:30" ht="15.75" customHeight="1" x14ac:dyDescent="0.3">
      <c r="A27" s="23">
        <v>16</v>
      </c>
      <c r="B27" s="33">
        <v>31211501</v>
      </c>
      <c r="C27" s="38" t="s">
        <v>81</v>
      </c>
      <c r="D27" s="66"/>
      <c r="E27" s="33" t="s">
        <v>39</v>
      </c>
      <c r="F27" s="33">
        <v>10</v>
      </c>
      <c r="G27" s="33">
        <v>7</v>
      </c>
      <c r="H27" s="33"/>
      <c r="I27" s="33"/>
      <c r="J27" s="14">
        <v>1300000</v>
      </c>
      <c r="K27" s="16">
        <f t="shared" si="97"/>
        <v>247000</v>
      </c>
      <c r="L27" s="39">
        <f t="shared" ref="L27:L30" si="123">J27+K27</f>
        <v>1547000</v>
      </c>
      <c r="M27" s="14">
        <v>1486462.7953120298</v>
      </c>
      <c r="N27" s="25">
        <f t="shared" si="111"/>
        <v>282427.93110928568</v>
      </c>
      <c r="O27" s="25">
        <f t="shared" si="112"/>
        <v>1768890.7264213155</v>
      </c>
      <c r="P27" s="14">
        <v>1422508.5</v>
      </c>
      <c r="Q27" s="15">
        <f t="shared" si="113"/>
        <v>270276.61499999999</v>
      </c>
      <c r="R27" s="30">
        <f t="shared" si="114"/>
        <v>1692785.115</v>
      </c>
      <c r="S27" s="26">
        <f t="shared" si="115"/>
        <v>1547000</v>
      </c>
      <c r="T27" s="26">
        <f t="shared" si="116"/>
        <v>1669558.6138071052</v>
      </c>
      <c r="U27" s="26">
        <f t="shared" si="117"/>
        <v>1692785.115</v>
      </c>
      <c r="V27" s="26">
        <f t="shared" si="118"/>
        <v>1666982.5364271193</v>
      </c>
      <c r="W27" s="26">
        <f t="shared" si="119"/>
        <v>112754.05263755456</v>
      </c>
      <c r="X27" s="27">
        <f t="shared" si="120"/>
        <v>6.753524656462391E-2</v>
      </c>
      <c r="Y27" s="26" t="s">
        <v>121</v>
      </c>
      <c r="Z27" s="26">
        <f t="shared" si="121"/>
        <v>1547000</v>
      </c>
      <c r="AA27" s="26">
        <f t="shared" si="122"/>
        <v>10829000</v>
      </c>
      <c r="AB27" s="64"/>
      <c r="AC27" s="28">
        <f t="shared" si="95"/>
        <v>0.7</v>
      </c>
      <c r="AD27" s="48">
        <f t="shared" si="24"/>
        <v>0.30000000000000004</v>
      </c>
    </row>
    <row r="28" spans="1:30" ht="29.4" customHeight="1" x14ac:dyDescent="0.3">
      <c r="A28" s="23">
        <v>17</v>
      </c>
      <c r="B28" s="33">
        <v>31211501</v>
      </c>
      <c r="C28" s="38" t="s">
        <v>80</v>
      </c>
      <c r="D28" s="66"/>
      <c r="E28" s="33" t="s">
        <v>39</v>
      </c>
      <c r="F28" s="33">
        <v>10</v>
      </c>
      <c r="G28" s="33">
        <v>7</v>
      </c>
      <c r="H28" s="33"/>
      <c r="I28" s="33"/>
      <c r="J28" s="14">
        <v>1300000</v>
      </c>
      <c r="K28" s="16">
        <f t="shared" si="97"/>
        <v>247000</v>
      </c>
      <c r="L28" s="39">
        <f t="shared" si="123"/>
        <v>1547000</v>
      </c>
      <c r="M28" s="14">
        <v>1362948.3757812625</v>
      </c>
      <c r="N28" s="25">
        <f t="shared" si="111"/>
        <v>258960.19139843987</v>
      </c>
      <c r="O28" s="25">
        <f t="shared" si="112"/>
        <v>1621908.5671797025</v>
      </c>
      <c r="P28" s="14">
        <v>1319423.7</v>
      </c>
      <c r="Q28" s="15">
        <f t="shared" si="113"/>
        <v>250690.503</v>
      </c>
      <c r="R28" s="30">
        <f t="shared" si="114"/>
        <v>1570114.203</v>
      </c>
      <c r="S28" s="26">
        <f t="shared" si="115"/>
        <v>1547000</v>
      </c>
      <c r="T28" s="26">
        <f t="shared" si="116"/>
        <v>1579674.2567265674</v>
      </c>
      <c r="U28" s="26">
        <f t="shared" si="117"/>
        <v>1570114.203</v>
      </c>
      <c r="V28" s="26">
        <f t="shared" si="118"/>
        <v>1579365.4791739678</v>
      </c>
      <c r="W28" s="26">
        <f t="shared" si="119"/>
        <v>38358.432315074373</v>
      </c>
      <c r="X28" s="27">
        <f t="shared" si="120"/>
        <v>2.4282495047150722E-2</v>
      </c>
      <c r="Y28" s="26" t="s">
        <v>121</v>
      </c>
      <c r="Z28" s="26">
        <f t="shared" si="121"/>
        <v>1547000</v>
      </c>
      <c r="AA28" s="26">
        <f t="shared" si="122"/>
        <v>10829000</v>
      </c>
      <c r="AB28" s="64"/>
      <c r="AC28" s="28">
        <f t="shared" si="95"/>
        <v>0.7</v>
      </c>
      <c r="AD28" s="48">
        <f t="shared" si="24"/>
        <v>0.30000000000000004</v>
      </c>
    </row>
    <row r="29" spans="1:30" ht="28.8" customHeight="1" x14ac:dyDescent="0.3">
      <c r="A29" s="23">
        <v>18</v>
      </c>
      <c r="B29" s="33">
        <v>31211501</v>
      </c>
      <c r="C29" s="38" t="s">
        <v>79</v>
      </c>
      <c r="D29" s="66"/>
      <c r="E29" s="33" t="s">
        <v>39</v>
      </c>
      <c r="F29" s="33">
        <v>10</v>
      </c>
      <c r="G29" s="33">
        <v>7</v>
      </c>
      <c r="H29" s="33"/>
      <c r="I29" s="33"/>
      <c r="J29" s="14">
        <v>1300000</v>
      </c>
      <c r="K29" s="16">
        <f t="shared" si="97"/>
        <v>247000</v>
      </c>
      <c r="L29" s="39">
        <f t="shared" si="123"/>
        <v>1547000</v>
      </c>
      <c r="M29" s="14">
        <v>1457590.4275990117</v>
      </c>
      <c r="N29" s="25">
        <f t="shared" si="111"/>
        <v>276942.1812438122</v>
      </c>
      <c r="O29" s="25">
        <f t="shared" si="112"/>
        <v>1734532.6088428239</v>
      </c>
      <c r="P29" s="14">
        <v>1463981.4000000001</v>
      </c>
      <c r="Q29" s="15">
        <f t="shared" si="113"/>
        <v>278156.46600000001</v>
      </c>
      <c r="R29" s="30">
        <f t="shared" si="114"/>
        <v>1742137.8660000002</v>
      </c>
      <c r="S29" s="26">
        <f t="shared" si="115"/>
        <v>1547000</v>
      </c>
      <c r="T29" s="26">
        <f t="shared" si="116"/>
        <v>1674556.8249476079</v>
      </c>
      <c r="U29" s="26">
        <f t="shared" si="117"/>
        <v>1734532.6088428239</v>
      </c>
      <c r="V29" s="26">
        <f t="shared" si="118"/>
        <v>1672059.6539322946</v>
      </c>
      <c r="W29" s="26">
        <f t="shared" si="119"/>
        <v>110532.88052494936</v>
      </c>
      <c r="X29" s="27">
        <f t="shared" si="120"/>
        <v>6.6007243754422976E-2</v>
      </c>
      <c r="Y29" s="26" t="s">
        <v>121</v>
      </c>
      <c r="Z29" s="26">
        <f t="shared" si="121"/>
        <v>1547000</v>
      </c>
      <c r="AA29" s="26">
        <f t="shared" si="122"/>
        <v>10829000</v>
      </c>
      <c r="AB29" s="64"/>
      <c r="AC29" s="28">
        <f t="shared" si="95"/>
        <v>0.7</v>
      </c>
      <c r="AD29" s="48">
        <f t="shared" si="24"/>
        <v>0.30000000000000004</v>
      </c>
    </row>
    <row r="30" spans="1:30" ht="15.75" customHeight="1" x14ac:dyDescent="0.3">
      <c r="A30" s="23">
        <v>19</v>
      </c>
      <c r="B30" s="33">
        <v>31201605</v>
      </c>
      <c r="C30" s="38" t="s">
        <v>78</v>
      </c>
      <c r="D30" s="66"/>
      <c r="E30" s="33" t="s">
        <v>39</v>
      </c>
      <c r="F30" s="33">
        <v>35</v>
      </c>
      <c r="G30" s="33">
        <v>15</v>
      </c>
      <c r="H30" s="33"/>
      <c r="I30" s="33"/>
      <c r="J30" s="14">
        <v>1800000</v>
      </c>
      <c r="K30" s="16">
        <f t="shared" si="97"/>
        <v>342000</v>
      </c>
      <c r="L30" s="39">
        <f t="shared" si="123"/>
        <v>2142000</v>
      </c>
      <c r="M30" s="14">
        <v>2041170.3326114723</v>
      </c>
      <c r="N30" s="25">
        <f t="shared" si="111"/>
        <v>387822.36319617974</v>
      </c>
      <c r="O30" s="25">
        <f t="shared" si="112"/>
        <v>2428992.6958076521</v>
      </c>
      <c r="P30" s="14">
        <v>1922977.35</v>
      </c>
      <c r="Q30" s="15">
        <f t="shared" si="113"/>
        <v>365365.69650000002</v>
      </c>
      <c r="R30" s="30">
        <f t="shared" si="114"/>
        <v>2288343.0465000002</v>
      </c>
      <c r="S30" s="26">
        <f t="shared" si="115"/>
        <v>2142000</v>
      </c>
      <c r="T30" s="26">
        <f t="shared" si="116"/>
        <v>2286445.2474358841</v>
      </c>
      <c r="U30" s="26">
        <f t="shared" si="117"/>
        <v>2288343.0465000002</v>
      </c>
      <c r="V30" s="26">
        <f t="shared" si="118"/>
        <v>2283436.480934415</v>
      </c>
      <c r="W30" s="26">
        <f t="shared" si="119"/>
        <v>143505.75978929104</v>
      </c>
      <c r="X30" s="27">
        <f t="shared" si="120"/>
        <v>6.2763698343629451E-2</v>
      </c>
      <c r="Y30" s="26" t="s">
        <v>121</v>
      </c>
      <c r="Z30" s="26">
        <f t="shared" si="121"/>
        <v>2142000</v>
      </c>
      <c r="AA30" s="26">
        <f t="shared" si="122"/>
        <v>32130000</v>
      </c>
      <c r="AB30" s="64"/>
      <c r="AC30" s="28">
        <f t="shared" si="95"/>
        <v>0.42857142857142855</v>
      </c>
      <c r="AD30" s="48">
        <f t="shared" si="24"/>
        <v>0.5714285714285714</v>
      </c>
    </row>
    <row r="31" spans="1:30" ht="32.4" customHeight="1" x14ac:dyDescent="0.3">
      <c r="A31" s="23">
        <v>20</v>
      </c>
      <c r="B31" s="33">
        <v>15121800</v>
      </c>
      <c r="C31" s="38" t="s">
        <v>77</v>
      </c>
      <c r="D31" s="66"/>
      <c r="E31" s="33" t="s">
        <v>39</v>
      </c>
      <c r="F31" s="33">
        <v>25</v>
      </c>
      <c r="G31" s="33">
        <v>20</v>
      </c>
      <c r="H31" s="13">
        <v>1256000</v>
      </c>
      <c r="I31" s="13">
        <f t="shared" ref="I31" si="124">H31+(H31*5.84%)</f>
        <v>1329350.3999999999</v>
      </c>
      <c r="J31" s="14">
        <v>1256000</v>
      </c>
      <c r="K31" s="16">
        <f t="shared" si="97"/>
        <v>238640</v>
      </c>
      <c r="L31" s="14">
        <f t="shared" ref="L31" si="125">K31+J31</f>
        <v>1494640</v>
      </c>
      <c r="M31" s="14">
        <v>1514206.8311942657</v>
      </c>
      <c r="N31" s="25">
        <f t="shared" si="111"/>
        <v>287699.29792691051</v>
      </c>
      <c r="O31" s="25">
        <f t="shared" si="112"/>
        <v>1801906.1291211762</v>
      </c>
      <c r="P31" s="14">
        <v>1414036.05</v>
      </c>
      <c r="Q31" s="15">
        <f t="shared" si="113"/>
        <v>268666.84950000001</v>
      </c>
      <c r="R31" s="30">
        <f t="shared" si="114"/>
        <v>1682702.8995000001</v>
      </c>
      <c r="S31" s="26">
        <f t="shared" si="115"/>
        <v>1329350.3999999999</v>
      </c>
      <c r="T31" s="26">
        <f t="shared" si="116"/>
        <v>1577149.8571552942</v>
      </c>
      <c r="U31" s="26">
        <f t="shared" si="117"/>
        <v>1588671.4497500001</v>
      </c>
      <c r="V31" s="26">
        <f>GEOMEAN(I31,L31,O31,R31)</f>
        <v>1566675.021481989</v>
      </c>
      <c r="W31" s="26">
        <f t="shared" si="119"/>
        <v>208061.9090803414</v>
      </c>
      <c r="X31" s="27">
        <f t="shared" si="120"/>
        <v>0.13192272638924923</v>
      </c>
      <c r="Y31" s="26" t="s">
        <v>121</v>
      </c>
      <c r="Z31" s="26">
        <f t="shared" si="121"/>
        <v>1329350.3999999999</v>
      </c>
      <c r="AA31" s="26">
        <f t="shared" si="122"/>
        <v>26587008</v>
      </c>
      <c r="AB31" s="64"/>
      <c r="AC31" s="28">
        <f t="shared" si="95"/>
        <v>0.8</v>
      </c>
      <c r="AD31" s="48">
        <f t="shared" si="24"/>
        <v>0.19999999999999996</v>
      </c>
    </row>
    <row r="32" spans="1:30" ht="121.8" customHeight="1" x14ac:dyDescent="0.3">
      <c r="A32" s="53" t="s">
        <v>76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47"/>
    </row>
    <row r="33" spans="1:30" ht="28.2" customHeight="1" x14ac:dyDescent="0.3">
      <c r="A33" s="23">
        <v>21</v>
      </c>
      <c r="B33" s="33">
        <v>31201500</v>
      </c>
      <c r="C33" s="40" t="s">
        <v>32</v>
      </c>
      <c r="D33" s="62">
        <v>43846637</v>
      </c>
      <c r="E33" s="33" t="s">
        <v>19</v>
      </c>
      <c r="F33" s="33">
        <v>50</v>
      </c>
      <c r="G33" s="33">
        <v>50</v>
      </c>
      <c r="H33" s="33"/>
      <c r="I33" s="33"/>
      <c r="J33" s="14">
        <v>53000</v>
      </c>
      <c r="K33" s="16">
        <f t="shared" ref="K33:K34" si="126">J33*19%</f>
        <v>10070</v>
      </c>
      <c r="L33" s="14">
        <f t="shared" ref="L33:L42" si="127">K33+J33</f>
        <v>63070</v>
      </c>
      <c r="M33" s="14">
        <v>53984.748052070179</v>
      </c>
      <c r="N33" s="25">
        <f t="shared" ref="N33:N34" si="128">M33*19%</f>
        <v>10257.102129893334</v>
      </c>
      <c r="O33" s="25">
        <f t="shared" ref="O33:O34" si="129">M33+N33</f>
        <v>64241.850181963513</v>
      </c>
      <c r="P33" s="14">
        <v>53560.5</v>
      </c>
      <c r="Q33" s="15">
        <f t="shared" ref="Q33:Q34" si="130">P33*19%</f>
        <v>10176.495000000001</v>
      </c>
      <c r="R33" s="30">
        <f t="shared" ref="R33:R34" si="131">P33+Q33</f>
        <v>63736.995000000003</v>
      </c>
      <c r="S33" s="26">
        <f t="shared" ref="S33:S34" si="132">MIN(I33,L33,O33,R33)</f>
        <v>63070</v>
      </c>
      <c r="T33" s="26">
        <f t="shared" ref="T33:T34" si="133">AVERAGE(I33,L33,O33,R33)</f>
        <v>63682.948393987841</v>
      </c>
      <c r="U33" s="26">
        <f t="shared" ref="U33:U34" si="134">MEDIAN(I33,L33,O33,R33)</f>
        <v>63736.995000000003</v>
      </c>
      <c r="V33" s="26">
        <f t="shared" ref="V33:V34" si="135">GEOMEAN(I33,L33,O33,R33)</f>
        <v>63681.138387982166</v>
      </c>
      <c r="W33" s="26">
        <f t="shared" ref="W33:W34" si="136">STDEVA(I33,L33,O33,R33)</f>
        <v>587.79162035372303</v>
      </c>
      <c r="X33" s="27">
        <f t="shared" ref="X33:X34" si="137">W33/T33</f>
        <v>9.2299686992698207E-3</v>
      </c>
      <c r="Y33" s="26" t="s">
        <v>121</v>
      </c>
      <c r="Z33" s="26">
        <f t="shared" ref="Z33:Z34" si="138">ROUND(S33,2)</f>
        <v>63070</v>
      </c>
      <c r="AA33" s="26">
        <f t="shared" ref="AA33:AA34" si="139">Z33*G33</f>
        <v>3153500</v>
      </c>
      <c r="AB33" s="63">
        <f>D33-SUM(AA33:AA42)</f>
        <v>37953162</v>
      </c>
      <c r="AC33" s="28">
        <f t="shared" ref="AC33" si="140">G33/F33</f>
        <v>1</v>
      </c>
      <c r="AD33" s="48">
        <f t="shared" si="24"/>
        <v>0</v>
      </c>
    </row>
    <row r="34" spans="1:30" ht="40.200000000000003" customHeight="1" x14ac:dyDescent="0.3">
      <c r="A34" s="23">
        <v>22</v>
      </c>
      <c r="B34" s="33">
        <v>31201500</v>
      </c>
      <c r="C34" s="40" t="s">
        <v>29</v>
      </c>
      <c r="D34" s="62"/>
      <c r="E34" s="33" t="s">
        <v>19</v>
      </c>
      <c r="F34" s="33">
        <v>50</v>
      </c>
      <c r="G34" s="33">
        <v>50</v>
      </c>
      <c r="H34" s="33"/>
      <c r="I34" s="33"/>
      <c r="J34" s="14">
        <v>5000</v>
      </c>
      <c r="K34" s="16">
        <f t="shared" si="126"/>
        <v>950</v>
      </c>
      <c r="L34" s="14">
        <f t="shared" si="127"/>
        <v>5950</v>
      </c>
      <c r="M34" s="14">
        <v>5996.3433037891546</v>
      </c>
      <c r="N34" s="25">
        <f t="shared" si="128"/>
        <v>1139.3052277199395</v>
      </c>
      <c r="O34" s="25">
        <f t="shared" si="129"/>
        <v>7135.648531509094</v>
      </c>
      <c r="P34" s="14">
        <v>5685.75</v>
      </c>
      <c r="Q34" s="15">
        <f t="shared" si="130"/>
        <v>1080.2925</v>
      </c>
      <c r="R34" s="30">
        <f t="shared" si="131"/>
        <v>6766.0424999999996</v>
      </c>
      <c r="S34" s="26">
        <f t="shared" si="132"/>
        <v>5950</v>
      </c>
      <c r="T34" s="26">
        <f t="shared" si="133"/>
        <v>6617.2303438363642</v>
      </c>
      <c r="U34" s="26">
        <f t="shared" si="134"/>
        <v>6766.0424999999996</v>
      </c>
      <c r="V34" s="26">
        <f t="shared" si="135"/>
        <v>6598.2441174902551</v>
      </c>
      <c r="W34" s="26">
        <f t="shared" si="136"/>
        <v>606.67075373217915</v>
      </c>
      <c r="X34" s="27">
        <f t="shared" si="137"/>
        <v>9.1680464818224769E-2</v>
      </c>
      <c r="Y34" s="26" t="s">
        <v>121</v>
      </c>
      <c r="Z34" s="26">
        <f t="shared" si="138"/>
        <v>5950</v>
      </c>
      <c r="AA34" s="26">
        <f t="shared" si="139"/>
        <v>297500</v>
      </c>
      <c r="AB34" s="64"/>
      <c r="AC34" s="28">
        <f t="shared" ref="AC34:AC41" si="141">G34/F34</f>
        <v>1</v>
      </c>
      <c r="AD34" s="48">
        <f t="shared" si="24"/>
        <v>0</v>
      </c>
    </row>
    <row r="35" spans="1:30" ht="31.2" customHeight="1" x14ac:dyDescent="0.3">
      <c r="A35" s="23">
        <v>23</v>
      </c>
      <c r="B35" s="33">
        <v>24141511</v>
      </c>
      <c r="C35" s="40" t="s">
        <v>26</v>
      </c>
      <c r="D35" s="62"/>
      <c r="E35" s="33" t="s">
        <v>0</v>
      </c>
      <c r="F35" s="33">
        <v>12</v>
      </c>
      <c r="G35" s="33">
        <v>12</v>
      </c>
      <c r="H35" s="33"/>
      <c r="I35" s="33"/>
      <c r="J35" s="14">
        <v>16000</v>
      </c>
      <c r="K35" s="14">
        <f t="shared" ref="K35:K42" si="142">J35*0.19</f>
        <v>3040</v>
      </c>
      <c r="L35" s="14">
        <f t="shared" si="127"/>
        <v>19040</v>
      </c>
      <c r="M35" s="14">
        <v>17454.304188104445</v>
      </c>
      <c r="N35" s="14">
        <f t="shared" ref="N35:N42" si="143">M35*0.19</f>
        <v>3316.3177957398443</v>
      </c>
      <c r="O35" s="14">
        <f t="shared" ref="O35:O42" si="144">N35+M35</f>
        <v>20770.621983844288</v>
      </c>
      <c r="P35" s="14">
        <v>18172.350000000002</v>
      </c>
      <c r="Q35" s="14">
        <f t="shared" ref="Q35:Q42" si="145">P35*0.19</f>
        <v>3452.7465000000007</v>
      </c>
      <c r="R35" s="14">
        <f t="shared" ref="R35:R42" si="146">Q35+P35</f>
        <v>21625.096500000003</v>
      </c>
      <c r="S35" s="26">
        <f t="shared" ref="S35:S38" si="147">MIN(I35,L35,O35,R35)</f>
        <v>19040</v>
      </c>
      <c r="T35" s="26">
        <f t="shared" ref="T35:T38" si="148">AVERAGE(I35,L35,O35,R35)</f>
        <v>20478.572827948097</v>
      </c>
      <c r="U35" s="26">
        <f t="shared" ref="U35:U38" si="149">MEDIAN(I35,L35,O35,R35)</f>
        <v>20770.621983844288</v>
      </c>
      <c r="V35" s="26">
        <f t="shared" ref="V35:V38" si="150">GEOMEAN(I35,L35,O35,R35)</f>
        <v>20449.914661191859</v>
      </c>
      <c r="W35" s="26">
        <f t="shared" ref="W35:W38" si="151">STDEVA(I35,L35,O35,R35)</f>
        <v>1317.0613162160769</v>
      </c>
      <c r="X35" s="27">
        <f t="shared" ref="X35:X38" si="152">W35/T35</f>
        <v>6.4314116383082112E-2</v>
      </c>
      <c r="Y35" s="26" t="s">
        <v>121</v>
      </c>
      <c r="Z35" s="26">
        <f t="shared" ref="Z35:Z38" si="153">ROUND(S35,2)</f>
        <v>19040</v>
      </c>
      <c r="AA35" s="26">
        <f t="shared" ref="AA35:AA38" si="154">Z35*G35</f>
        <v>228480</v>
      </c>
      <c r="AB35" s="64"/>
      <c r="AC35" s="28">
        <f t="shared" si="141"/>
        <v>1</v>
      </c>
      <c r="AD35" s="48">
        <f t="shared" si="24"/>
        <v>0</v>
      </c>
    </row>
    <row r="36" spans="1:30" ht="64.2" customHeight="1" x14ac:dyDescent="0.3">
      <c r="A36" s="23">
        <v>24</v>
      </c>
      <c r="B36" s="33">
        <v>24141511</v>
      </c>
      <c r="C36" s="40" t="s">
        <v>25</v>
      </c>
      <c r="D36" s="62"/>
      <c r="E36" s="33" t="s">
        <v>0</v>
      </c>
      <c r="F36" s="33">
        <v>6</v>
      </c>
      <c r="G36" s="33">
        <v>6</v>
      </c>
      <c r="H36" s="33"/>
      <c r="I36" s="33"/>
      <c r="J36" s="14">
        <v>16000</v>
      </c>
      <c r="K36" s="14">
        <f t="shared" si="142"/>
        <v>3040</v>
      </c>
      <c r="L36" s="14">
        <f t="shared" si="127"/>
        <v>19040</v>
      </c>
      <c r="M36" s="14">
        <v>17270.900493073619</v>
      </c>
      <c r="N36" s="14">
        <f t="shared" si="143"/>
        <v>3281.4710936839879</v>
      </c>
      <c r="O36" s="14">
        <f t="shared" si="144"/>
        <v>20552.371586757607</v>
      </c>
      <c r="P36" s="14">
        <v>17144.400000000001</v>
      </c>
      <c r="Q36" s="14">
        <f t="shared" si="145"/>
        <v>3257.4360000000001</v>
      </c>
      <c r="R36" s="14">
        <f t="shared" si="146"/>
        <v>20401.836000000003</v>
      </c>
      <c r="S36" s="26">
        <f t="shared" si="147"/>
        <v>19040</v>
      </c>
      <c r="T36" s="26">
        <f t="shared" si="148"/>
        <v>19998.069195585871</v>
      </c>
      <c r="U36" s="26">
        <f t="shared" si="149"/>
        <v>20401.836000000003</v>
      </c>
      <c r="V36" s="26">
        <f t="shared" si="150"/>
        <v>19986.314321027839</v>
      </c>
      <c r="W36" s="26">
        <f t="shared" si="151"/>
        <v>833.11924618750152</v>
      </c>
      <c r="X36" s="27">
        <f t="shared" si="152"/>
        <v>4.1659984173441807E-2</v>
      </c>
      <c r="Y36" s="26" t="s">
        <v>121</v>
      </c>
      <c r="Z36" s="26">
        <f t="shared" si="153"/>
        <v>19040</v>
      </c>
      <c r="AA36" s="26">
        <f t="shared" si="154"/>
        <v>114240</v>
      </c>
      <c r="AB36" s="64"/>
      <c r="AC36" s="28">
        <f t="shared" si="141"/>
        <v>1</v>
      </c>
      <c r="AD36" s="48">
        <f t="shared" si="24"/>
        <v>0</v>
      </c>
    </row>
    <row r="37" spans="1:30" ht="55.8" customHeight="1" x14ac:dyDescent="0.3">
      <c r="A37" s="23">
        <v>25</v>
      </c>
      <c r="B37" s="33">
        <v>24141511</v>
      </c>
      <c r="C37" s="40" t="s">
        <v>24</v>
      </c>
      <c r="D37" s="62"/>
      <c r="E37" s="33" t="s">
        <v>0</v>
      </c>
      <c r="F37" s="33">
        <v>6</v>
      </c>
      <c r="G37" s="33">
        <v>6</v>
      </c>
      <c r="H37" s="33"/>
      <c r="I37" s="33"/>
      <c r="J37" s="14">
        <v>16000</v>
      </c>
      <c r="K37" s="14">
        <f t="shared" si="142"/>
        <v>3040</v>
      </c>
      <c r="L37" s="14">
        <f t="shared" si="127"/>
        <v>19040</v>
      </c>
      <c r="M37" s="14">
        <v>18506.818823844063</v>
      </c>
      <c r="N37" s="14">
        <f t="shared" si="143"/>
        <v>3516.2955765303723</v>
      </c>
      <c r="O37" s="14">
        <f t="shared" si="144"/>
        <v>22023.114400374434</v>
      </c>
      <c r="P37" s="14">
        <v>18429.600000000002</v>
      </c>
      <c r="Q37" s="14">
        <f t="shared" si="145"/>
        <v>3501.6240000000003</v>
      </c>
      <c r="R37" s="14">
        <f t="shared" si="146"/>
        <v>21931.224000000002</v>
      </c>
      <c r="S37" s="26">
        <f t="shared" si="147"/>
        <v>19040</v>
      </c>
      <c r="T37" s="26">
        <f t="shared" si="148"/>
        <v>20998.112800124811</v>
      </c>
      <c r="U37" s="26">
        <f t="shared" si="149"/>
        <v>21931.224000000002</v>
      </c>
      <c r="V37" s="26">
        <f t="shared" si="150"/>
        <v>20950.908002830976</v>
      </c>
      <c r="W37" s="26">
        <f t="shared" si="151"/>
        <v>1696.3977319395701</v>
      </c>
      <c r="X37" s="27">
        <f t="shared" si="152"/>
        <v>8.078810453525552E-2</v>
      </c>
      <c r="Y37" s="26" t="s">
        <v>121</v>
      </c>
      <c r="Z37" s="26">
        <f t="shared" si="153"/>
        <v>19040</v>
      </c>
      <c r="AA37" s="26">
        <f t="shared" si="154"/>
        <v>114240</v>
      </c>
      <c r="AB37" s="64"/>
      <c r="AC37" s="28">
        <f t="shared" si="141"/>
        <v>1</v>
      </c>
      <c r="AD37" s="48">
        <f t="shared" si="24"/>
        <v>0</v>
      </c>
    </row>
    <row r="38" spans="1:30" ht="48" customHeight="1" x14ac:dyDescent="0.3">
      <c r="A38" s="23">
        <v>26</v>
      </c>
      <c r="B38" s="33">
        <v>24141511</v>
      </c>
      <c r="C38" s="40" t="s">
        <v>75</v>
      </c>
      <c r="D38" s="62"/>
      <c r="E38" s="33" t="s">
        <v>0</v>
      </c>
      <c r="F38" s="33">
        <v>6</v>
      </c>
      <c r="G38" s="33">
        <v>6</v>
      </c>
      <c r="H38" s="33"/>
      <c r="I38" s="33"/>
      <c r="J38" s="14">
        <v>78000</v>
      </c>
      <c r="K38" s="14">
        <f t="shared" si="142"/>
        <v>14820</v>
      </c>
      <c r="L38" s="14">
        <f t="shared" si="127"/>
        <v>92820</v>
      </c>
      <c r="M38" s="14">
        <v>97221.092610447289</v>
      </c>
      <c r="N38" s="14">
        <f t="shared" si="143"/>
        <v>18472.007595984986</v>
      </c>
      <c r="O38" s="14">
        <f t="shared" si="144"/>
        <v>115693.10020643228</v>
      </c>
      <c r="P38" s="14">
        <v>89221.650000000009</v>
      </c>
      <c r="Q38" s="14">
        <f t="shared" si="145"/>
        <v>16952.113500000003</v>
      </c>
      <c r="R38" s="14">
        <f t="shared" si="146"/>
        <v>106173.76350000002</v>
      </c>
      <c r="S38" s="26">
        <f t="shared" si="147"/>
        <v>92820</v>
      </c>
      <c r="T38" s="26">
        <f t="shared" si="148"/>
        <v>104895.62123547743</v>
      </c>
      <c r="U38" s="26">
        <f t="shared" si="149"/>
        <v>106173.76350000002</v>
      </c>
      <c r="V38" s="26">
        <f t="shared" si="150"/>
        <v>104469.31449594772</v>
      </c>
      <c r="W38" s="26">
        <f t="shared" si="151"/>
        <v>11489.991905986804</v>
      </c>
      <c r="X38" s="27">
        <f t="shared" si="152"/>
        <v>0.10953738364534038</v>
      </c>
      <c r="Y38" s="26" t="s">
        <v>121</v>
      </c>
      <c r="Z38" s="26">
        <f t="shared" si="153"/>
        <v>92820</v>
      </c>
      <c r="AA38" s="26">
        <f t="shared" si="154"/>
        <v>556920</v>
      </c>
      <c r="AB38" s="64"/>
      <c r="AC38" s="28">
        <f t="shared" si="141"/>
        <v>1</v>
      </c>
      <c r="AD38" s="48">
        <f t="shared" si="24"/>
        <v>0</v>
      </c>
    </row>
    <row r="39" spans="1:30" ht="28.2" customHeight="1" x14ac:dyDescent="0.3">
      <c r="A39" s="23">
        <v>27</v>
      </c>
      <c r="B39" s="33">
        <v>24141511</v>
      </c>
      <c r="C39" s="40" t="s">
        <v>74</v>
      </c>
      <c r="D39" s="62"/>
      <c r="E39" s="33" t="s">
        <v>0</v>
      </c>
      <c r="F39" s="33">
        <v>6</v>
      </c>
      <c r="G39" s="33">
        <v>6</v>
      </c>
      <c r="H39" s="33"/>
      <c r="I39" s="33"/>
      <c r="J39" s="14">
        <v>82000</v>
      </c>
      <c r="K39" s="14">
        <f t="shared" si="142"/>
        <v>15580</v>
      </c>
      <c r="L39" s="14">
        <f t="shared" si="127"/>
        <v>97580</v>
      </c>
      <c r="M39" s="14">
        <v>96333.164899066891</v>
      </c>
      <c r="N39" s="14">
        <f t="shared" si="143"/>
        <v>18303.301330822709</v>
      </c>
      <c r="O39" s="14">
        <f t="shared" si="144"/>
        <v>114636.4662298896</v>
      </c>
      <c r="P39" s="14">
        <v>92193.150000000009</v>
      </c>
      <c r="Q39" s="14">
        <f t="shared" si="145"/>
        <v>17516.698500000002</v>
      </c>
      <c r="R39" s="14">
        <f t="shared" si="146"/>
        <v>109709.84850000001</v>
      </c>
      <c r="S39" s="26">
        <f t="shared" ref="S39:S40" si="155">MIN(I39,L39,O39,R39)</f>
        <v>97580</v>
      </c>
      <c r="T39" s="26">
        <f t="shared" ref="T39:T40" si="156">AVERAGE(I39,L39,O39,R39)</f>
        <v>107308.77157662988</v>
      </c>
      <c r="U39" s="26">
        <f t="shared" ref="U39:U40" si="157">MEDIAN(I39,L39,O39,R39)</f>
        <v>109709.84850000001</v>
      </c>
      <c r="V39" s="26">
        <f t="shared" ref="V39:V40" si="158">GEOMEAN(I39,L39,O39,R39)</f>
        <v>107063.90339028073</v>
      </c>
      <c r="W39" s="26">
        <f t="shared" ref="W39:W40" si="159">STDEVA(I39,L39,O39,R39)</f>
        <v>8778.0771161340654</v>
      </c>
      <c r="X39" s="27">
        <f t="shared" ref="X39:X40" si="160">W39/T39</f>
        <v>8.1802046441893941E-2</v>
      </c>
      <c r="Y39" s="26" t="s">
        <v>121</v>
      </c>
      <c r="Z39" s="26">
        <f t="shared" ref="Z39:Z40" si="161">ROUND(S39,2)</f>
        <v>97580</v>
      </c>
      <c r="AA39" s="26">
        <f t="shared" ref="AA39:AA40" si="162">Z39*G39</f>
        <v>585480</v>
      </c>
      <c r="AB39" s="64"/>
      <c r="AC39" s="28">
        <f t="shared" si="141"/>
        <v>1</v>
      </c>
      <c r="AD39" s="48">
        <f t="shared" si="24"/>
        <v>0</v>
      </c>
    </row>
    <row r="40" spans="1:30" ht="39.6" customHeight="1" x14ac:dyDescent="0.3">
      <c r="A40" s="23">
        <v>28</v>
      </c>
      <c r="B40" s="33">
        <v>24141511</v>
      </c>
      <c r="C40" s="40" t="s">
        <v>73</v>
      </c>
      <c r="D40" s="62"/>
      <c r="E40" s="33" t="s">
        <v>0</v>
      </c>
      <c r="F40" s="33">
        <v>6</v>
      </c>
      <c r="G40" s="33">
        <v>6</v>
      </c>
      <c r="H40" s="33"/>
      <c r="I40" s="33"/>
      <c r="J40" s="14">
        <v>16000</v>
      </c>
      <c r="K40" s="14">
        <f t="shared" si="142"/>
        <v>3040</v>
      </c>
      <c r="L40" s="14">
        <f t="shared" si="127"/>
        <v>19040</v>
      </c>
      <c r="M40" s="14">
        <v>17781.152566225726</v>
      </c>
      <c r="N40" s="14">
        <f t="shared" si="143"/>
        <v>3378.4189875828879</v>
      </c>
      <c r="O40" s="14">
        <f t="shared" si="144"/>
        <v>21159.571553808615</v>
      </c>
      <c r="P40" s="14">
        <v>18478.95</v>
      </c>
      <c r="Q40" s="14">
        <f t="shared" si="145"/>
        <v>3511.0005000000001</v>
      </c>
      <c r="R40" s="14">
        <f t="shared" si="146"/>
        <v>21989.950499999999</v>
      </c>
      <c r="S40" s="26">
        <f t="shared" si="155"/>
        <v>19040</v>
      </c>
      <c r="T40" s="26">
        <f t="shared" si="156"/>
        <v>20729.84068460287</v>
      </c>
      <c r="U40" s="26">
        <f t="shared" si="157"/>
        <v>21159.571553808615</v>
      </c>
      <c r="V40" s="26">
        <f t="shared" si="158"/>
        <v>20691.851606721662</v>
      </c>
      <c r="W40" s="26">
        <f t="shared" si="159"/>
        <v>1521.2013190481412</v>
      </c>
      <c r="X40" s="27">
        <f t="shared" si="160"/>
        <v>7.3382200191148425E-2</v>
      </c>
      <c r="Y40" s="26" t="s">
        <v>121</v>
      </c>
      <c r="Z40" s="26">
        <f t="shared" si="161"/>
        <v>19040</v>
      </c>
      <c r="AA40" s="26">
        <f t="shared" si="162"/>
        <v>114240</v>
      </c>
      <c r="AB40" s="64"/>
      <c r="AC40" s="28">
        <f t="shared" si="141"/>
        <v>1</v>
      </c>
      <c r="AD40" s="48">
        <f t="shared" si="24"/>
        <v>0</v>
      </c>
    </row>
    <row r="41" spans="1:30" ht="45.6" customHeight="1" x14ac:dyDescent="0.3">
      <c r="A41" s="23">
        <v>29</v>
      </c>
      <c r="B41" s="33">
        <v>24141511</v>
      </c>
      <c r="C41" s="40" t="s">
        <v>20</v>
      </c>
      <c r="D41" s="62"/>
      <c r="E41" s="33" t="s">
        <v>19</v>
      </c>
      <c r="F41" s="33">
        <v>125</v>
      </c>
      <c r="G41" s="33">
        <v>125</v>
      </c>
      <c r="H41" s="33"/>
      <c r="I41" s="33"/>
      <c r="J41" s="14">
        <v>4000</v>
      </c>
      <c r="K41" s="14">
        <f t="shared" si="142"/>
        <v>760</v>
      </c>
      <c r="L41" s="14">
        <f t="shared" si="127"/>
        <v>4760</v>
      </c>
      <c r="M41" s="14">
        <v>4542.336082337577</v>
      </c>
      <c r="N41" s="14">
        <f t="shared" si="143"/>
        <v>863.04385564413963</v>
      </c>
      <c r="O41" s="14">
        <f t="shared" si="144"/>
        <v>5405.3799379817165</v>
      </c>
      <c r="P41" s="14">
        <v>4313.4000000000005</v>
      </c>
      <c r="Q41" s="14">
        <f t="shared" si="145"/>
        <v>819.54600000000016</v>
      </c>
      <c r="R41" s="14">
        <f t="shared" si="146"/>
        <v>5132.9460000000008</v>
      </c>
      <c r="S41" s="26">
        <f t="shared" ref="S41:S42" si="163">MIN(I41,L41,O41,R41)</f>
        <v>4760</v>
      </c>
      <c r="T41" s="26">
        <f t="shared" ref="T41:T42" si="164">AVERAGE(I41,L41,O41,R41)</f>
        <v>5099.4419793272391</v>
      </c>
      <c r="U41" s="26">
        <f t="shared" ref="U41:U42" si="165">MEDIAN(I41,L41,O41,R41)</f>
        <v>5132.9460000000008</v>
      </c>
      <c r="V41" s="26">
        <f t="shared" ref="V41:V42" si="166">GEOMEAN(I41,L41,O41,R41)</f>
        <v>5092.5264244830223</v>
      </c>
      <c r="W41" s="26">
        <f t="shared" ref="W41:W42" si="167">STDEVA(I41,L41,O41,R41)</f>
        <v>323.99182958564199</v>
      </c>
      <c r="X41" s="27">
        <f t="shared" ref="X41:X42" si="168">W41/T41</f>
        <v>6.3534761430580233E-2</v>
      </c>
      <c r="Y41" s="26" t="s">
        <v>121</v>
      </c>
      <c r="Z41" s="26">
        <f t="shared" ref="Z41:Z42" si="169">ROUND(S41,2)</f>
        <v>4760</v>
      </c>
      <c r="AA41" s="26">
        <f t="shared" ref="AA41:AA42" si="170">Z41*G41</f>
        <v>595000</v>
      </c>
      <c r="AB41" s="64"/>
      <c r="AC41" s="28">
        <f t="shared" si="141"/>
        <v>1</v>
      </c>
      <c r="AD41" s="48">
        <f t="shared" si="24"/>
        <v>0</v>
      </c>
    </row>
    <row r="42" spans="1:30" ht="15.75" customHeight="1" x14ac:dyDescent="0.3">
      <c r="A42" s="23">
        <v>30</v>
      </c>
      <c r="B42" s="33">
        <v>31201500</v>
      </c>
      <c r="C42" s="40" t="s">
        <v>72</v>
      </c>
      <c r="D42" s="62"/>
      <c r="E42" s="33" t="s">
        <v>19</v>
      </c>
      <c r="F42" s="33">
        <v>25</v>
      </c>
      <c r="G42" s="33">
        <v>25</v>
      </c>
      <c r="H42" s="33"/>
      <c r="I42" s="33"/>
      <c r="J42" s="14">
        <v>4500</v>
      </c>
      <c r="K42" s="14">
        <f t="shared" si="142"/>
        <v>855</v>
      </c>
      <c r="L42" s="14">
        <f t="shared" si="127"/>
        <v>5355</v>
      </c>
      <c r="M42" s="14">
        <v>4813.9731475795998</v>
      </c>
      <c r="N42" s="14">
        <f t="shared" si="143"/>
        <v>914.65489804012395</v>
      </c>
      <c r="O42" s="14">
        <f t="shared" si="144"/>
        <v>5728.6280456197237</v>
      </c>
      <c r="P42" s="14">
        <v>4543.3500000000004</v>
      </c>
      <c r="Q42" s="14">
        <f t="shared" si="145"/>
        <v>863.23650000000009</v>
      </c>
      <c r="R42" s="14">
        <f t="shared" si="146"/>
        <v>5406.5865000000003</v>
      </c>
      <c r="S42" s="26">
        <f t="shared" si="163"/>
        <v>5355</v>
      </c>
      <c r="T42" s="26">
        <f t="shared" si="164"/>
        <v>5496.738181873242</v>
      </c>
      <c r="U42" s="26">
        <f t="shared" si="165"/>
        <v>5406.5865000000003</v>
      </c>
      <c r="V42" s="26">
        <f t="shared" si="166"/>
        <v>5494.2837575932772</v>
      </c>
      <c r="W42" s="26">
        <f t="shared" si="167"/>
        <v>202.47215469499534</v>
      </c>
      <c r="X42" s="27">
        <f t="shared" si="168"/>
        <v>3.6834964299863111E-2</v>
      </c>
      <c r="Y42" s="26" t="s">
        <v>121</v>
      </c>
      <c r="Z42" s="26">
        <f t="shared" si="169"/>
        <v>5355</v>
      </c>
      <c r="AA42" s="26">
        <f t="shared" si="170"/>
        <v>133875</v>
      </c>
      <c r="AB42" s="64"/>
      <c r="AC42" s="28">
        <f t="shared" ref="AC42" si="171">G42/F42</f>
        <v>1</v>
      </c>
      <c r="AD42" s="48">
        <f t="shared" si="24"/>
        <v>0</v>
      </c>
    </row>
    <row r="43" spans="1:30" ht="69.599999999999994" customHeight="1" x14ac:dyDescent="0.3">
      <c r="A43" s="53" t="s">
        <v>71</v>
      </c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47"/>
    </row>
    <row r="44" spans="1:30" ht="15.75" customHeight="1" x14ac:dyDescent="0.3">
      <c r="A44" s="23">
        <v>31</v>
      </c>
      <c r="B44" s="33">
        <v>27112838</v>
      </c>
      <c r="C44" s="7" t="s">
        <v>17</v>
      </c>
      <c r="D44" s="65">
        <v>6994150</v>
      </c>
      <c r="E44" s="33" t="s">
        <v>0</v>
      </c>
      <c r="F44" s="33">
        <v>50</v>
      </c>
      <c r="G44" s="33">
        <v>35</v>
      </c>
      <c r="H44" s="13">
        <v>32738</v>
      </c>
      <c r="I44" s="13">
        <f t="shared" ref="I44" si="172">H44+(H44*5.84%)</f>
        <v>34649.8992</v>
      </c>
      <c r="J44" s="14">
        <v>27000</v>
      </c>
      <c r="K44" s="16">
        <f t="shared" ref="K44:K45" si="173">J44*19%</f>
        <v>5130</v>
      </c>
      <c r="L44" s="14">
        <f t="shared" ref="L44:L47" si="174">K44+J44</f>
        <v>32130</v>
      </c>
      <c r="M44" s="14">
        <v>31835.9981147332</v>
      </c>
      <c r="N44" s="25">
        <f t="shared" ref="N44:N45" si="175">M44*19%</f>
        <v>6048.8396417993081</v>
      </c>
      <c r="O44" s="25">
        <f t="shared" ref="O44:O45" si="176">M44+N44</f>
        <v>37884.837756532506</v>
      </c>
      <c r="P44" s="14">
        <v>30250.5</v>
      </c>
      <c r="Q44" s="15">
        <f t="shared" ref="Q44:Q45" si="177">P44*19%</f>
        <v>5747.5950000000003</v>
      </c>
      <c r="R44" s="30">
        <f t="shared" ref="R44:R45" si="178">P44+Q44</f>
        <v>35998.095000000001</v>
      </c>
      <c r="S44" s="26">
        <f t="shared" ref="S44:S45" si="179">MIN(I44,L44,O44,R44)</f>
        <v>32130</v>
      </c>
      <c r="T44" s="26">
        <f t="shared" ref="T44:T45" si="180">AVERAGE(I44,L44,O44,R44)</f>
        <v>35165.707989133123</v>
      </c>
      <c r="U44" s="26">
        <f t="shared" ref="U44:U45" si="181">MEDIAN(I44,L44,O44,R44)</f>
        <v>35323.997100000001</v>
      </c>
      <c r="V44" s="26">
        <f t="shared" ref="V44:V45" si="182">GEOMEAN(I44,L44,O44,R44)</f>
        <v>35102.61031750359</v>
      </c>
      <c r="W44" s="26">
        <f t="shared" ref="W44:W45" si="183">STDEVA(I44,L44,O44,R44)</f>
        <v>2419.9253797070523</v>
      </c>
      <c r="X44" s="27">
        <f t="shared" ref="X44:X45" si="184">W44/T44</f>
        <v>6.8814919934353541E-2</v>
      </c>
      <c r="Y44" s="26" t="s">
        <v>121</v>
      </c>
      <c r="Z44" s="26">
        <f t="shared" ref="Z44:Z45" si="185">ROUND(S44,2)</f>
        <v>32130</v>
      </c>
      <c r="AA44" s="26">
        <f>Z44*G44</f>
        <v>1124550</v>
      </c>
      <c r="AB44" s="63">
        <f>D44-SUM(AA44:AA47)</f>
        <v>29080</v>
      </c>
      <c r="AC44" s="28">
        <f t="shared" ref="AC44:AC47" si="186">G44/F44</f>
        <v>0.7</v>
      </c>
      <c r="AD44" s="48">
        <f t="shared" si="24"/>
        <v>0.30000000000000004</v>
      </c>
    </row>
    <row r="45" spans="1:30" ht="15.75" customHeight="1" x14ac:dyDescent="0.3">
      <c r="A45" s="23">
        <v>32</v>
      </c>
      <c r="B45" s="33">
        <v>31191506</v>
      </c>
      <c r="C45" s="40" t="s">
        <v>70</v>
      </c>
      <c r="D45" s="65"/>
      <c r="E45" s="33" t="s">
        <v>0</v>
      </c>
      <c r="F45" s="33">
        <v>25</v>
      </c>
      <c r="G45" s="33">
        <v>22</v>
      </c>
      <c r="H45" s="33"/>
      <c r="I45" s="33"/>
      <c r="J45" s="14">
        <v>48000</v>
      </c>
      <c r="K45" s="16">
        <f t="shared" si="173"/>
        <v>9120</v>
      </c>
      <c r="L45" s="14">
        <f t="shared" si="174"/>
        <v>57120</v>
      </c>
      <c r="M45" s="14">
        <v>56386.02813044787</v>
      </c>
      <c r="N45" s="25">
        <f t="shared" si="175"/>
        <v>10713.345344785095</v>
      </c>
      <c r="O45" s="25">
        <f t="shared" si="176"/>
        <v>67099.373475232962</v>
      </c>
      <c r="P45" s="14">
        <v>53698.05</v>
      </c>
      <c r="Q45" s="15">
        <f t="shared" si="177"/>
        <v>10202.629500000001</v>
      </c>
      <c r="R45" s="30">
        <f t="shared" si="178"/>
        <v>63900.679500000006</v>
      </c>
      <c r="S45" s="26">
        <f t="shared" si="179"/>
        <v>57120</v>
      </c>
      <c r="T45" s="26">
        <f t="shared" si="180"/>
        <v>62706.684325077658</v>
      </c>
      <c r="U45" s="26">
        <f t="shared" si="181"/>
        <v>63900.679500000006</v>
      </c>
      <c r="V45" s="26">
        <f t="shared" si="182"/>
        <v>62565.854455294044</v>
      </c>
      <c r="W45" s="26">
        <f t="shared" si="183"/>
        <v>5095.703297666495</v>
      </c>
      <c r="X45" s="27">
        <f t="shared" si="184"/>
        <v>8.126252173133354E-2</v>
      </c>
      <c r="Y45" s="26" t="s">
        <v>121</v>
      </c>
      <c r="Z45" s="26">
        <f t="shared" si="185"/>
        <v>57120</v>
      </c>
      <c r="AA45" s="26">
        <f t="shared" ref="AA45" si="187">Z45*G45</f>
        <v>1256640</v>
      </c>
      <c r="AB45" s="64"/>
      <c r="AC45" s="28">
        <f t="shared" si="186"/>
        <v>0.88</v>
      </c>
      <c r="AD45" s="48">
        <f t="shared" si="24"/>
        <v>0.12</v>
      </c>
    </row>
    <row r="46" spans="1:30" ht="15.75" customHeight="1" x14ac:dyDescent="0.3">
      <c r="A46" s="23">
        <v>33</v>
      </c>
      <c r="B46" s="33">
        <v>47131501</v>
      </c>
      <c r="C46" s="40" t="s">
        <v>69</v>
      </c>
      <c r="D46" s="65"/>
      <c r="E46" s="33" t="s">
        <v>2</v>
      </c>
      <c r="F46" s="33">
        <v>75</v>
      </c>
      <c r="G46" s="33">
        <v>60</v>
      </c>
      <c r="H46" s="33"/>
      <c r="I46" s="33"/>
      <c r="J46" s="14">
        <v>32000</v>
      </c>
      <c r="K46" s="14">
        <f t="shared" ref="K46:K47" si="188">J46*0.19</f>
        <v>6080</v>
      </c>
      <c r="L46" s="14">
        <f t="shared" si="174"/>
        <v>38080</v>
      </c>
      <c r="M46" s="14">
        <v>34506.411570965298</v>
      </c>
      <c r="N46" s="14">
        <f t="shared" ref="N46:N47" si="189">M46*0.19</f>
        <v>6556.2181984834069</v>
      </c>
      <c r="O46" s="14">
        <f t="shared" ref="O46:O47" si="190">N46+M46</f>
        <v>41062.629769448708</v>
      </c>
      <c r="P46" s="14">
        <v>33392.1</v>
      </c>
      <c r="Q46" s="14">
        <f t="shared" ref="Q46:Q47" si="191">P46*0.19</f>
        <v>6344.4989999999998</v>
      </c>
      <c r="R46" s="14">
        <f t="shared" ref="R46:R47" si="192">Q46+P46</f>
        <v>39736.599000000002</v>
      </c>
      <c r="S46" s="26">
        <f t="shared" ref="S46" si="193">MIN(I46,L46,O46,R46)</f>
        <v>38080</v>
      </c>
      <c r="T46" s="26">
        <f t="shared" ref="T46" si="194">AVERAGE(I46,L46,O46,R46)</f>
        <v>39626.409589816241</v>
      </c>
      <c r="U46" s="26">
        <f t="shared" ref="U46" si="195">MEDIAN(I46,L46,O46,R46)</f>
        <v>39736.599000000002</v>
      </c>
      <c r="V46" s="26">
        <f t="shared" ref="V46" si="196">GEOMEAN(I46,L46,O46,R46)</f>
        <v>39607.563845174678</v>
      </c>
      <c r="W46" s="26">
        <f t="shared" ref="W46" si="197">STDEVA(I46,L46,O46,R46)</f>
        <v>1494.3648700996343</v>
      </c>
      <c r="X46" s="27">
        <f t="shared" ref="X46" si="198">W46/T46</f>
        <v>3.7711336595170043E-2</v>
      </c>
      <c r="Y46" s="26" t="s">
        <v>121</v>
      </c>
      <c r="Z46" s="26">
        <f t="shared" ref="Z46" si="199">ROUND(S46,2)</f>
        <v>38080</v>
      </c>
      <c r="AA46" s="26">
        <f t="shared" ref="AA46" si="200">Z46*G46</f>
        <v>2284800</v>
      </c>
      <c r="AB46" s="64"/>
      <c r="AC46" s="28">
        <f t="shared" si="186"/>
        <v>0.8</v>
      </c>
      <c r="AD46" s="48">
        <f t="shared" si="24"/>
        <v>0.19999999999999996</v>
      </c>
    </row>
    <row r="47" spans="1:30" ht="15.75" customHeight="1" x14ac:dyDescent="0.3">
      <c r="A47" s="23">
        <v>34</v>
      </c>
      <c r="B47" s="33">
        <v>11101502</v>
      </c>
      <c r="C47" s="40" t="s">
        <v>68</v>
      </c>
      <c r="D47" s="65"/>
      <c r="E47" s="34" t="s">
        <v>67</v>
      </c>
      <c r="F47" s="34">
        <v>25</v>
      </c>
      <c r="G47" s="34">
        <v>23</v>
      </c>
      <c r="H47" s="34"/>
      <c r="I47" s="34"/>
      <c r="J47" s="14">
        <v>84000</v>
      </c>
      <c r="K47" s="14">
        <f t="shared" si="188"/>
        <v>15960</v>
      </c>
      <c r="L47" s="14">
        <f t="shared" si="174"/>
        <v>99960</v>
      </c>
      <c r="M47" s="14">
        <v>86812.517243619164</v>
      </c>
      <c r="N47" s="14">
        <f t="shared" si="189"/>
        <v>16494.37827628764</v>
      </c>
      <c r="O47" s="14">
        <f t="shared" si="190"/>
        <v>103306.8955199068</v>
      </c>
      <c r="P47" s="14">
        <v>89842.2</v>
      </c>
      <c r="Q47" s="14">
        <f t="shared" si="191"/>
        <v>17070.018</v>
      </c>
      <c r="R47" s="14">
        <f t="shared" si="192"/>
        <v>106912.21799999999</v>
      </c>
      <c r="S47" s="26">
        <f t="shared" ref="S47" si="201">MIN(I47,L47,O47,R47)</f>
        <v>99960</v>
      </c>
      <c r="T47" s="26">
        <f t="shared" ref="T47" si="202">AVERAGE(I47,L47,O47,R47)</f>
        <v>103393.03783996892</v>
      </c>
      <c r="U47" s="26">
        <f t="shared" ref="U47" si="203">MEDIAN(I47,L47,O47,R47)</f>
        <v>103306.8955199068</v>
      </c>
      <c r="V47" s="26">
        <f t="shared" ref="V47" si="204">GEOMEAN(I47,L47,O47,R47)</f>
        <v>103354.08168505719</v>
      </c>
      <c r="W47" s="26">
        <f t="shared" ref="W47" si="205">STDEVA(I47,L47,O47,R47)</f>
        <v>3476.9094256768094</v>
      </c>
      <c r="X47" s="27">
        <f t="shared" ref="X47" si="206">W47/T47</f>
        <v>3.3628080751997511E-2</v>
      </c>
      <c r="Y47" s="26" t="s">
        <v>121</v>
      </c>
      <c r="Z47" s="26">
        <f t="shared" ref="Z47" si="207">ROUND(S47,2)</f>
        <v>99960</v>
      </c>
      <c r="AA47" s="26">
        <f t="shared" ref="AA47" si="208">Z47*G47</f>
        <v>2299080</v>
      </c>
      <c r="AB47" s="64"/>
      <c r="AC47" s="28">
        <f t="shared" si="186"/>
        <v>0.92</v>
      </c>
      <c r="AD47" s="48">
        <f t="shared" si="24"/>
        <v>7.999999999999996E-2</v>
      </c>
    </row>
    <row r="48" spans="1:30" ht="93.6" customHeight="1" x14ac:dyDescent="0.3">
      <c r="A48" s="53" t="s">
        <v>66</v>
      </c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47"/>
    </row>
    <row r="49" spans="1:30" ht="15.75" customHeight="1" x14ac:dyDescent="0.3">
      <c r="A49" s="23">
        <v>35</v>
      </c>
      <c r="B49" s="33">
        <v>47131605</v>
      </c>
      <c r="C49" s="38" t="s">
        <v>65</v>
      </c>
      <c r="D49" s="57">
        <v>59785578</v>
      </c>
      <c r="E49" s="33" t="s">
        <v>0</v>
      </c>
      <c r="F49" s="33">
        <v>25</v>
      </c>
      <c r="G49" s="33">
        <v>25</v>
      </c>
      <c r="H49" s="33"/>
      <c r="I49" s="33"/>
      <c r="J49" s="14">
        <v>6400</v>
      </c>
      <c r="K49" s="14">
        <f t="shared" ref="K49" si="209">J49*0.19</f>
        <v>1216</v>
      </c>
      <c r="L49" s="14">
        <f t="shared" ref="L49:L53" si="210">K49+J49</f>
        <v>7616</v>
      </c>
      <c r="M49" s="14">
        <v>7707.9330549667138</v>
      </c>
      <c r="N49" s="14">
        <f t="shared" ref="N49" si="211">M49*0.19</f>
        <v>1464.5072804436757</v>
      </c>
      <c r="O49" s="14">
        <f t="shared" ref="O49" si="212">N49+M49</f>
        <v>9172.4403354103888</v>
      </c>
      <c r="P49" s="14">
        <v>7267.05</v>
      </c>
      <c r="Q49" s="14">
        <f t="shared" ref="Q49" si="213">P49*0.19</f>
        <v>1380.7395000000001</v>
      </c>
      <c r="R49" s="14">
        <f t="shared" ref="R49" si="214">Q49+P49</f>
        <v>8647.7895000000008</v>
      </c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47"/>
    </row>
    <row r="50" spans="1:30" ht="15.75" customHeight="1" x14ac:dyDescent="0.3">
      <c r="A50" s="23">
        <v>36</v>
      </c>
      <c r="B50" s="33">
        <v>46181504</v>
      </c>
      <c r="C50" s="38" t="s">
        <v>64</v>
      </c>
      <c r="D50" s="57"/>
      <c r="E50" s="33" t="s">
        <v>61</v>
      </c>
      <c r="F50" s="33">
        <v>150</v>
      </c>
      <c r="G50" s="33">
        <v>150</v>
      </c>
      <c r="H50" s="19">
        <v>130800</v>
      </c>
      <c r="I50" s="13">
        <f t="shared" ref="I50:I51" si="215">H50+(H50*5.84%)</f>
        <v>138438.72</v>
      </c>
      <c r="J50" s="14">
        <v>109000</v>
      </c>
      <c r="K50" s="16">
        <f t="shared" ref="K50:K51" si="216">J50*19%</f>
        <v>20710</v>
      </c>
      <c r="L50" s="14">
        <f t="shared" si="210"/>
        <v>129710</v>
      </c>
      <c r="M50" s="14">
        <v>133896.00180083723</v>
      </c>
      <c r="N50" s="25">
        <f t="shared" ref="N50:N51" si="217">M50*19%</f>
        <v>25440.240342159075</v>
      </c>
      <c r="O50" s="25">
        <f t="shared" ref="O50:O51" si="218">M50+N50</f>
        <v>159336.24214299631</v>
      </c>
      <c r="P50" s="14">
        <v>125178.90000000001</v>
      </c>
      <c r="Q50" s="15">
        <f t="shared" ref="Q50:Q51" si="219">P50*19%</f>
        <v>23783.991000000002</v>
      </c>
      <c r="R50" s="30">
        <f t="shared" ref="R50:R51" si="220">P50+Q50</f>
        <v>148962.891</v>
      </c>
      <c r="S50" s="26">
        <f t="shared" ref="S50:S51" si="221">MIN(I50,L50,O50,R50)</f>
        <v>129710</v>
      </c>
      <c r="T50" s="26">
        <f t="shared" ref="T50:T51" si="222">AVERAGE(I50,L50,O50,R50)</f>
        <v>144111.96328574908</v>
      </c>
      <c r="U50" s="26">
        <f t="shared" ref="U50:U51" si="223">MEDIAN(I50,L50,O50,R50)</f>
        <v>143700.80550000002</v>
      </c>
      <c r="V50" s="26">
        <f t="shared" ref="V50:V51" si="224">GEOMEAN(I50,L50,O50,R50)</f>
        <v>143683.17769787429</v>
      </c>
      <c r="W50" s="26">
        <f t="shared" ref="W50:W51" si="225">STDEVA(I50,L50,O50,R50)</f>
        <v>12844.095949442741</v>
      </c>
      <c r="X50" s="27">
        <f t="shared" ref="X50:X51" si="226">W50/T50</f>
        <v>8.9125813406449275E-2</v>
      </c>
      <c r="Y50" s="26" t="s">
        <v>121</v>
      </c>
      <c r="Z50" s="26">
        <f t="shared" ref="Z50:Z51" si="227">ROUND(S50,2)</f>
        <v>129710</v>
      </c>
      <c r="AA50" s="26">
        <f>Z50*G50</f>
        <v>19456500</v>
      </c>
      <c r="AB50" s="63">
        <f>D49-SUM(AA50:AA53)</f>
        <v>31999652</v>
      </c>
      <c r="AC50" s="28">
        <f t="shared" ref="AC50:AC53" si="228">G50/F50</f>
        <v>1</v>
      </c>
      <c r="AD50" s="48">
        <f t="shared" ref="AD50:AD64" si="229">100%-AC50</f>
        <v>0</v>
      </c>
    </row>
    <row r="51" spans="1:30" ht="15.75" customHeight="1" x14ac:dyDescent="0.3">
      <c r="A51" s="23">
        <v>37</v>
      </c>
      <c r="B51" s="33">
        <v>46181504</v>
      </c>
      <c r="C51" s="38" t="s">
        <v>63</v>
      </c>
      <c r="D51" s="57"/>
      <c r="E51" s="33" t="s">
        <v>61</v>
      </c>
      <c r="F51" s="33">
        <v>50</v>
      </c>
      <c r="G51" s="33">
        <v>50</v>
      </c>
      <c r="H51" s="19">
        <v>2800</v>
      </c>
      <c r="I51" s="13">
        <f t="shared" si="215"/>
        <v>2963.52</v>
      </c>
      <c r="J51" s="14">
        <v>2500</v>
      </c>
      <c r="K51" s="16">
        <f t="shared" si="216"/>
        <v>475</v>
      </c>
      <c r="L51" s="14">
        <f t="shared" si="210"/>
        <v>2975</v>
      </c>
      <c r="M51" s="14">
        <v>3013.3046858181192</v>
      </c>
      <c r="N51" s="25">
        <f t="shared" si="217"/>
        <v>572.52789030544261</v>
      </c>
      <c r="O51" s="25">
        <f t="shared" si="218"/>
        <v>3585.8325761235619</v>
      </c>
      <c r="P51" s="14">
        <v>2838.15</v>
      </c>
      <c r="Q51" s="15">
        <f t="shared" si="219"/>
        <v>539.24850000000004</v>
      </c>
      <c r="R51" s="30">
        <f t="shared" si="220"/>
        <v>3377.3985000000002</v>
      </c>
      <c r="S51" s="26">
        <f t="shared" si="221"/>
        <v>2963.52</v>
      </c>
      <c r="T51" s="26">
        <f t="shared" si="222"/>
        <v>3225.4377690308902</v>
      </c>
      <c r="U51" s="26">
        <f t="shared" si="223"/>
        <v>3176.1992500000001</v>
      </c>
      <c r="V51" s="26">
        <f t="shared" si="224"/>
        <v>3214.5248450320737</v>
      </c>
      <c r="W51" s="26">
        <f t="shared" si="225"/>
        <v>307.84004213623592</v>
      </c>
      <c r="X51" s="27">
        <f t="shared" si="226"/>
        <v>9.5441321203580079E-2</v>
      </c>
      <c r="Y51" s="26" t="s">
        <v>121</v>
      </c>
      <c r="Z51" s="26">
        <f t="shared" si="227"/>
        <v>2963.52</v>
      </c>
      <c r="AA51" s="26">
        <f t="shared" ref="AA51" si="230">Z51*G51</f>
        <v>148176</v>
      </c>
      <c r="AB51" s="64"/>
      <c r="AC51" s="28">
        <f t="shared" si="228"/>
        <v>1</v>
      </c>
      <c r="AD51" s="48">
        <f t="shared" si="229"/>
        <v>0</v>
      </c>
    </row>
    <row r="52" spans="1:30" ht="15.75" customHeight="1" x14ac:dyDescent="0.3">
      <c r="A52" s="23">
        <v>38</v>
      </c>
      <c r="B52" s="33">
        <v>46181504</v>
      </c>
      <c r="C52" s="38" t="s">
        <v>62</v>
      </c>
      <c r="D52" s="57"/>
      <c r="E52" s="33" t="s">
        <v>61</v>
      </c>
      <c r="F52" s="33">
        <v>50</v>
      </c>
      <c r="G52" s="33">
        <v>50</v>
      </c>
      <c r="H52" s="33"/>
      <c r="I52" s="33"/>
      <c r="J52" s="14">
        <v>109000</v>
      </c>
      <c r="K52" s="14">
        <f t="shared" ref="K52" si="231">J52*0.19</f>
        <v>20710</v>
      </c>
      <c r="L52" s="14">
        <f t="shared" si="210"/>
        <v>129710</v>
      </c>
      <c r="M52" s="14">
        <v>114409.55817040541</v>
      </c>
      <c r="N52" s="14">
        <f t="shared" ref="N52" si="232">M52*0.19</f>
        <v>21737.816052377028</v>
      </c>
      <c r="O52" s="14">
        <f t="shared" ref="O52" si="233">N52+M52</f>
        <v>136147.37422278244</v>
      </c>
      <c r="P52" s="14">
        <v>109151.70000000001</v>
      </c>
      <c r="Q52" s="14">
        <f t="shared" ref="Q52" si="234">P52*0.19</f>
        <v>20738.823000000004</v>
      </c>
      <c r="R52" s="14">
        <f t="shared" ref="R52" si="235">Q52+P52</f>
        <v>129890.52300000002</v>
      </c>
      <c r="S52" s="26">
        <f t="shared" ref="S52:S53" si="236">MIN(I52,L52,O52,R52)</f>
        <v>129710</v>
      </c>
      <c r="T52" s="26">
        <f t="shared" ref="T52:T53" si="237">AVERAGE(I52,L52,O52,R52)</f>
        <v>131915.9657409275</v>
      </c>
      <c r="U52" s="26">
        <f t="shared" ref="U52:U53" si="238">MEDIAN(I52,L52,O52,R52)</f>
        <v>129890.52300000002</v>
      </c>
      <c r="V52" s="26">
        <f t="shared" ref="V52:V53" si="239">GEOMEAN(I52,L52,O52,R52)</f>
        <v>131882.36650481768</v>
      </c>
      <c r="W52" s="26">
        <f t="shared" ref="W52:W53" si="240">STDEVA(I52,L52,O52,R52)</f>
        <v>3665.6186986125267</v>
      </c>
      <c r="X52" s="27">
        <f t="shared" ref="X52:X53" si="241">W52/T52</f>
        <v>2.7787528810663535E-2</v>
      </c>
      <c r="Y52" s="26" t="s">
        <v>121</v>
      </c>
      <c r="Z52" s="26">
        <f t="shared" ref="Z52:Z53" si="242">ROUND(S52,2)</f>
        <v>129710</v>
      </c>
      <c r="AA52" s="26">
        <f t="shared" ref="AA52:AA53" si="243">Z52*G52</f>
        <v>6485500</v>
      </c>
      <c r="AB52" s="64"/>
      <c r="AC52" s="28">
        <f t="shared" si="228"/>
        <v>1</v>
      </c>
      <c r="AD52" s="48">
        <f t="shared" si="229"/>
        <v>0</v>
      </c>
    </row>
    <row r="53" spans="1:30" ht="37.200000000000003" customHeight="1" x14ac:dyDescent="0.3">
      <c r="A53" s="23">
        <v>39</v>
      </c>
      <c r="B53" s="33">
        <v>27112313</v>
      </c>
      <c r="C53" s="38" t="s">
        <v>60</v>
      </c>
      <c r="D53" s="57"/>
      <c r="E53" s="33" t="s">
        <v>0</v>
      </c>
      <c r="F53" s="33">
        <v>25</v>
      </c>
      <c r="G53" s="33">
        <v>25</v>
      </c>
      <c r="H53" s="19">
        <v>67983</v>
      </c>
      <c r="I53" s="13">
        <f t="shared" ref="I53" si="244">H53+(H53*5.84%)</f>
        <v>71953.207200000004</v>
      </c>
      <c r="J53" s="14">
        <v>57000</v>
      </c>
      <c r="K53" s="16">
        <f t="shared" ref="K53" si="245">J53*19%</f>
        <v>10830</v>
      </c>
      <c r="L53" s="14">
        <f t="shared" si="210"/>
        <v>67830</v>
      </c>
      <c r="M53" s="14">
        <v>61464.025917050923</v>
      </c>
      <c r="N53" s="25">
        <f t="shared" ref="N53" si="246">M53*19%</f>
        <v>11678.164924239676</v>
      </c>
      <c r="O53" s="25">
        <f t="shared" ref="O53" si="247">M53+N53</f>
        <v>73142.190841290605</v>
      </c>
      <c r="P53" s="14">
        <v>61388.25</v>
      </c>
      <c r="Q53" s="15">
        <f t="shared" ref="Q53" si="248">P53*19%</f>
        <v>11663.7675</v>
      </c>
      <c r="R53" s="30">
        <f t="shared" ref="R53" si="249">P53+Q53</f>
        <v>73052.017500000002</v>
      </c>
      <c r="S53" s="26">
        <f t="shared" si="236"/>
        <v>67830</v>
      </c>
      <c r="T53" s="26">
        <f t="shared" si="237"/>
        <v>71494.353885322649</v>
      </c>
      <c r="U53" s="26">
        <f t="shared" si="238"/>
        <v>72502.61235000001</v>
      </c>
      <c r="V53" s="26">
        <f t="shared" si="239"/>
        <v>71460.827056967566</v>
      </c>
      <c r="W53" s="26">
        <f t="shared" si="240"/>
        <v>2501.9804376542093</v>
      </c>
      <c r="X53" s="27">
        <f t="shared" si="241"/>
        <v>3.4995496870527706E-2</v>
      </c>
      <c r="Y53" s="26" t="s">
        <v>121</v>
      </c>
      <c r="Z53" s="26">
        <f t="shared" si="242"/>
        <v>67830</v>
      </c>
      <c r="AA53" s="26">
        <f t="shared" si="243"/>
        <v>1695750</v>
      </c>
      <c r="AB53" s="64"/>
      <c r="AC53" s="28">
        <f t="shared" si="228"/>
        <v>1</v>
      </c>
      <c r="AD53" s="48">
        <f t="shared" si="229"/>
        <v>0</v>
      </c>
    </row>
    <row r="54" spans="1:30" ht="66.599999999999994" customHeight="1" x14ac:dyDescent="0.3">
      <c r="A54" s="53" t="s">
        <v>59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8"/>
      <c r="AD54" s="48"/>
    </row>
    <row r="55" spans="1:30" ht="15" customHeight="1" x14ac:dyDescent="0.3">
      <c r="A55" s="23">
        <v>40</v>
      </c>
      <c r="B55" s="33">
        <v>23271411</v>
      </c>
      <c r="C55" s="38" t="s">
        <v>58</v>
      </c>
      <c r="D55" s="57">
        <v>17140450</v>
      </c>
      <c r="E55" s="33" t="s">
        <v>0</v>
      </c>
      <c r="F55" s="33">
        <v>25</v>
      </c>
      <c r="G55" s="33">
        <v>25</v>
      </c>
      <c r="H55" s="33"/>
      <c r="I55" s="33"/>
      <c r="J55" s="14">
        <v>27000</v>
      </c>
      <c r="K55" s="16">
        <f t="shared" ref="K55" si="250">J55*19%</f>
        <v>5130</v>
      </c>
      <c r="L55" s="14">
        <f t="shared" ref="L55:L60" si="251">K55+J55</f>
        <v>32130</v>
      </c>
      <c r="M55" s="14">
        <v>30514.808805624445</v>
      </c>
      <c r="N55" s="25">
        <f t="shared" ref="N55" si="252">M55*19%</f>
        <v>5797.8136730686447</v>
      </c>
      <c r="O55" s="25">
        <f t="shared" ref="O55" si="253">M55+N55</f>
        <v>36312.622478693091</v>
      </c>
      <c r="P55" s="14">
        <v>30823.800000000003</v>
      </c>
      <c r="Q55" s="15">
        <f t="shared" ref="Q55" si="254">P55*19%</f>
        <v>5856.5220000000008</v>
      </c>
      <c r="R55" s="30">
        <f t="shared" ref="R55" si="255">P55+Q55</f>
        <v>36680.322</v>
      </c>
      <c r="S55" s="25">
        <f>MIN(I55,L55,O55,R55)</f>
        <v>32130</v>
      </c>
      <c r="T55" s="26">
        <f t="shared" ref="T55:T60" si="256">AVERAGE(I55,L55,O55,R55)</f>
        <v>35040.981492897692</v>
      </c>
      <c r="U55" s="26">
        <f t="shared" ref="U55:U60" si="257">MEDIAN(I55,L55,O55,R55)</f>
        <v>36312.622478693091</v>
      </c>
      <c r="V55" s="26">
        <f t="shared" ref="V55:V60" si="258">GEOMEAN(I55,L55,O55,R55)</f>
        <v>34978.444565464612</v>
      </c>
      <c r="W55" s="26">
        <f t="shared" ref="W55:W60" si="259">STDEVA(I55,L55,O55,R55)</f>
        <v>2527.6789102825169</v>
      </c>
      <c r="X55" s="27">
        <f t="shared" ref="X55" si="260">W55/T55</f>
        <v>7.213493465629213E-2</v>
      </c>
      <c r="Y55" s="26" t="s">
        <v>121</v>
      </c>
      <c r="Z55" s="26">
        <f t="shared" ref="Z55" si="261">ROUND(S55,2)</f>
        <v>32130</v>
      </c>
      <c r="AA55" s="26">
        <f t="shared" ref="AA55" si="262">Z55*G55</f>
        <v>803250</v>
      </c>
      <c r="AB55" s="63">
        <f>D55-SUM(AA55:AA60)</f>
        <v>13963150</v>
      </c>
      <c r="AC55" s="28">
        <f t="shared" ref="AC55:AC57" si="263">G55/F55</f>
        <v>1</v>
      </c>
      <c r="AD55" s="48">
        <f t="shared" si="229"/>
        <v>0</v>
      </c>
    </row>
    <row r="56" spans="1:30" ht="35.4" customHeight="1" x14ac:dyDescent="0.3">
      <c r="A56" s="23">
        <v>41</v>
      </c>
      <c r="B56" s="33">
        <v>20111614</v>
      </c>
      <c r="C56" s="38" t="s">
        <v>57</v>
      </c>
      <c r="D56" s="57"/>
      <c r="E56" s="33" t="s">
        <v>0</v>
      </c>
      <c r="F56" s="33">
        <v>25</v>
      </c>
      <c r="G56" s="33">
        <v>25</v>
      </c>
      <c r="H56" s="33"/>
      <c r="I56" s="33"/>
      <c r="J56" s="14">
        <v>8000</v>
      </c>
      <c r="K56" s="14">
        <f t="shared" ref="K56:K60" si="264">J56*0.19</f>
        <v>1520</v>
      </c>
      <c r="L56" s="14">
        <f t="shared" si="251"/>
        <v>9520</v>
      </c>
      <c r="M56" s="14">
        <v>8440.3150929234016</v>
      </c>
      <c r="N56" s="14">
        <f t="shared" ref="N56" si="265">M56*0.19</f>
        <v>1603.6598676554463</v>
      </c>
      <c r="O56" s="14">
        <f t="shared" ref="O56" si="266">N56+M56</f>
        <v>10043.974960578847</v>
      </c>
      <c r="P56" s="14">
        <v>8512.35</v>
      </c>
      <c r="Q56" s="14">
        <f t="shared" ref="Q56:Q57" si="267">P56*0.19</f>
        <v>1617.3465000000001</v>
      </c>
      <c r="R56" s="14">
        <f t="shared" ref="R56:R57" si="268">Q56+P56</f>
        <v>10129.6965</v>
      </c>
      <c r="S56" s="25">
        <f t="shared" ref="S56:S60" si="269">MIN(I56,L56,O56,R56)</f>
        <v>9520</v>
      </c>
      <c r="T56" s="26">
        <f t="shared" si="256"/>
        <v>9897.8904868596146</v>
      </c>
      <c r="U56" s="26">
        <f t="shared" si="257"/>
        <v>10043.974960578847</v>
      </c>
      <c r="V56" s="26">
        <f t="shared" si="258"/>
        <v>9894.1768271625042</v>
      </c>
      <c r="W56" s="26">
        <f t="shared" si="259"/>
        <v>330.05751108622138</v>
      </c>
      <c r="X56" s="27">
        <f t="shared" ref="X56:X59" si="270">W56/T56</f>
        <v>3.3346248023697969E-2</v>
      </c>
      <c r="Y56" s="26" t="s">
        <v>121</v>
      </c>
      <c r="Z56" s="26">
        <f t="shared" ref="Z56:Z59" si="271">ROUND(S56,2)</f>
        <v>9520</v>
      </c>
      <c r="AA56" s="26">
        <f t="shared" ref="AA56:AA59" si="272">Z56*G56</f>
        <v>238000</v>
      </c>
      <c r="AB56" s="64"/>
      <c r="AC56" s="28">
        <f t="shared" si="263"/>
        <v>1</v>
      </c>
      <c r="AD56" s="48">
        <f t="shared" si="229"/>
        <v>0</v>
      </c>
    </row>
    <row r="57" spans="1:30" ht="38.4" customHeight="1" x14ac:dyDescent="0.3">
      <c r="A57" s="23">
        <v>42</v>
      </c>
      <c r="B57" s="33">
        <v>20111614</v>
      </c>
      <c r="C57" s="38" t="s">
        <v>56</v>
      </c>
      <c r="D57" s="57"/>
      <c r="E57" s="33" t="s">
        <v>0</v>
      </c>
      <c r="F57" s="33">
        <v>25</v>
      </c>
      <c r="G57" s="33">
        <v>25</v>
      </c>
      <c r="H57" s="33"/>
      <c r="I57" s="33"/>
      <c r="J57" s="14">
        <v>7500</v>
      </c>
      <c r="K57" s="14">
        <f t="shared" si="264"/>
        <v>1425</v>
      </c>
      <c r="L57" s="14">
        <f t="shared" si="251"/>
        <v>8925</v>
      </c>
      <c r="M57" s="14">
        <v>8273.2924482395028</v>
      </c>
      <c r="N57" s="14">
        <f t="shared" ref="N57:N60" si="273">M57*0.19</f>
        <v>1571.9255651655055</v>
      </c>
      <c r="O57" s="14">
        <f t="shared" ref="O57:O60" si="274">N57+M57</f>
        <v>9845.2180134050086</v>
      </c>
      <c r="P57" s="14">
        <v>7952.7000000000007</v>
      </c>
      <c r="Q57" s="14">
        <f t="shared" si="267"/>
        <v>1511.0130000000001</v>
      </c>
      <c r="R57" s="14">
        <f t="shared" si="268"/>
        <v>9463.7130000000016</v>
      </c>
      <c r="S57" s="25">
        <f t="shared" si="269"/>
        <v>8925</v>
      </c>
      <c r="T57" s="26">
        <f t="shared" si="256"/>
        <v>9411.3103378016694</v>
      </c>
      <c r="U57" s="26">
        <f t="shared" si="257"/>
        <v>9463.7130000000016</v>
      </c>
      <c r="V57" s="26">
        <f t="shared" si="258"/>
        <v>9403.6915313903737</v>
      </c>
      <c r="W57" s="26">
        <f t="shared" si="259"/>
        <v>462.34167809410116</v>
      </c>
      <c r="X57" s="27">
        <f t="shared" si="270"/>
        <v>4.9126174942616625E-2</v>
      </c>
      <c r="Y57" s="26" t="s">
        <v>121</v>
      </c>
      <c r="Z57" s="26">
        <f t="shared" si="271"/>
        <v>8925</v>
      </c>
      <c r="AA57" s="26">
        <f t="shared" si="272"/>
        <v>223125</v>
      </c>
      <c r="AB57" s="64"/>
      <c r="AC57" s="28">
        <f t="shared" si="263"/>
        <v>1</v>
      </c>
      <c r="AD57" s="48">
        <f t="shared" si="229"/>
        <v>0</v>
      </c>
    </row>
    <row r="58" spans="1:30" ht="25.2" customHeight="1" x14ac:dyDescent="0.3">
      <c r="A58" s="23">
        <v>43</v>
      </c>
      <c r="B58" s="33">
        <v>20111614</v>
      </c>
      <c r="C58" s="38" t="s">
        <v>55</v>
      </c>
      <c r="D58" s="57"/>
      <c r="E58" s="33" t="s">
        <v>0</v>
      </c>
      <c r="F58" s="33">
        <v>25</v>
      </c>
      <c r="G58" s="33">
        <v>25</v>
      </c>
      <c r="H58" s="33"/>
      <c r="I58" s="33"/>
      <c r="J58" s="14">
        <v>7500</v>
      </c>
      <c r="K58" s="14">
        <f t="shared" si="264"/>
        <v>1425</v>
      </c>
      <c r="L58" s="14">
        <f t="shared" si="251"/>
        <v>8925</v>
      </c>
      <c r="M58" s="14">
        <v>7892.4908006746473</v>
      </c>
      <c r="N58" s="14">
        <f t="shared" si="273"/>
        <v>1499.573252128183</v>
      </c>
      <c r="O58" s="14">
        <f t="shared" si="274"/>
        <v>9392.0640528028307</v>
      </c>
      <c r="P58" s="14">
        <v>7952.7000000000007</v>
      </c>
      <c r="Q58" s="14">
        <f t="shared" ref="Q58" si="275">P58*0.19</f>
        <v>1511.0130000000001</v>
      </c>
      <c r="R58" s="14">
        <f t="shared" ref="R58" si="276">Q58+P58</f>
        <v>9463.7130000000016</v>
      </c>
      <c r="S58" s="25">
        <f t="shared" si="269"/>
        <v>8925</v>
      </c>
      <c r="T58" s="26">
        <f t="shared" si="256"/>
        <v>9260.2590176009453</v>
      </c>
      <c r="U58" s="26">
        <f t="shared" si="257"/>
        <v>9392.0640528028307</v>
      </c>
      <c r="V58" s="26">
        <f t="shared" si="258"/>
        <v>9257.1423897314344</v>
      </c>
      <c r="W58" s="26">
        <f t="shared" si="259"/>
        <v>292.54461124874331</v>
      </c>
      <c r="X58" s="27">
        <f>W58/T58</f>
        <v>3.1591406967419022E-2</v>
      </c>
      <c r="Y58" s="26" t="s">
        <v>121</v>
      </c>
      <c r="Z58" s="26">
        <f t="shared" si="271"/>
        <v>8925</v>
      </c>
      <c r="AA58" s="26">
        <f t="shared" si="272"/>
        <v>223125</v>
      </c>
      <c r="AB58" s="64"/>
      <c r="AC58" s="28">
        <f t="shared" ref="AC58:AC60" si="277">G58/F58</f>
        <v>1</v>
      </c>
      <c r="AD58" s="48">
        <f t="shared" si="229"/>
        <v>0</v>
      </c>
    </row>
    <row r="59" spans="1:30" ht="15" customHeight="1" x14ac:dyDescent="0.3">
      <c r="A59" s="23">
        <v>44</v>
      </c>
      <c r="B59" s="33">
        <v>40141735</v>
      </c>
      <c r="C59" s="38" t="s">
        <v>54</v>
      </c>
      <c r="D59" s="57"/>
      <c r="E59" s="33" t="s">
        <v>0</v>
      </c>
      <c r="F59" s="33">
        <v>25</v>
      </c>
      <c r="G59" s="33">
        <v>25</v>
      </c>
      <c r="H59" s="33"/>
      <c r="I59" s="33"/>
      <c r="J59" s="14">
        <v>50000</v>
      </c>
      <c r="K59" s="14">
        <f t="shared" si="264"/>
        <v>9500</v>
      </c>
      <c r="L59" s="14">
        <f t="shared" si="251"/>
        <v>59500</v>
      </c>
      <c r="M59" s="14">
        <v>54784.645962539376</v>
      </c>
      <c r="N59" s="14">
        <f t="shared" si="273"/>
        <v>10409.082732882482</v>
      </c>
      <c r="O59" s="14">
        <f t="shared" si="274"/>
        <v>65193.728695421858</v>
      </c>
      <c r="P59" s="14">
        <v>53799.9</v>
      </c>
      <c r="Q59" s="14">
        <f>P59*0.19</f>
        <v>10221.981</v>
      </c>
      <c r="R59" s="14">
        <f>Q59+P59</f>
        <v>64021.881000000001</v>
      </c>
      <c r="S59" s="25">
        <f t="shared" si="269"/>
        <v>59500</v>
      </c>
      <c r="T59" s="26">
        <f t="shared" si="256"/>
        <v>62905.203231807282</v>
      </c>
      <c r="U59" s="26">
        <f t="shared" si="257"/>
        <v>64021.881000000001</v>
      </c>
      <c r="V59" s="26">
        <f t="shared" si="258"/>
        <v>62856.530488814693</v>
      </c>
      <c r="W59" s="26">
        <f t="shared" si="259"/>
        <v>3006.6365830857362</v>
      </c>
      <c r="X59" s="27">
        <f t="shared" si="270"/>
        <v>4.7796309822038148E-2</v>
      </c>
      <c r="Y59" s="26" t="s">
        <v>121</v>
      </c>
      <c r="Z59" s="26">
        <f t="shared" si="271"/>
        <v>59500</v>
      </c>
      <c r="AA59" s="26">
        <f t="shared" si="272"/>
        <v>1487500</v>
      </c>
      <c r="AB59" s="64"/>
      <c r="AC59" s="28">
        <f t="shared" si="277"/>
        <v>1</v>
      </c>
      <c r="AD59" s="48">
        <f t="shared" si="229"/>
        <v>0</v>
      </c>
    </row>
    <row r="60" spans="1:30" ht="30.6" customHeight="1" x14ac:dyDescent="0.3">
      <c r="A60" s="23">
        <v>45</v>
      </c>
      <c r="B60" s="33">
        <v>27111926</v>
      </c>
      <c r="C60" s="38" t="s">
        <v>53</v>
      </c>
      <c r="D60" s="57"/>
      <c r="E60" s="33" t="s">
        <v>0</v>
      </c>
      <c r="F60" s="33">
        <v>25</v>
      </c>
      <c r="G60" s="33">
        <v>25</v>
      </c>
      <c r="H60" s="33"/>
      <c r="I60" s="33"/>
      <c r="J60" s="14">
        <v>6800</v>
      </c>
      <c r="K60" s="14">
        <f t="shared" si="264"/>
        <v>1292</v>
      </c>
      <c r="L60" s="14">
        <f t="shared" si="251"/>
        <v>8092</v>
      </c>
      <c r="M60" s="14">
        <v>7004.8932205384363</v>
      </c>
      <c r="N60" s="14">
        <f t="shared" si="273"/>
        <v>1330.9297119023029</v>
      </c>
      <c r="O60" s="14">
        <f t="shared" si="274"/>
        <v>8335.8229324407384</v>
      </c>
      <c r="P60" s="14">
        <v>6907.9500000000007</v>
      </c>
      <c r="Q60" s="14">
        <f>P60*0.19</f>
        <v>1312.5105000000001</v>
      </c>
      <c r="R60" s="14">
        <f>Q60+P60</f>
        <v>8220.460500000001</v>
      </c>
      <c r="S60" s="25">
        <f t="shared" si="269"/>
        <v>8092</v>
      </c>
      <c r="T60" s="26">
        <f t="shared" si="256"/>
        <v>8216.0944774802465</v>
      </c>
      <c r="U60" s="26">
        <f t="shared" si="257"/>
        <v>8220.460500000001</v>
      </c>
      <c r="V60" s="26">
        <f t="shared" si="258"/>
        <v>8215.4905534086556</v>
      </c>
      <c r="W60" s="26">
        <f t="shared" si="259"/>
        <v>121.97008735949352</v>
      </c>
      <c r="X60" s="27">
        <f t="shared" ref="X60" si="278">W60/T60</f>
        <v>1.4845263487877992E-2</v>
      </c>
      <c r="Y60" s="26" t="s">
        <v>121</v>
      </c>
      <c r="Z60" s="26">
        <f t="shared" ref="Z60" si="279">ROUND(S60,2)</f>
        <v>8092</v>
      </c>
      <c r="AA60" s="26">
        <f t="shared" ref="AA60" si="280">Z60*G60</f>
        <v>202300</v>
      </c>
      <c r="AB60" s="64"/>
      <c r="AC60" s="28">
        <f t="shared" si="277"/>
        <v>1</v>
      </c>
      <c r="AD60" s="48">
        <f t="shared" si="229"/>
        <v>0</v>
      </c>
    </row>
    <row r="61" spans="1:30" ht="44.4" customHeight="1" x14ac:dyDescent="0.3">
      <c r="A61" s="53" t="s">
        <v>52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47"/>
    </row>
    <row r="62" spans="1:30" ht="15" customHeight="1" x14ac:dyDescent="0.3">
      <c r="A62" s="23">
        <v>46</v>
      </c>
      <c r="B62" s="33">
        <v>27111926</v>
      </c>
      <c r="C62" s="41" t="s">
        <v>51</v>
      </c>
      <c r="D62" s="42">
        <v>71875</v>
      </c>
      <c r="E62" s="33" t="s">
        <v>0</v>
      </c>
      <c r="F62" s="33">
        <v>1</v>
      </c>
      <c r="G62" s="33">
        <v>0</v>
      </c>
      <c r="H62" s="33"/>
      <c r="I62" s="33"/>
      <c r="J62" s="14">
        <v>100000</v>
      </c>
      <c r="K62" s="14">
        <f t="shared" ref="K62" si="281">J62*0.19</f>
        <v>19000</v>
      </c>
      <c r="L62" s="14">
        <f t="shared" ref="L62" si="282">K62+J62</f>
        <v>119000</v>
      </c>
      <c r="M62" s="14">
        <v>107488.70965168385</v>
      </c>
      <c r="N62" s="14">
        <f t="shared" ref="N62" si="283">M62*0.19</f>
        <v>20422.854833819933</v>
      </c>
      <c r="O62" s="14">
        <f t="shared" ref="O62" si="284">N62+M62</f>
        <v>127911.56448550378</v>
      </c>
      <c r="P62" s="14">
        <v>107724.75</v>
      </c>
      <c r="Q62" s="14">
        <f t="shared" ref="Q62" si="285">P62*0.19</f>
        <v>20467.702499999999</v>
      </c>
      <c r="R62" s="14">
        <f t="shared" ref="R62" si="286">Q62+P62</f>
        <v>128192.4525</v>
      </c>
      <c r="S62" s="25">
        <f t="shared" ref="S62" si="287">MIN(I62,L62,O62,R62)</f>
        <v>119000</v>
      </c>
      <c r="T62" s="26">
        <f t="shared" ref="T62" si="288">AVERAGE(I62,L62,O62,R62)</f>
        <v>125034.67232850126</v>
      </c>
      <c r="U62" s="26">
        <f t="shared" ref="U62" si="289">MEDIAN(I62,L62,O62,R62)</f>
        <v>127911.56448550378</v>
      </c>
      <c r="V62" s="26">
        <f t="shared" ref="V62" si="290">GEOMEAN(I62,L62,O62,R62)</f>
        <v>124960.59262068575</v>
      </c>
      <c r="W62" s="26">
        <f t="shared" ref="W62" si="291">STDEVA(I62,L62,O62,R62)</f>
        <v>5228.0662872094526</v>
      </c>
      <c r="X62" s="27">
        <f t="shared" ref="X62" si="292">W62/T62</f>
        <v>4.1812932283885641E-2</v>
      </c>
      <c r="Y62" s="26" t="s">
        <v>121</v>
      </c>
      <c r="Z62" s="26">
        <f t="shared" ref="Z62" si="293">ROUND(S62,2)</f>
        <v>119000</v>
      </c>
      <c r="AA62" s="26">
        <f t="shared" ref="AA62" si="294">Z62*G62</f>
        <v>0</v>
      </c>
      <c r="AB62" s="24"/>
      <c r="AC62" s="28">
        <f t="shared" ref="AC62" si="295">G62/F62</f>
        <v>0</v>
      </c>
      <c r="AD62" s="48">
        <f t="shared" si="229"/>
        <v>1</v>
      </c>
    </row>
    <row r="63" spans="1:30" ht="78.599999999999994" customHeight="1" x14ac:dyDescent="0.3">
      <c r="A63" s="53" t="s">
        <v>50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47"/>
    </row>
    <row r="64" spans="1:30" ht="15" customHeight="1" x14ac:dyDescent="0.3">
      <c r="A64" s="23">
        <v>47</v>
      </c>
      <c r="B64" s="6">
        <v>46181804</v>
      </c>
      <c r="C64" s="7" t="s">
        <v>49</v>
      </c>
      <c r="D64" s="20">
        <v>20668750</v>
      </c>
      <c r="E64" s="6" t="s">
        <v>0</v>
      </c>
      <c r="F64" s="6">
        <v>50</v>
      </c>
      <c r="G64" s="6">
        <v>50</v>
      </c>
      <c r="H64" s="19">
        <v>408622</v>
      </c>
      <c r="I64" s="13">
        <f t="shared" ref="I64" si="296">H64+(H64*5.84%)</f>
        <v>432485.52480000001</v>
      </c>
      <c r="J64" s="14">
        <v>200000</v>
      </c>
      <c r="K64" s="16">
        <f t="shared" ref="K64" si="297">J64*19%</f>
        <v>38000</v>
      </c>
      <c r="L64" s="14">
        <f t="shared" ref="L64" si="298">K64+J64</f>
        <v>238000</v>
      </c>
      <c r="M64" s="14">
        <v>225116.32826180497</v>
      </c>
      <c r="N64" s="25">
        <f t="shared" ref="N64" si="299">M64*19%</f>
        <v>42772.102369742948</v>
      </c>
      <c r="O64" s="25">
        <f t="shared" ref="O64" si="300">M64+N64</f>
        <v>267888.43063154793</v>
      </c>
      <c r="P64" s="14">
        <v>223129.2</v>
      </c>
      <c r="Q64" s="15">
        <f t="shared" ref="Q64" si="301">P64*19%</f>
        <v>42394.548000000003</v>
      </c>
      <c r="R64" s="30">
        <f t="shared" ref="R64" si="302">P64+Q64</f>
        <v>265523.74800000002</v>
      </c>
      <c r="S64" s="26">
        <f t="shared" ref="S64" si="303">MIN(I64,L64,O64,R64)</f>
        <v>238000</v>
      </c>
      <c r="T64" s="26">
        <f t="shared" ref="T64" si="304">AVERAGE(I64,L64,O64,R64)</f>
        <v>300974.42585788702</v>
      </c>
      <c r="U64" s="26">
        <f t="shared" ref="U64" si="305">MEDIAN(I64,L64,O64,R64)</f>
        <v>266706.08931577398</v>
      </c>
      <c r="V64" s="26">
        <f t="shared" ref="V64" si="306">GEOMEAN(I64,L64,O64,R64)</f>
        <v>292517.23880195362</v>
      </c>
      <c r="W64" s="26">
        <f t="shared" ref="W64" si="307">STDEVA(I64,L64,O64,R64)</f>
        <v>88717.493761177611</v>
      </c>
      <c r="X64" s="27">
        <f t="shared" ref="X64" si="308">W64/T64</f>
        <v>0.29476754879854111</v>
      </c>
      <c r="Y64" s="26" t="s">
        <v>122</v>
      </c>
      <c r="Z64" s="26">
        <f>ROUND(T64,2)</f>
        <v>300974.43</v>
      </c>
      <c r="AA64" s="26">
        <f t="shared" ref="AA64" si="309">Z64*G64</f>
        <v>15048721.5</v>
      </c>
      <c r="AB64" s="26">
        <f>D64-AA64</f>
        <v>5620028.5</v>
      </c>
      <c r="AC64" s="28">
        <f t="shared" ref="AC64" si="310">G64/F64</f>
        <v>1</v>
      </c>
      <c r="AD64" s="48">
        <f t="shared" si="229"/>
        <v>0</v>
      </c>
    </row>
    <row r="65" spans="1:30" ht="15" customHeight="1" x14ac:dyDescent="0.3">
      <c r="A65" s="58" t="s">
        <v>48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43">
        <f>SUM(AA8:AA64)</f>
        <v>228553393.05000001</v>
      </c>
      <c r="AB65" s="24"/>
      <c r="AC65" s="24"/>
      <c r="AD65" s="47"/>
    </row>
    <row r="66" spans="1:30" ht="88.8" customHeight="1" x14ac:dyDescent="0.3">
      <c r="A66" s="53" t="s">
        <v>47</v>
      </c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47"/>
    </row>
    <row r="67" spans="1:30" ht="31.2" customHeight="1" x14ac:dyDescent="0.3">
      <c r="A67" s="23">
        <v>48</v>
      </c>
      <c r="B67" s="41">
        <v>15121500</v>
      </c>
      <c r="C67" s="7" t="s">
        <v>46</v>
      </c>
      <c r="D67" s="21">
        <v>9885952</v>
      </c>
      <c r="E67" s="6" t="s">
        <v>0</v>
      </c>
      <c r="F67" s="6">
        <v>128</v>
      </c>
      <c r="G67" s="6">
        <v>100</v>
      </c>
      <c r="H67" s="6"/>
      <c r="I67" s="6"/>
      <c r="J67" s="14">
        <v>150000</v>
      </c>
      <c r="K67" s="14">
        <v>0</v>
      </c>
      <c r="L67" s="14">
        <f t="shared" ref="L67" si="311">K67+J67</f>
        <v>150000</v>
      </c>
      <c r="M67" s="14">
        <v>70907.737902352586</v>
      </c>
      <c r="N67" s="14">
        <v>0</v>
      </c>
      <c r="O67" s="14">
        <f t="shared" ref="O67" si="312">N67+M67</f>
        <v>70907.737902352586</v>
      </c>
      <c r="P67" s="14">
        <v>70982.100000000006</v>
      </c>
      <c r="Q67" s="14">
        <v>0</v>
      </c>
      <c r="R67" s="14">
        <f t="shared" ref="R67" si="313">Q67+P67</f>
        <v>70982.100000000006</v>
      </c>
      <c r="S67" s="26">
        <f t="shared" ref="S67" si="314">MIN(I67,L67,O67,R67)</f>
        <v>70907.737902352586</v>
      </c>
      <c r="T67" s="26">
        <f t="shared" ref="T67" si="315">AVERAGE(I67,L67,O67,R67)</f>
        <v>97296.612634117526</v>
      </c>
      <c r="U67" s="26">
        <f t="shared" ref="U67" si="316">MEDIAN(I67,L67,O67,R67)</f>
        <v>70982.100000000006</v>
      </c>
      <c r="V67" s="26">
        <f t="shared" ref="V67" si="317">GEOMEAN(I67,L67,O67,R67)</f>
        <v>91056.561117102116</v>
      </c>
      <c r="W67" s="26">
        <f t="shared" ref="W67" si="318">STDEVA(I67,L67,O67,R67)</f>
        <v>45642.487468466148</v>
      </c>
      <c r="X67" s="27">
        <f t="shared" ref="X67" si="319">W67/T67</f>
        <v>0.46910664444305011</v>
      </c>
      <c r="Y67" s="26" t="s">
        <v>122</v>
      </c>
      <c r="Z67" s="26">
        <f>ROUND(T67,2)</f>
        <v>97296.61</v>
      </c>
      <c r="AA67" s="26">
        <f t="shared" ref="AA67" si="320">Z67*G67</f>
        <v>9729661</v>
      </c>
      <c r="AB67" s="26">
        <f>D67-AA67</f>
        <v>156291</v>
      </c>
      <c r="AC67" s="28">
        <f t="shared" ref="AC67" si="321">G67/F67</f>
        <v>0.78125</v>
      </c>
      <c r="AD67" s="48">
        <f t="shared" ref="AD67" si="322">100%-AC67</f>
        <v>0.21875</v>
      </c>
    </row>
    <row r="68" spans="1:30" s="52" customFormat="1" ht="71.400000000000006" customHeight="1" x14ac:dyDescent="0.25">
      <c r="A68" s="53" t="s">
        <v>42</v>
      </c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49"/>
    </row>
    <row r="69" spans="1:30" ht="27" customHeight="1" x14ac:dyDescent="0.3">
      <c r="A69" s="23">
        <v>49</v>
      </c>
      <c r="B69" s="33">
        <v>12352310</v>
      </c>
      <c r="C69" s="44" t="s">
        <v>45</v>
      </c>
      <c r="D69" s="62">
        <v>124520374</v>
      </c>
      <c r="E69" s="6" t="s">
        <v>0</v>
      </c>
      <c r="F69" s="6">
        <v>185</v>
      </c>
      <c r="G69" s="6">
        <v>185</v>
      </c>
      <c r="H69" s="13">
        <v>103888</v>
      </c>
      <c r="I69" s="13">
        <f t="shared" ref="I69" si="323">H69+(H69*5.84%)</f>
        <v>109955.0592</v>
      </c>
      <c r="J69" s="14">
        <v>85000</v>
      </c>
      <c r="K69" s="16">
        <f t="shared" ref="K69" si="324">J69*19%</f>
        <v>16150</v>
      </c>
      <c r="L69" s="14">
        <f t="shared" ref="L69:L71" si="325">K69+J69</f>
        <v>101150</v>
      </c>
      <c r="M69" s="14">
        <v>94082.215396368832</v>
      </c>
      <c r="N69" s="25">
        <f t="shared" ref="N69" si="326">M69*19%</f>
        <v>17875.620925310079</v>
      </c>
      <c r="O69" s="25">
        <f t="shared" ref="O69" si="327">M69+N69</f>
        <v>111957.83632167891</v>
      </c>
      <c r="P69" s="14">
        <v>90851.25</v>
      </c>
      <c r="Q69" s="15">
        <f t="shared" ref="Q69" si="328">P69*19%</f>
        <v>17261.737499999999</v>
      </c>
      <c r="R69" s="30">
        <f t="shared" ref="R69" si="329">P69+Q69</f>
        <v>108112.9875</v>
      </c>
      <c r="S69" s="26">
        <f t="shared" ref="S69:S70" si="330">MIN(I69,L69,O69,R69)</f>
        <v>101150</v>
      </c>
      <c r="T69" s="26">
        <f t="shared" ref="T69:T70" si="331">AVERAGE(I69,L69,O69,R69)</f>
        <v>107793.97075541974</v>
      </c>
      <c r="U69" s="26">
        <f t="shared" ref="U69:U70" si="332">MEDIAN(I69,L69,O69,R69)</f>
        <v>109034.02335</v>
      </c>
      <c r="V69" s="26">
        <f t="shared" ref="V69:V70" si="333">GEOMEAN(I69,L69,O69,R69)</f>
        <v>107715.54105631729</v>
      </c>
      <c r="W69" s="26">
        <f t="shared" ref="W69:W70" si="334">STDEVA(I69,L69,O69,R69)</f>
        <v>4699.3687094251472</v>
      </c>
      <c r="X69" s="27">
        <f t="shared" ref="X69:X70" si="335">W69/T69</f>
        <v>4.3595840068716175E-2</v>
      </c>
      <c r="Y69" s="26" t="s">
        <v>121</v>
      </c>
      <c r="Z69" s="26">
        <f t="shared" ref="Z69:Z70" si="336">ROUND(S69,2)</f>
        <v>101150</v>
      </c>
      <c r="AA69" s="26">
        <f t="shared" ref="AA69:AA70" si="337">Z69*G69</f>
        <v>18712750</v>
      </c>
      <c r="AB69" s="63">
        <f>D69-SUM(AA69:AA71)</f>
        <v>24637724</v>
      </c>
      <c r="AC69" s="28">
        <f t="shared" ref="AC69" si="338">G69/F69</f>
        <v>1</v>
      </c>
      <c r="AD69" s="48">
        <f t="shared" ref="AD69:AD109" si="339">100%-AC69</f>
        <v>0</v>
      </c>
    </row>
    <row r="70" spans="1:30" ht="37.200000000000003" customHeight="1" x14ac:dyDescent="0.3">
      <c r="A70" s="23">
        <v>50</v>
      </c>
      <c r="B70" s="33">
        <v>31201612</v>
      </c>
      <c r="C70" s="44" t="s">
        <v>44</v>
      </c>
      <c r="D70" s="62"/>
      <c r="E70" s="6" t="s">
        <v>0</v>
      </c>
      <c r="F70" s="6">
        <v>32</v>
      </c>
      <c r="G70" s="6">
        <v>32</v>
      </c>
      <c r="H70" s="6"/>
      <c r="I70" s="6"/>
      <c r="J70" s="14">
        <v>92500</v>
      </c>
      <c r="K70" s="14">
        <f t="shared" ref="K70:K71" si="340">J70*0.19</f>
        <v>17575</v>
      </c>
      <c r="L70" s="14">
        <f t="shared" si="325"/>
        <v>110075</v>
      </c>
      <c r="M70" s="14">
        <v>102931.55057147861</v>
      </c>
      <c r="N70" s="14">
        <f t="shared" ref="N70:N71" si="341">M70*0.19</f>
        <v>19556.994608580935</v>
      </c>
      <c r="O70" s="14">
        <f t="shared" ref="O70:O71" si="342">N70+M70</f>
        <v>122488.54518005955</v>
      </c>
      <c r="P70" s="14">
        <v>103479.6</v>
      </c>
      <c r="Q70" s="14">
        <f t="shared" ref="Q70" si="343">P70*0.19</f>
        <v>19661.124</v>
      </c>
      <c r="R70" s="14">
        <f t="shared" ref="R70" si="344">Q70+P70</f>
        <v>123140.724</v>
      </c>
      <c r="S70" s="26">
        <f t="shared" si="330"/>
        <v>110075</v>
      </c>
      <c r="T70" s="26">
        <f t="shared" si="331"/>
        <v>118568.08972668652</v>
      </c>
      <c r="U70" s="26">
        <f t="shared" si="332"/>
        <v>122488.54518005955</v>
      </c>
      <c r="V70" s="26">
        <f t="shared" si="333"/>
        <v>118411.88401455763</v>
      </c>
      <c r="W70" s="26">
        <f t="shared" si="334"/>
        <v>7362.4563925673456</v>
      </c>
      <c r="X70" s="27">
        <f t="shared" si="335"/>
        <v>6.2094754242382408E-2</v>
      </c>
      <c r="Y70" s="26" t="s">
        <v>121</v>
      </c>
      <c r="Z70" s="26">
        <f t="shared" si="336"/>
        <v>110075</v>
      </c>
      <c r="AA70" s="26">
        <f t="shared" si="337"/>
        <v>3522400</v>
      </c>
      <c r="AB70" s="64"/>
      <c r="AC70" s="28">
        <f t="shared" ref="AC70:AC71" si="345">G70/F70</f>
        <v>1</v>
      </c>
      <c r="AD70" s="48">
        <f t="shared" si="339"/>
        <v>0</v>
      </c>
    </row>
    <row r="71" spans="1:30" ht="40.799999999999997" customHeight="1" x14ac:dyDescent="0.3">
      <c r="A71" s="23">
        <v>51</v>
      </c>
      <c r="B71" s="33">
        <v>12142000</v>
      </c>
      <c r="C71" s="44" t="s">
        <v>43</v>
      </c>
      <c r="D71" s="62"/>
      <c r="E71" s="6" t="s">
        <v>0</v>
      </c>
      <c r="F71" s="6">
        <v>90</v>
      </c>
      <c r="G71" s="6">
        <v>90</v>
      </c>
      <c r="H71" s="6"/>
      <c r="I71" s="6"/>
      <c r="J71" s="14">
        <v>725000</v>
      </c>
      <c r="K71" s="14">
        <f t="shared" si="340"/>
        <v>137750</v>
      </c>
      <c r="L71" s="14">
        <f t="shared" si="325"/>
        <v>862750</v>
      </c>
      <c r="M71" s="14">
        <v>764832.48765612359</v>
      </c>
      <c r="N71" s="14">
        <f t="shared" si="341"/>
        <v>145318.17265466347</v>
      </c>
      <c r="O71" s="14">
        <f t="shared" si="342"/>
        <v>910150.66031078703</v>
      </c>
      <c r="P71" s="14">
        <v>781467.75</v>
      </c>
      <c r="Q71" s="14">
        <f>P71*0.19</f>
        <v>148478.8725</v>
      </c>
      <c r="R71" s="14">
        <f>Q71+P71</f>
        <v>929946.62250000006</v>
      </c>
      <c r="S71" s="26">
        <f t="shared" ref="S71" si="346">MIN(I71,L71,O71,R71)</f>
        <v>862750</v>
      </c>
      <c r="T71" s="26">
        <f t="shared" ref="T71" si="347">AVERAGE(I71,L71,O71,R71)</f>
        <v>900949.0942702624</v>
      </c>
      <c r="U71" s="26">
        <f t="shared" ref="U71" si="348">MEDIAN(I71,L71,O71,R71)</f>
        <v>910150.66031078703</v>
      </c>
      <c r="V71" s="26">
        <f t="shared" ref="V71" si="349">GEOMEAN(I71,L71,O71,R71)</f>
        <v>900503.54319148348</v>
      </c>
      <c r="W71" s="26">
        <f t="shared" ref="W71" si="350">STDEVA(I71,L71,O71,R71)</f>
        <v>34530.394322255881</v>
      </c>
      <c r="X71" s="27">
        <f t="shared" ref="X71" si="351">W71/T71</f>
        <v>3.832668742535815E-2</v>
      </c>
      <c r="Y71" s="26" t="s">
        <v>121</v>
      </c>
      <c r="Z71" s="26">
        <f t="shared" ref="Z71" si="352">ROUND(S71,2)</f>
        <v>862750</v>
      </c>
      <c r="AA71" s="26">
        <f t="shared" ref="AA71" si="353">Z71*G71</f>
        <v>77647500</v>
      </c>
      <c r="AB71" s="64"/>
      <c r="AC71" s="28">
        <f t="shared" si="345"/>
        <v>1</v>
      </c>
      <c r="AD71" s="48">
        <f t="shared" si="339"/>
        <v>0</v>
      </c>
    </row>
    <row r="72" spans="1:30" ht="57.6" customHeight="1" x14ac:dyDescent="0.3">
      <c r="A72" s="53" t="s">
        <v>42</v>
      </c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47"/>
    </row>
    <row r="73" spans="1:30" s="52" customFormat="1" ht="15" customHeight="1" x14ac:dyDescent="0.3">
      <c r="A73" s="23">
        <v>52</v>
      </c>
      <c r="B73" s="33">
        <v>53131608</v>
      </c>
      <c r="C73" s="44" t="s">
        <v>41</v>
      </c>
      <c r="D73" s="57">
        <v>155577333</v>
      </c>
      <c r="E73" s="33" t="s">
        <v>27</v>
      </c>
      <c r="F73" s="33">
        <v>448</v>
      </c>
      <c r="G73" s="33">
        <v>448</v>
      </c>
      <c r="H73" s="13">
        <v>7231</v>
      </c>
      <c r="I73" s="13">
        <f t="shared" ref="I73" si="354">H73+(H73*5.84%)</f>
        <v>7653.2903999999999</v>
      </c>
      <c r="J73" s="14">
        <v>6500</v>
      </c>
      <c r="K73" s="16">
        <f t="shared" ref="K73" si="355">J73*19%</f>
        <v>1235</v>
      </c>
      <c r="L73" s="14">
        <f t="shared" ref="L73:L75" si="356">K73+J73</f>
        <v>7735</v>
      </c>
      <c r="M73" s="14">
        <v>6984.1313271415029</v>
      </c>
      <c r="N73" s="25">
        <f t="shared" ref="N73" si="357">M73*19%</f>
        <v>1326.9849521568856</v>
      </c>
      <c r="O73" s="25">
        <f t="shared" ref="O73" si="358">M73+N73</f>
        <v>8311.1162792983887</v>
      </c>
      <c r="P73" s="14">
        <v>7308</v>
      </c>
      <c r="Q73" s="15">
        <f t="shared" ref="Q73" si="359">P73*19%</f>
        <v>1388.52</v>
      </c>
      <c r="R73" s="30">
        <f t="shared" ref="R73" si="360">P73+Q73</f>
        <v>8696.52</v>
      </c>
      <c r="S73" s="26">
        <f t="shared" ref="S73" si="361">MIN(I73,L73,O73,R73)</f>
        <v>7653.2903999999999</v>
      </c>
      <c r="T73" s="26">
        <f t="shared" ref="T73" si="362">AVERAGE(I73,L73,O73,R73)</f>
        <v>8098.9816698245968</v>
      </c>
      <c r="U73" s="26">
        <f t="shared" ref="U73" si="363">MEDIAN(I73,L73,O73,R73)</f>
        <v>8023.0581396491943</v>
      </c>
      <c r="V73" s="26">
        <f t="shared" ref="V73" si="364">GEOMEAN(I73,L73,O73,R73)</f>
        <v>8087.7616204047172</v>
      </c>
      <c r="W73" s="26">
        <f t="shared" ref="W73" si="365">STDEVA(I73,L73,O73,R73)</f>
        <v>494.36036536504128</v>
      </c>
      <c r="X73" s="27">
        <f t="shared" ref="X73" si="366">W73/T73</f>
        <v>6.1039817784369406E-2</v>
      </c>
      <c r="Y73" s="26" t="s">
        <v>121</v>
      </c>
      <c r="Z73" s="26">
        <f t="shared" ref="Z73" si="367">ROUND(S73,2)</f>
        <v>7653.29</v>
      </c>
      <c r="AA73" s="26">
        <f t="shared" ref="AA73" si="368">Z73*G73</f>
        <v>3428673.92</v>
      </c>
      <c r="AB73" s="67">
        <f>D73-SUM(AA73:AA79)</f>
        <v>76359939.079999998</v>
      </c>
      <c r="AC73" s="28">
        <f t="shared" ref="AC73" si="369">G73/F73</f>
        <v>1</v>
      </c>
      <c r="AD73" s="48">
        <f t="shared" si="339"/>
        <v>0</v>
      </c>
    </row>
    <row r="74" spans="1:30" s="52" customFormat="1" ht="27" customHeight="1" x14ac:dyDescent="0.3">
      <c r="A74" s="23">
        <v>53</v>
      </c>
      <c r="B74" s="45">
        <v>23153401</v>
      </c>
      <c r="C74" s="44" t="s">
        <v>40</v>
      </c>
      <c r="D74" s="57"/>
      <c r="E74" s="33" t="s">
        <v>39</v>
      </c>
      <c r="F74" s="33">
        <v>16</v>
      </c>
      <c r="G74" s="33">
        <v>16</v>
      </c>
      <c r="H74" s="23"/>
      <c r="I74" s="23"/>
      <c r="J74" s="14">
        <v>32000</v>
      </c>
      <c r="K74" s="14">
        <f t="shared" ref="K74:K75" si="370">J74*0.19</f>
        <v>6080</v>
      </c>
      <c r="L74" s="14">
        <f t="shared" si="356"/>
        <v>38080</v>
      </c>
      <c r="M74" s="14">
        <v>40206.041943952769</v>
      </c>
      <c r="N74" s="14">
        <f t="shared" ref="N74:N75" si="371">M74*0.19</f>
        <v>7639.1479693510264</v>
      </c>
      <c r="O74" s="14">
        <f t="shared" ref="O74:O75" si="372">N74+M74</f>
        <v>47845.189913303795</v>
      </c>
      <c r="P74" s="14">
        <v>36588.300000000003</v>
      </c>
      <c r="Q74" s="14">
        <f t="shared" ref="Q74:Q75" si="373">P74*0.19</f>
        <v>6951.777000000001</v>
      </c>
      <c r="R74" s="14">
        <f t="shared" ref="R74:R75" si="374">Q74+P74</f>
        <v>43540.077000000005</v>
      </c>
      <c r="S74" s="26">
        <f t="shared" ref="S74:S79" si="375">MIN(I74,L74,O74,R74)</f>
        <v>38080</v>
      </c>
      <c r="T74" s="26">
        <f t="shared" ref="T74:T79" si="376">AVERAGE(I74,L74,O74,R74)</f>
        <v>43155.088971101264</v>
      </c>
      <c r="U74" s="26">
        <f t="shared" ref="U74:U79" si="377">MEDIAN(I74,L74,O74,R74)</f>
        <v>43540.077000000005</v>
      </c>
      <c r="V74" s="26">
        <f t="shared" ref="V74:V79" si="378">GEOMEAN(I74,L74,O74,R74)</f>
        <v>42967.637136420723</v>
      </c>
      <c r="W74" s="26">
        <f t="shared" ref="W74:W79" si="379">STDEVA(I74,L74,O74,R74)</f>
        <v>4893.9651968030021</v>
      </c>
      <c r="X74" s="27">
        <f t="shared" ref="X74:X79" si="380">W74/T74</f>
        <v>0.11340412714894964</v>
      </c>
      <c r="Y74" s="26" t="s">
        <v>121</v>
      </c>
      <c r="Z74" s="26">
        <f t="shared" ref="Z74:Z79" si="381">ROUND(S74,2)</f>
        <v>38080</v>
      </c>
      <c r="AA74" s="26">
        <f t="shared" ref="AA74:AA79" si="382">Z74*G74</f>
        <v>609280</v>
      </c>
      <c r="AB74" s="68"/>
      <c r="AC74" s="28">
        <f t="shared" ref="AC74:AC79" si="383">G74/F74</f>
        <v>1</v>
      </c>
      <c r="AD74" s="48">
        <f t="shared" si="339"/>
        <v>0</v>
      </c>
    </row>
    <row r="75" spans="1:30" ht="39" customHeight="1" x14ac:dyDescent="0.3">
      <c r="A75" s="23">
        <v>54</v>
      </c>
      <c r="B75" s="45">
        <v>31201612</v>
      </c>
      <c r="C75" s="44" t="s">
        <v>38</v>
      </c>
      <c r="D75" s="57"/>
      <c r="E75" s="33" t="s">
        <v>0</v>
      </c>
      <c r="F75" s="33">
        <v>32</v>
      </c>
      <c r="G75" s="33">
        <v>32</v>
      </c>
      <c r="H75" s="33"/>
      <c r="I75" s="33"/>
      <c r="J75" s="14">
        <v>168000</v>
      </c>
      <c r="K75" s="14">
        <f t="shared" si="370"/>
        <v>31920</v>
      </c>
      <c r="L75" s="14">
        <f t="shared" si="356"/>
        <v>199920</v>
      </c>
      <c r="M75" s="14">
        <v>197416.7943200233</v>
      </c>
      <c r="N75" s="14">
        <f t="shared" si="371"/>
        <v>37509.190920804431</v>
      </c>
      <c r="O75" s="14">
        <f t="shared" si="372"/>
        <v>234925.98524082772</v>
      </c>
      <c r="P75" s="14">
        <v>180259.80000000002</v>
      </c>
      <c r="Q75" s="14">
        <f t="shared" si="373"/>
        <v>34249.362000000001</v>
      </c>
      <c r="R75" s="14">
        <f t="shared" si="374"/>
        <v>214509.16200000001</v>
      </c>
      <c r="S75" s="26">
        <f t="shared" si="375"/>
        <v>199920</v>
      </c>
      <c r="T75" s="26">
        <f t="shared" si="376"/>
        <v>216451.71574694259</v>
      </c>
      <c r="U75" s="26">
        <f t="shared" si="377"/>
        <v>214509.16200000001</v>
      </c>
      <c r="V75" s="26">
        <f t="shared" si="378"/>
        <v>215978.76265185032</v>
      </c>
      <c r="W75" s="26">
        <f t="shared" si="379"/>
        <v>17583.653970807165</v>
      </c>
      <c r="X75" s="27">
        <f t="shared" si="380"/>
        <v>8.1235918644158578E-2</v>
      </c>
      <c r="Y75" s="26" t="s">
        <v>121</v>
      </c>
      <c r="Z75" s="26">
        <f t="shared" si="381"/>
        <v>199920</v>
      </c>
      <c r="AA75" s="26">
        <f t="shared" si="382"/>
        <v>6397440</v>
      </c>
      <c r="AB75" s="68"/>
      <c r="AC75" s="28">
        <f t="shared" si="383"/>
        <v>1</v>
      </c>
      <c r="AD75" s="48">
        <f t="shared" si="339"/>
        <v>0</v>
      </c>
    </row>
    <row r="76" spans="1:30" ht="39" customHeight="1" x14ac:dyDescent="0.3">
      <c r="A76" s="23">
        <v>55</v>
      </c>
      <c r="B76" s="33">
        <v>12163001</v>
      </c>
      <c r="C76" s="44" t="s">
        <v>37</v>
      </c>
      <c r="D76" s="57"/>
      <c r="E76" s="33" t="s">
        <v>0</v>
      </c>
      <c r="F76" s="33">
        <v>900</v>
      </c>
      <c r="G76" s="33">
        <v>900</v>
      </c>
      <c r="H76" s="13"/>
      <c r="I76" s="13"/>
      <c r="J76" s="14">
        <v>50000</v>
      </c>
      <c r="K76" s="16">
        <f>J76*19%</f>
        <v>9500</v>
      </c>
      <c r="L76" s="14">
        <f>K76+J76</f>
        <v>59500</v>
      </c>
      <c r="M76" s="14">
        <v>56595.499029106017</v>
      </c>
      <c r="N76" s="25">
        <f>M76*19%</f>
        <v>10753.144815530144</v>
      </c>
      <c r="O76" s="25">
        <f>M76+N76</f>
        <v>67348.643844636157</v>
      </c>
      <c r="P76" s="14">
        <v>53114.25</v>
      </c>
      <c r="Q76" s="15">
        <f>P76*19%</f>
        <v>10091.7075</v>
      </c>
      <c r="R76" s="30">
        <f>P76+Q76</f>
        <v>63205.957500000004</v>
      </c>
      <c r="S76" s="26">
        <f t="shared" si="375"/>
        <v>59500</v>
      </c>
      <c r="T76" s="26">
        <f t="shared" si="376"/>
        <v>63351.53378154539</v>
      </c>
      <c r="U76" s="26">
        <f t="shared" si="377"/>
        <v>63205.957500000004</v>
      </c>
      <c r="V76" s="26">
        <f t="shared" si="378"/>
        <v>63270.501748748167</v>
      </c>
      <c r="W76" s="26">
        <f t="shared" si="379"/>
        <v>3926.3465066519148</v>
      </c>
      <c r="X76" s="27">
        <f t="shared" si="380"/>
        <v>6.1977134132081245E-2</v>
      </c>
      <c r="Y76" s="26" t="s">
        <v>121</v>
      </c>
      <c r="Z76" s="26">
        <f t="shared" si="381"/>
        <v>59500</v>
      </c>
      <c r="AA76" s="26">
        <f t="shared" si="382"/>
        <v>53550000</v>
      </c>
      <c r="AB76" s="68"/>
      <c r="AC76" s="28">
        <f t="shared" si="383"/>
        <v>1</v>
      </c>
      <c r="AD76" s="48">
        <f t="shared" si="339"/>
        <v>0</v>
      </c>
    </row>
    <row r="77" spans="1:30" ht="24.6" customHeight="1" x14ac:dyDescent="0.3">
      <c r="A77" s="23">
        <v>56</v>
      </c>
      <c r="B77" s="45">
        <v>31201612</v>
      </c>
      <c r="C77" s="44" t="s">
        <v>36</v>
      </c>
      <c r="D77" s="57"/>
      <c r="E77" s="33" t="s">
        <v>0</v>
      </c>
      <c r="F77" s="33">
        <v>16</v>
      </c>
      <c r="G77" s="33">
        <v>16</v>
      </c>
      <c r="H77" s="33"/>
      <c r="I77" s="33"/>
      <c r="J77" s="14">
        <v>200000</v>
      </c>
      <c r="K77" s="14">
        <f t="shared" ref="K77:K79" si="384">J77*0.19</f>
        <v>38000</v>
      </c>
      <c r="L77" s="14">
        <f t="shared" ref="L77:L79" si="385">K77+J77</f>
        <v>238000</v>
      </c>
      <c r="M77" s="14">
        <v>205797.52671706208</v>
      </c>
      <c r="N77" s="14">
        <f t="shared" ref="N77:N79" si="386">M77*0.19</f>
        <v>39101.530076241797</v>
      </c>
      <c r="O77" s="14">
        <f t="shared" ref="O77:O79" si="387">N77+M77</f>
        <v>244899.05679330387</v>
      </c>
      <c r="P77" s="14">
        <v>209770.05000000002</v>
      </c>
      <c r="Q77" s="14">
        <f t="shared" ref="Q77:Q79" si="388">P77*0.19</f>
        <v>39856.309500000003</v>
      </c>
      <c r="R77" s="14">
        <f t="shared" ref="R77:R79" si="389">Q77+P77</f>
        <v>249626.35950000002</v>
      </c>
      <c r="S77" s="26">
        <f t="shared" si="375"/>
        <v>238000</v>
      </c>
      <c r="T77" s="26">
        <f t="shared" si="376"/>
        <v>244175.13876443464</v>
      </c>
      <c r="U77" s="26">
        <f t="shared" si="377"/>
        <v>244899.05679330387</v>
      </c>
      <c r="V77" s="26">
        <f t="shared" si="378"/>
        <v>244128.32472250823</v>
      </c>
      <c r="W77" s="26">
        <f t="shared" si="379"/>
        <v>5846.8882142727534</v>
      </c>
      <c r="X77" s="27">
        <f t="shared" si="380"/>
        <v>2.3945468993522213E-2</v>
      </c>
      <c r="Y77" s="26" t="s">
        <v>121</v>
      </c>
      <c r="Z77" s="26">
        <f t="shared" si="381"/>
        <v>238000</v>
      </c>
      <c r="AA77" s="26">
        <f t="shared" si="382"/>
        <v>3808000</v>
      </c>
      <c r="AB77" s="68"/>
      <c r="AC77" s="28">
        <f t="shared" si="383"/>
        <v>1</v>
      </c>
      <c r="AD77" s="48">
        <f t="shared" si="339"/>
        <v>0</v>
      </c>
    </row>
    <row r="78" spans="1:30" ht="45" customHeight="1" x14ac:dyDescent="0.3">
      <c r="A78" s="23">
        <v>57</v>
      </c>
      <c r="B78" s="45">
        <v>31201612</v>
      </c>
      <c r="C78" s="44" t="s">
        <v>35</v>
      </c>
      <c r="D78" s="57"/>
      <c r="E78" s="33" t="s">
        <v>0</v>
      </c>
      <c r="F78" s="33">
        <v>32</v>
      </c>
      <c r="G78" s="33">
        <v>32</v>
      </c>
      <c r="H78" s="33"/>
      <c r="I78" s="33"/>
      <c r="J78" s="14">
        <v>200000</v>
      </c>
      <c r="K78" s="14">
        <f t="shared" si="384"/>
        <v>38000</v>
      </c>
      <c r="L78" s="14">
        <f t="shared" si="385"/>
        <v>238000</v>
      </c>
      <c r="M78" s="14">
        <v>221684.2027963677</v>
      </c>
      <c r="N78" s="14">
        <f t="shared" si="386"/>
        <v>42119.998531309866</v>
      </c>
      <c r="O78" s="14">
        <f t="shared" si="387"/>
        <v>263804.20132767758</v>
      </c>
      <c r="P78" s="14">
        <v>229386.15000000002</v>
      </c>
      <c r="Q78" s="14">
        <f t="shared" si="388"/>
        <v>43583.368500000004</v>
      </c>
      <c r="R78" s="14">
        <f t="shared" si="389"/>
        <v>272969.51850000001</v>
      </c>
      <c r="S78" s="26">
        <f t="shared" si="375"/>
        <v>238000</v>
      </c>
      <c r="T78" s="26">
        <f t="shared" si="376"/>
        <v>258257.90660922587</v>
      </c>
      <c r="U78" s="26">
        <f t="shared" si="377"/>
        <v>263804.20132767758</v>
      </c>
      <c r="V78" s="26">
        <f t="shared" si="378"/>
        <v>257824.55263205679</v>
      </c>
      <c r="W78" s="26">
        <f t="shared" si="379"/>
        <v>18132.507958316321</v>
      </c>
      <c r="X78" s="27">
        <f t="shared" si="380"/>
        <v>7.0210853159872105E-2</v>
      </c>
      <c r="Y78" s="26" t="s">
        <v>121</v>
      </c>
      <c r="Z78" s="26">
        <f t="shared" si="381"/>
        <v>238000</v>
      </c>
      <c r="AA78" s="26">
        <f t="shared" si="382"/>
        <v>7616000</v>
      </c>
      <c r="AB78" s="68"/>
      <c r="AC78" s="28">
        <f t="shared" si="383"/>
        <v>1</v>
      </c>
      <c r="AD78" s="48">
        <f t="shared" si="339"/>
        <v>0</v>
      </c>
    </row>
    <row r="79" spans="1:30" ht="15" customHeight="1" x14ac:dyDescent="0.3">
      <c r="A79" s="23">
        <v>58</v>
      </c>
      <c r="B79" s="45">
        <v>31201612</v>
      </c>
      <c r="C79" s="44" t="s">
        <v>34</v>
      </c>
      <c r="D79" s="57"/>
      <c r="E79" s="33" t="s">
        <v>0</v>
      </c>
      <c r="F79" s="33">
        <v>16</v>
      </c>
      <c r="G79" s="33">
        <v>16</v>
      </c>
      <c r="H79" s="33"/>
      <c r="I79" s="33"/>
      <c r="J79" s="14">
        <v>200000</v>
      </c>
      <c r="K79" s="14">
        <f t="shared" si="384"/>
        <v>38000</v>
      </c>
      <c r="L79" s="14">
        <f t="shared" si="385"/>
        <v>238000</v>
      </c>
      <c r="M79" s="14">
        <v>200457.57409676633</v>
      </c>
      <c r="N79" s="14">
        <f t="shared" si="386"/>
        <v>38086.9390783856</v>
      </c>
      <c r="O79" s="14">
        <f t="shared" si="387"/>
        <v>238544.51317515192</v>
      </c>
      <c r="P79" s="14">
        <v>203563.5</v>
      </c>
      <c r="Q79" s="14">
        <f t="shared" si="388"/>
        <v>38677.065000000002</v>
      </c>
      <c r="R79" s="14">
        <f t="shared" si="389"/>
        <v>242240.565</v>
      </c>
      <c r="S79" s="26">
        <f t="shared" si="375"/>
        <v>238000</v>
      </c>
      <c r="T79" s="26">
        <f t="shared" si="376"/>
        <v>239595.02605838398</v>
      </c>
      <c r="U79" s="26">
        <f t="shared" si="377"/>
        <v>238544.51317515192</v>
      </c>
      <c r="V79" s="26">
        <f t="shared" si="378"/>
        <v>239587.64562854471</v>
      </c>
      <c r="W79" s="26">
        <f t="shared" si="379"/>
        <v>2307.2236276927397</v>
      </c>
      <c r="X79" s="27">
        <f t="shared" si="380"/>
        <v>9.6296808228836968E-3</v>
      </c>
      <c r="Y79" s="26" t="s">
        <v>121</v>
      </c>
      <c r="Z79" s="26">
        <f t="shared" si="381"/>
        <v>238000</v>
      </c>
      <c r="AA79" s="26">
        <f t="shared" si="382"/>
        <v>3808000</v>
      </c>
      <c r="AB79" s="68"/>
      <c r="AC79" s="28">
        <f t="shared" si="383"/>
        <v>1</v>
      </c>
      <c r="AD79" s="48">
        <f t="shared" si="339"/>
        <v>0</v>
      </c>
    </row>
    <row r="80" spans="1:30" ht="73.8" customHeight="1" x14ac:dyDescent="0.3">
      <c r="A80" s="53" t="s">
        <v>33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47"/>
    </row>
    <row r="81" spans="1:30" ht="81" customHeight="1" x14ac:dyDescent="0.3">
      <c r="A81" s="23">
        <v>59</v>
      </c>
      <c r="B81" s="33">
        <v>31201500</v>
      </c>
      <c r="C81" s="46" t="s">
        <v>32</v>
      </c>
      <c r="D81" s="57">
        <v>151309261</v>
      </c>
      <c r="E81" s="33" t="s">
        <v>19</v>
      </c>
      <c r="F81" s="33">
        <v>3</v>
      </c>
      <c r="G81" s="33">
        <v>3</v>
      </c>
      <c r="H81" s="33"/>
      <c r="I81" s="33"/>
      <c r="J81" s="14">
        <v>53000</v>
      </c>
      <c r="K81" s="16">
        <f t="shared" ref="K81" si="390">J81*19%</f>
        <v>10070</v>
      </c>
      <c r="L81" s="14">
        <f t="shared" ref="L81:L82" si="391">K81+J81</f>
        <v>63070</v>
      </c>
      <c r="M81" s="14">
        <v>53984.748052070179</v>
      </c>
      <c r="N81" s="25">
        <f t="shared" ref="N81" si="392">M81*19%</f>
        <v>10257.102129893334</v>
      </c>
      <c r="O81" s="25">
        <f t="shared" ref="O81" si="393">M81+N81</f>
        <v>64241.850181963513</v>
      </c>
      <c r="P81" s="14">
        <v>53560.5</v>
      </c>
      <c r="Q81" s="15">
        <f t="shared" ref="Q81" si="394">P81*19%</f>
        <v>10176.495000000001</v>
      </c>
      <c r="R81" s="30">
        <f t="shared" ref="R81" si="395">P81+Q81</f>
        <v>63736.995000000003</v>
      </c>
      <c r="S81" s="26">
        <f t="shared" ref="S81" si="396">MIN(I81,L81,O81,R81)</f>
        <v>63070</v>
      </c>
      <c r="T81" s="26">
        <f t="shared" ref="T81" si="397">AVERAGE(I81,L81,O81,R81)</f>
        <v>63682.948393987841</v>
      </c>
      <c r="U81" s="26">
        <f t="shared" ref="U81" si="398">MEDIAN(I81,L81,O81,R81)</f>
        <v>63736.995000000003</v>
      </c>
      <c r="V81" s="26">
        <f t="shared" ref="V81" si="399">GEOMEAN(I81,L81,O81,R81)</f>
        <v>63681.138387982166</v>
      </c>
      <c r="W81" s="26">
        <f t="shared" ref="W81" si="400">STDEVA(I81,L81,O81,R81)</f>
        <v>587.79162035372303</v>
      </c>
      <c r="X81" s="27">
        <f t="shared" ref="X81" si="401">W81/T81</f>
        <v>9.2299686992698207E-3</v>
      </c>
      <c r="Y81" s="26" t="s">
        <v>121</v>
      </c>
      <c r="Z81" s="26">
        <f t="shared" ref="Z81" si="402">ROUND(S81,2)</f>
        <v>63070</v>
      </c>
      <c r="AA81" s="26">
        <f t="shared" ref="AA81" si="403">Z81*G81</f>
        <v>189210</v>
      </c>
      <c r="AB81" s="63">
        <f>D81-SUM(AA81:AA91)</f>
        <v>9091</v>
      </c>
      <c r="AC81" s="28">
        <f t="shared" ref="AC81" si="404">G81/F81</f>
        <v>1</v>
      </c>
      <c r="AD81" s="48">
        <f t="shared" si="339"/>
        <v>0</v>
      </c>
    </row>
    <row r="82" spans="1:30" ht="81" customHeight="1" x14ac:dyDescent="0.3">
      <c r="A82" s="23">
        <v>60</v>
      </c>
      <c r="B82" s="33">
        <v>31181701</v>
      </c>
      <c r="C82" s="46" t="s">
        <v>31</v>
      </c>
      <c r="D82" s="57"/>
      <c r="E82" s="33" t="s">
        <v>30</v>
      </c>
      <c r="F82" s="33">
        <v>64</v>
      </c>
      <c r="G82" s="33">
        <v>64</v>
      </c>
      <c r="H82" s="33"/>
      <c r="I82" s="33"/>
      <c r="J82" s="14">
        <v>125000</v>
      </c>
      <c r="K82" s="14">
        <f t="shared" ref="K82" si="405">J82*0.19</f>
        <v>23750</v>
      </c>
      <c r="L82" s="14">
        <f t="shared" si="391"/>
        <v>148750</v>
      </c>
      <c r="M82" s="14">
        <v>135914.44913810407</v>
      </c>
      <c r="N82" s="14">
        <f t="shared" ref="N82" si="406">M82*0.19</f>
        <v>25823.745336239775</v>
      </c>
      <c r="O82" s="14">
        <f t="shared" ref="O82" si="407">N82+M82</f>
        <v>161738.19447434385</v>
      </c>
      <c r="P82" s="14">
        <v>138560.1</v>
      </c>
      <c r="Q82" s="14">
        <f t="shared" ref="Q82" si="408">P82*0.19</f>
        <v>26326.419000000002</v>
      </c>
      <c r="R82" s="14">
        <f t="shared" ref="R82" si="409">Q82+P82</f>
        <v>164886.519</v>
      </c>
      <c r="S82" s="26">
        <f t="shared" ref="S82:S87" si="410">MIN(I82,L82,O82,R82)</f>
        <v>148750</v>
      </c>
      <c r="T82" s="26">
        <f t="shared" ref="T82:T87" si="411">AVERAGE(I82,L82,O82,R82)</f>
        <v>158458.2378247813</v>
      </c>
      <c r="U82" s="26">
        <f t="shared" ref="U82:U87" si="412">MEDIAN(I82,L82,O82,R82)</f>
        <v>161738.19447434385</v>
      </c>
      <c r="V82" s="26">
        <f t="shared" ref="V82:V87" si="413">GEOMEAN(I82,L82,O82,R82)</f>
        <v>158301.45435522986</v>
      </c>
      <c r="W82" s="26">
        <f t="shared" ref="W82:W87" si="414">STDEVA(I82,L82,O82,R82)</f>
        <v>8553.6774592333986</v>
      </c>
      <c r="X82" s="27">
        <f t="shared" ref="X82:X87" si="415">W82/T82</f>
        <v>5.3980642323511234E-2</v>
      </c>
      <c r="Y82" s="26" t="s">
        <v>121</v>
      </c>
      <c r="Z82" s="26">
        <f t="shared" ref="Z82:Z87" si="416">ROUND(S82,2)</f>
        <v>148750</v>
      </c>
      <c r="AA82" s="26">
        <f t="shared" ref="AA82:AA87" si="417">Z82*G82</f>
        <v>9520000</v>
      </c>
      <c r="AB82" s="64"/>
      <c r="AC82" s="28">
        <f t="shared" ref="AC82:AC91" si="418">G82/F82</f>
        <v>1</v>
      </c>
      <c r="AD82" s="48">
        <f t="shared" si="339"/>
        <v>0</v>
      </c>
    </row>
    <row r="83" spans="1:30" ht="81" customHeight="1" x14ac:dyDescent="0.3">
      <c r="A83" s="23">
        <v>61</v>
      </c>
      <c r="B83" s="33">
        <v>31201500</v>
      </c>
      <c r="C83" s="46" t="s">
        <v>29</v>
      </c>
      <c r="D83" s="57"/>
      <c r="E83" s="33" t="s">
        <v>19</v>
      </c>
      <c r="F83" s="33">
        <v>32</v>
      </c>
      <c r="G83" s="33">
        <v>32</v>
      </c>
      <c r="H83" s="33"/>
      <c r="I83" s="33"/>
      <c r="J83" s="14">
        <v>5000</v>
      </c>
      <c r="K83" s="16">
        <f>J83*19%</f>
        <v>950</v>
      </c>
      <c r="L83" s="14">
        <f>K83+J83</f>
        <v>5950</v>
      </c>
      <c r="M83" s="14">
        <v>5996.3433037891546</v>
      </c>
      <c r="N83" s="25">
        <f>M83*19%</f>
        <v>1139.3052277199395</v>
      </c>
      <c r="O83" s="25">
        <f>M83+N83</f>
        <v>7135.648531509094</v>
      </c>
      <c r="P83" s="14">
        <v>5685.75</v>
      </c>
      <c r="Q83" s="15">
        <f>P83*19%</f>
        <v>1080.2925</v>
      </c>
      <c r="R83" s="30">
        <f>P83+Q83</f>
        <v>6766.0424999999996</v>
      </c>
      <c r="S83" s="26">
        <f t="shared" si="410"/>
        <v>5950</v>
      </c>
      <c r="T83" s="26">
        <f t="shared" si="411"/>
        <v>6617.2303438363642</v>
      </c>
      <c r="U83" s="26">
        <f t="shared" si="412"/>
        <v>6766.0424999999996</v>
      </c>
      <c r="V83" s="26">
        <f t="shared" si="413"/>
        <v>6598.2441174902551</v>
      </c>
      <c r="W83" s="26">
        <f t="shared" si="414"/>
        <v>606.67075373217915</v>
      </c>
      <c r="X83" s="27">
        <f t="shared" si="415"/>
        <v>9.1680464818224769E-2</v>
      </c>
      <c r="Y83" s="26" t="s">
        <v>121</v>
      </c>
      <c r="Z83" s="26">
        <f t="shared" si="416"/>
        <v>5950</v>
      </c>
      <c r="AA83" s="26">
        <f t="shared" si="417"/>
        <v>190400</v>
      </c>
      <c r="AB83" s="64"/>
      <c r="AC83" s="28">
        <f t="shared" si="418"/>
        <v>1</v>
      </c>
      <c r="AD83" s="48">
        <f t="shared" si="339"/>
        <v>0</v>
      </c>
    </row>
    <row r="84" spans="1:30" ht="81" customHeight="1" x14ac:dyDescent="0.3">
      <c r="A84" s="23">
        <v>62</v>
      </c>
      <c r="B84" s="33">
        <v>24111503</v>
      </c>
      <c r="C84" s="46" t="s">
        <v>28</v>
      </c>
      <c r="D84" s="57"/>
      <c r="E84" s="33" t="s">
        <v>27</v>
      </c>
      <c r="F84" s="33">
        <v>64</v>
      </c>
      <c r="G84" s="33">
        <v>64</v>
      </c>
      <c r="H84" s="33"/>
      <c r="I84" s="33"/>
      <c r="J84" s="14">
        <v>53000</v>
      </c>
      <c r="K84" s="14">
        <f t="shared" ref="K84:K87" si="419">J84*0.19</f>
        <v>10070</v>
      </c>
      <c r="L84" s="14">
        <f t="shared" ref="L84:L87" si="420">K84+J84</f>
        <v>63070</v>
      </c>
      <c r="M84" s="14">
        <v>61874.817184280611</v>
      </c>
      <c r="N84" s="14">
        <f t="shared" ref="N84:N87" si="421">M84*0.19</f>
        <v>11756.215265013316</v>
      </c>
      <c r="O84" s="14">
        <f t="shared" ref="O84:O87" si="422">N84+M84</f>
        <v>73631.032449293925</v>
      </c>
      <c r="P84" s="14">
        <v>56639.100000000006</v>
      </c>
      <c r="Q84" s="14">
        <f t="shared" ref="Q84:Q87" si="423">P84*0.19</f>
        <v>10761.429000000002</v>
      </c>
      <c r="R84" s="14">
        <f t="shared" ref="R84:R87" si="424">Q84+P84</f>
        <v>67400.52900000001</v>
      </c>
      <c r="S84" s="26">
        <f t="shared" si="410"/>
        <v>63070</v>
      </c>
      <c r="T84" s="26">
        <f t="shared" si="411"/>
        <v>68033.853816431321</v>
      </c>
      <c r="U84" s="26">
        <f t="shared" si="412"/>
        <v>67400.52900000001</v>
      </c>
      <c r="V84" s="26">
        <f t="shared" si="413"/>
        <v>67896.753483119406</v>
      </c>
      <c r="W84" s="26">
        <f t="shared" si="414"/>
        <v>5308.9242640190887</v>
      </c>
      <c r="X84" s="27">
        <f t="shared" si="415"/>
        <v>7.8033566617343286E-2</v>
      </c>
      <c r="Y84" s="26" t="s">
        <v>121</v>
      </c>
      <c r="Z84" s="26">
        <f t="shared" si="416"/>
        <v>63070</v>
      </c>
      <c r="AA84" s="26">
        <f t="shared" si="417"/>
        <v>4036480</v>
      </c>
      <c r="AB84" s="64"/>
      <c r="AC84" s="28">
        <f t="shared" si="418"/>
        <v>1</v>
      </c>
      <c r="AD84" s="48">
        <f t="shared" si="339"/>
        <v>0</v>
      </c>
    </row>
    <row r="85" spans="1:30" ht="81" customHeight="1" x14ac:dyDescent="0.3">
      <c r="A85" s="23">
        <v>63</v>
      </c>
      <c r="B85" s="33">
        <v>24141511</v>
      </c>
      <c r="C85" s="46" t="s">
        <v>26</v>
      </c>
      <c r="D85" s="57"/>
      <c r="E85" s="33" t="s">
        <v>0</v>
      </c>
      <c r="F85" s="33">
        <v>16</v>
      </c>
      <c r="G85" s="33">
        <v>16</v>
      </c>
      <c r="H85" s="33"/>
      <c r="I85" s="33"/>
      <c r="J85" s="14">
        <v>16000</v>
      </c>
      <c r="K85" s="14">
        <f t="shared" si="419"/>
        <v>3040</v>
      </c>
      <c r="L85" s="14">
        <f t="shared" si="420"/>
        <v>19040</v>
      </c>
      <c r="M85" s="14">
        <v>17454.304188104445</v>
      </c>
      <c r="N85" s="14">
        <f t="shared" si="421"/>
        <v>3316.3177957398443</v>
      </c>
      <c r="O85" s="14">
        <f t="shared" si="422"/>
        <v>20770.621983844288</v>
      </c>
      <c r="P85" s="14">
        <v>18172.350000000002</v>
      </c>
      <c r="Q85" s="14">
        <f t="shared" si="423"/>
        <v>3452.7465000000007</v>
      </c>
      <c r="R85" s="14">
        <f t="shared" si="424"/>
        <v>21625.096500000003</v>
      </c>
      <c r="S85" s="26">
        <f t="shared" si="410"/>
        <v>19040</v>
      </c>
      <c r="T85" s="26">
        <f t="shared" si="411"/>
        <v>20478.572827948097</v>
      </c>
      <c r="U85" s="26">
        <f t="shared" si="412"/>
        <v>20770.621983844288</v>
      </c>
      <c r="V85" s="26">
        <f t="shared" si="413"/>
        <v>20449.914661191859</v>
      </c>
      <c r="W85" s="26">
        <f t="shared" si="414"/>
        <v>1317.0613162160769</v>
      </c>
      <c r="X85" s="27">
        <f t="shared" si="415"/>
        <v>6.4314116383082112E-2</v>
      </c>
      <c r="Y85" s="26" t="s">
        <v>121</v>
      </c>
      <c r="Z85" s="26">
        <f t="shared" si="416"/>
        <v>19040</v>
      </c>
      <c r="AA85" s="26">
        <f t="shared" si="417"/>
        <v>304640</v>
      </c>
      <c r="AB85" s="64"/>
      <c r="AC85" s="28">
        <f t="shared" si="418"/>
        <v>1</v>
      </c>
      <c r="AD85" s="48">
        <f t="shared" si="339"/>
        <v>0</v>
      </c>
    </row>
    <row r="86" spans="1:30" ht="81" customHeight="1" x14ac:dyDescent="0.3">
      <c r="A86" s="23">
        <v>64</v>
      </c>
      <c r="B86" s="33">
        <v>24141511</v>
      </c>
      <c r="C86" s="46" t="s">
        <v>25</v>
      </c>
      <c r="D86" s="57"/>
      <c r="E86" s="33" t="s">
        <v>0</v>
      </c>
      <c r="F86" s="33">
        <v>192</v>
      </c>
      <c r="G86" s="33">
        <v>192</v>
      </c>
      <c r="H86" s="33"/>
      <c r="I86" s="33"/>
      <c r="J86" s="14">
        <v>16000</v>
      </c>
      <c r="K86" s="14">
        <f t="shared" si="419"/>
        <v>3040</v>
      </c>
      <c r="L86" s="14">
        <f t="shared" si="420"/>
        <v>19040</v>
      </c>
      <c r="M86" s="14">
        <v>17270.900493073619</v>
      </c>
      <c r="N86" s="14">
        <f t="shared" si="421"/>
        <v>3281.4710936839879</v>
      </c>
      <c r="O86" s="14">
        <f t="shared" si="422"/>
        <v>20552.371586757607</v>
      </c>
      <c r="P86" s="14">
        <v>17144.400000000001</v>
      </c>
      <c r="Q86" s="14">
        <f t="shared" si="423"/>
        <v>3257.4360000000001</v>
      </c>
      <c r="R86" s="14">
        <f t="shared" si="424"/>
        <v>20401.836000000003</v>
      </c>
      <c r="S86" s="26">
        <f t="shared" si="410"/>
        <v>19040</v>
      </c>
      <c r="T86" s="26">
        <f t="shared" si="411"/>
        <v>19998.069195585871</v>
      </c>
      <c r="U86" s="26">
        <f t="shared" si="412"/>
        <v>20401.836000000003</v>
      </c>
      <c r="V86" s="26">
        <f t="shared" si="413"/>
        <v>19986.314321027839</v>
      </c>
      <c r="W86" s="26">
        <f t="shared" si="414"/>
        <v>833.11924618750152</v>
      </c>
      <c r="X86" s="27">
        <f t="shared" si="415"/>
        <v>4.1659984173441807E-2</v>
      </c>
      <c r="Y86" s="26" t="s">
        <v>121</v>
      </c>
      <c r="Z86" s="26">
        <f t="shared" si="416"/>
        <v>19040</v>
      </c>
      <c r="AA86" s="26">
        <f t="shared" si="417"/>
        <v>3655680</v>
      </c>
      <c r="AB86" s="64"/>
      <c r="AC86" s="28">
        <f t="shared" si="418"/>
        <v>1</v>
      </c>
      <c r="AD86" s="48">
        <f t="shared" si="339"/>
        <v>0</v>
      </c>
    </row>
    <row r="87" spans="1:30" ht="81" customHeight="1" x14ac:dyDescent="0.3">
      <c r="A87" s="23">
        <v>65</v>
      </c>
      <c r="B87" s="33">
        <v>24141511</v>
      </c>
      <c r="C87" s="46" t="s">
        <v>24</v>
      </c>
      <c r="D87" s="57"/>
      <c r="E87" s="33" t="s">
        <v>0</v>
      </c>
      <c r="F87" s="33">
        <v>128</v>
      </c>
      <c r="G87" s="33">
        <v>128</v>
      </c>
      <c r="H87" s="33"/>
      <c r="I87" s="33"/>
      <c r="J87" s="14">
        <v>16000</v>
      </c>
      <c r="K87" s="14">
        <f t="shared" si="419"/>
        <v>3040</v>
      </c>
      <c r="L87" s="14">
        <f t="shared" si="420"/>
        <v>19040</v>
      </c>
      <c r="M87" s="14">
        <v>18506.818823844063</v>
      </c>
      <c r="N87" s="14">
        <f t="shared" si="421"/>
        <v>3516.2955765303723</v>
      </c>
      <c r="O87" s="14">
        <f t="shared" si="422"/>
        <v>22023.114400374434</v>
      </c>
      <c r="P87" s="14">
        <v>18429.600000000002</v>
      </c>
      <c r="Q87" s="14">
        <f t="shared" si="423"/>
        <v>3501.6240000000003</v>
      </c>
      <c r="R87" s="14">
        <f t="shared" si="424"/>
        <v>21931.224000000002</v>
      </c>
      <c r="S87" s="26">
        <f t="shared" si="410"/>
        <v>19040</v>
      </c>
      <c r="T87" s="26">
        <f t="shared" si="411"/>
        <v>20998.112800124811</v>
      </c>
      <c r="U87" s="26">
        <f t="shared" si="412"/>
        <v>21931.224000000002</v>
      </c>
      <c r="V87" s="26">
        <f t="shared" si="413"/>
        <v>20950.908002830976</v>
      </c>
      <c r="W87" s="26">
        <f t="shared" si="414"/>
        <v>1696.3977319395701</v>
      </c>
      <c r="X87" s="27">
        <f t="shared" si="415"/>
        <v>8.078810453525552E-2</v>
      </c>
      <c r="Y87" s="26" t="s">
        <v>121</v>
      </c>
      <c r="Z87" s="26">
        <f t="shared" si="416"/>
        <v>19040</v>
      </c>
      <c r="AA87" s="26">
        <f t="shared" si="417"/>
        <v>2437120</v>
      </c>
      <c r="AB87" s="64"/>
      <c r="AC87" s="28">
        <f t="shared" si="418"/>
        <v>1</v>
      </c>
      <c r="AD87" s="48">
        <f t="shared" si="339"/>
        <v>0</v>
      </c>
    </row>
    <row r="88" spans="1:30" ht="81" customHeight="1" x14ac:dyDescent="0.3">
      <c r="A88" s="23">
        <v>66</v>
      </c>
      <c r="B88" s="33">
        <v>24141511</v>
      </c>
      <c r="C88" s="46" t="s">
        <v>23</v>
      </c>
      <c r="D88" s="57"/>
      <c r="E88" s="33" t="s">
        <v>0</v>
      </c>
      <c r="F88" s="33">
        <v>128</v>
      </c>
      <c r="G88" s="33">
        <v>128</v>
      </c>
      <c r="H88" s="6"/>
      <c r="I88" s="13"/>
      <c r="J88" s="14">
        <v>37000</v>
      </c>
      <c r="K88" s="16">
        <f t="shared" ref="K88" si="425">J88*19%</f>
        <v>7030</v>
      </c>
      <c r="L88" s="14">
        <f t="shared" ref="L88:L91" si="426">K88+J88</f>
        <v>44030</v>
      </c>
      <c r="M88" s="14">
        <v>37520.252352511467</v>
      </c>
      <c r="N88" s="25">
        <f t="shared" ref="N88" si="427">M88*19%</f>
        <v>7128.8479469771792</v>
      </c>
      <c r="O88" s="25">
        <f t="shared" ref="O88" si="428">M88+N88</f>
        <v>44649.100299488644</v>
      </c>
      <c r="P88" s="14">
        <v>38351.25</v>
      </c>
      <c r="Q88" s="15">
        <f t="shared" ref="Q88" si="429">P88*19%</f>
        <v>7286.7375000000002</v>
      </c>
      <c r="R88" s="30">
        <f t="shared" ref="R88" si="430">P88+Q88</f>
        <v>45637.987500000003</v>
      </c>
      <c r="S88" s="26">
        <f t="shared" ref="S88:S91" si="431">MIN(I88,L88,O88,R88)</f>
        <v>44030</v>
      </c>
      <c r="T88" s="26">
        <f t="shared" ref="T88:T91" si="432">AVERAGE(I88,L88,O88,R88)</f>
        <v>44772.362599829539</v>
      </c>
      <c r="U88" s="26">
        <f t="shared" ref="U88:U91" si="433">MEDIAN(I88,L88,O88,R88)</f>
        <v>44649.100299488644</v>
      </c>
      <c r="V88" s="26">
        <f t="shared" ref="V88:V91" si="434">GEOMEAN(I88,L88,O88,R88)</f>
        <v>44767.477863417022</v>
      </c>
      <c r="W88" s="26">
        <f t="shared" ref="W88:W91" si="435">STDEVA(I88,L88,O88,R88)</f>
        <v>811.04941036478374</v>
      </c>
      <c r="X88" s="27">
        <f t="shared" ref="X88:X91" si="436">W88/T88</f>
        <v>1.8114956711439471E-2</v>
      </c>
      <c r="Y88" s="26" t="s">
        <v>121</v>
      </c>
      <c r="Z88" s="26">
        <f t="shared" ref="Z88:Z91" si="437">ROUND(S88,2)</f>
        <v>44030</v>
      </c>
      <c r="AA88" s="26">
        <f t="shared" ref="AA88:AA91" si="438">Z88*G88</f>
        <v>5635840</v>
      </c>
      <c r="AB88" s="64"/>
      <c r="AC88" s="28">
        <f t="shared" si="418"/>
        <v>1</v>
      </c>
      <c r="AD88" s="48">
        <f t="shared" si="339"/>
        <v>0</v>
      </c>
    </row>
    <row r="89" spans="1:30" ht="81" customHeight="1" x14ac:dyDescent="0.3">
      <c r="A89" s="23">
        <v>67</v>
      </c>
      <c r="B89" s="33">
        <v>24141511</v>
      </c>
      <c r="C89" s="46" t="s">
        <v>22</v>
      </c>
      <c r="D89" s="57"/>
      <c r="E89" s="33" t="s">
        <v>0</v>
      </c>
      <c r="F89" s="33">
        <v>6400</v>
      </c>
      <c r="G89" s="33">
        <v>1100</v>
      </c>
      <c r="H89" s="33"/>
      <c r="I89" s="33"/>
      <c r="J89" s="14">
        <v>82000</v>
      </c>
      <c r="K89" s="14">
        <f t="shared" ref="K89:K91" si="439">J89*0.19</f>
        <v>15580</v>
      </c>
      <c r="L89" s="14">
        <f t="shared" si="426"/>
        <v>97580</v>
      </c>
      <c r="M89" s="14">
        <v>96333.164899066891</v>
      </c>
      <c r="N89" s="14">
        <f t="shared" ref="N89:N91" si="440">M89*0.19</f>
        <v>18303.301330822709</v>
      </c>
      <c r="O89" s="14">
        <f t="shared" ref="O89:O91" si="441">N89+M89</f>
        <v>114636.4662298896</v>
      </c>
      <c r="P89" s="14">
        <v>92193.150000000009</v>
      </c>
      <c r="Q89" s="14">
        <f t="shared" ref="Q89:Q91" si="442">P89*0.19</f>
        <v>17516.698500000002</v>
      </c>
      <c r="R89" s="14">
        <f t="shared" ref="R89:R91" si="443">Q89+P89</f>
        <v>109709.84850000001</v>
      </c>
      <c r="S89" s="26">
        <f t="shared" si="431"/>
        <v>97580</v>
      </c>
      <c r="T89" s="26">
        <f t="shared" si="432"/>
        <v>107308.77157662988</v>
      </c>
      <c r="U89" s="26">
        <f t="shared" si="433"/>
        <v>109709.84850000001</v>
      </c>
      <c r="V89" s="26">
        <f t="shared" si="434"/>
        <v>107063.90339028073</v>
      </c>
      <c r="W89" s="26">
        <f t="shared" si="435"/>
        <v>8778.0771161340654</v>
      </c>
      <c r="X89" s="27">
        <f t="shared" si="436"/>
        <v>8.1802046441893941E-2</v>
      </c>
      <c r="Y89" s="26" t="s">
        <v>121</v>
      </c>
      <c r="Z89" s="26">
        <f t="shared" si="437"/>
        <v>97580</v>
      </c>
      <c r="AA89" s="26">
        <f t="shared" si="438"/>
        <v>107338000</v>
      </c>
      <c r="AB89" s="64"/>
      <c r="AC89" s="28">
        <f t="shared" si="418"/>
        <v>0.171875</v>
      </c>
      <c r="AD89" s="48">
        <f t="shared" si="339"/>
        <v>0.828125</v>
      </c>
    </row>
    <row r="90" spans="1:30" ht="81" customHeight="1" x14ac:dyDescent="0.3">
      <c r="A90" s="23">
        <v>68</v>
      </c>
      <c r="B90" s="45">
        <v>24141511</v>
      </c>
      <c r="C90" s="46" t="s">
        <v>21</v>
      </c>
      <c r="D90" s="57"/>
      <c r="E90" s="33" t="s">
        <v>0</v>
      </c>
      <c r="F90" s="33">
        <v>3200</v>
      </c>
      <c r="G90" s="33">
        <v>833</v>
      </c>
      <c r="H90" s="33"/>
      <c r="I90" s="33"/>
      <c r="J90" s="14">
        <v>16000</v>
      </c>
      <c r="K90" s="14">
        <f t="shared" si="439"/>
        <v>3040</v>
      </c>
      <c r="L90" s="14">
        <f t="shared" si="426"/>
        <v>19040</v>
      </c>
      <c r="M90" s="14">
        <v>17781.152566225726</v>
      </c>
      <c r="N90" s="14">
        <f t="shared" si="440"/>
        <v>3378.4189875828879</v>
      </c>
      <c r="O90" s="14">
        <f t="shared" si="441"/>
        <v>21159.571553808615</v>
      </c>
      <c r="P90" s="14">
        <v>18478.95</v>
      </c>
      <c r="Q90" s="14">
        <f t="shared" si="442"/>
        <v>3511.0005000000001</v>
      </c>
      <c r="R90" s="14">
        <f t="shared" si="443"/>
        <v>21989.950499999999</v>
      </c>
      <c r="S90" s="26">
        <f t="shared" si="431"/>
        <v>19040</v>
      </c>
      <c r="T90" s="26">
        <f t="shared" si="432"/>
        <v>20729.84068460287</v>
      </c>
      <c r="U90" s="26">
        <f t="shared" si="433"/>
        <v>21159.571553808615</v>
      </c>
      <c r="V90" s="26">
        <f t="shared" si="434"/>
        <v>20691.851606721662</v>
      </c>
      <c r="W90" s="26">
        <f t="shared" si="435"/>
        <v>1521.2013190481412</v>
      </c>
      <c r="X90" s="27">
        <f t="shared" si="436"/>
        <v>7.3382200191148425E-2</v>
      </c>
      <c r="Y90" s="26" t="s">
        <v>121</v>
      </c>
      <c r="Z90" s="26">
        <f t="shared" si="437"/>
        <v>19040</v>
      </c>
      <c r="AA90" s="26">
        <f t="shared" si="438"/>
        <v>15860320</v>
      </c>
      <c r="AB90" s="64"/>
      <c r="AC90" s="28">
        <f t="shared" si="418"/>
        <v>0.2603125</v>
      </c>
      <c r="AD90" s="48">
        <f t="shared" si="339"/>
        <v>0.73968750000000005</v>
      </c>
    </row>
    <row r="91" spans="1:30" ht="81" customHeight="1" x14ac:dyDescent="0.3">
      <c r="A91" s="23">
        <v>69</v>
      </c>
      <c r="B91" s="33">
        <v>24141511</v>
      </c>
      <c r="C91" s="46" t="s">
        <v>20</v>
      </c>
      <c r="D91" s="57"/>
      <c r="E91" s="33" t="s">
        <v>19</v>
      </c>
      <c r="F91" s="33">
        <v>448</v>
      </c>
      <c r="G91" s="33">
        <v>448</v>
      </c>
      <c r="H91" s="33"/>
      <c r="I91" s="33"/>
      <c r="J91" s="14">
        <v>4000</v>
      </c>
      <c r="K91" s="14">
        <f t="shared" si="439"/>
        <v>760</v>
      </c>
      <c r="L91" s="14">
        <f t="shared" si="426"/>
        <v>4760</v>
      </c>
      <c r="M91" s="14">
        <v>4542.336082337577</v>
      </c>
      <c r="N91" s="14">
        <f t="shared" si="440"/>
        <v>863.04385564413963</v>
      </c>
      <c r="O91" s="14">
        <f t="shared" si="441"/>
        <v>5405.3799379817165</v>
      </c>
      <c r="P91" s="14">
        <v>4313.4000000000005</v>
      </c>
      <c r="Q91" s="14">
        <f t="shared" si="442"/>
        <v>819.54600000000016</v>
      </c>
      <c r="R91" s="14">
        <f t="shared" si="443"/>
        <v>5132.9460000000008</v>
      </c>
      <c r="S91" s="26">
        <f t="shared" si="431"/>
        <v>4760</v>
      </c>
      <c r="T91" s="26">
        <f t="shared" si="432"/>
        <v>5099.4419793272391</v>
      </c>
      <c r="U91" s="26">
        <f t="shared" si="433"/>
        <v>5132.9460000000008</v>
      </c>
      <c r="V91" s="26">
        <f t="shared" si="434"/>
        <v>5092.5264244830223</v>
      </c>
      <c r="W91" s="26">
        <f t="shared" si="435"/>
        <v>323.99182958564199</v>
      </c>
      <c r="X91" s="27">
        <f t="shared" si="436"/>
        <v>6.3534761430580233E-2</v>
      </c>
      <c r="Y91" s="26" t="s">
        <v>121</v>
      </c>
      <c r="Z91" s="26">
        <f t="shared" si="437"/>
        <v>4760</v>
      </c>
      <c r="AA91" s="26">
        <f t="shared" si="438"/>
        <v>2132480</v>
      </c>
      <c r="AB91" s="64"/>
      <c r="AC91" s="28">
        <f t="shared" si="418"/>
        <v>1</v>
      </c>
      <c r="AD91" s="48">
        <f t="shared" si="339"/>
        <v>0</v>
      </c>
    </row>
    <row r="92" spans="1:30" ht="77.400000000000006" customHeight="1" x14ac:dyDescent="0.3">
      <c r="A92" s="53" t="s">
        <v>18</v>
      </c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47"/>
    </row>
    <row r="93" spans="1:30" ht="15" customHeight="1" x14ac:dyDescent="0.3">
      <c r="A93" s="23">
        <v>70</v>
      </c>
      <c r="B93" s="33">
        <v>27112838</v>
      </c>
      <c r="C93" s="46" t="s">
        <v>17</v>
      </c>
      <c r="D93" s="57">
        <v>33507289</v>
      </c>
      <c r="E93" s="33" t="s">
        <v>0</v>
      </c>
      <c r="F93" s="33">
        <v>32</v>
      </c>
      <c r="G93" s="33">
        <v>29</v>
      </c>
      <c r="H93" s="13">
        <v>32738</v>
      </c>
      <c r="I93" s="13">
        <f t="shared" ref="I93" si="444">H93+(H93*5.84%)</f>
        <v>34649.8992</v>
      </c>
      <c r="J93" s="14">
        <v>27000</v>
      </c>
      <c r="K93" s="16">
        <f t="shared" ref="K93:K94" si="445">J93*19%</f>
        <v>5130</v>
      </c>
      <c r="L93" s="14">
        <f t="shared" ref="L93:L96" si="446">K93+J93</f>
        <v>32130</v>
      </c>
      <c r="M93" s="14">
        <v>31835.9981147332</v>
      </c>
      <c r="N93" s="25">
        <f t="shared" ref="N93:N94" si="447">M93*19%</f>
        <v>6048.8396417993081</v>
      </c>
      <c r="O93" s="25">
        <f t="shared" ref="O93:O94" si="448">M93+N93</f>
        <v>37884.837756532506</v>
      </c>
      <c r="P93" s="14">
        <v>30250.5</v>
      </c>
      <c r="Q93" s="15">
        <f t="shared" ref="Q93:Q94" si="449">P93*19%</f>
        <v>5747.5950000000003</v>
      </c>
      <c r="R93" s="30">
        <f t="shared" ref="R93:R94" si="450">P93+Q93</f>
        <v>35998.095000000001</v>
      </c>
      <c r="S93" s="26">
        <f t="shared" ref="S93:S94" si="451">MIN(I93,L93,O93,R93)</f>
        <v>32130</v>
      </c>
      <c r="T93" s="26">
        <f t="shared" ref="T93:T94" si="452">AVERAGE(I93,L93,O93,R93)</f>
        <v>35165.707989133123</v>
      </c>
      <c r="U93" s="26">
        <f t="shared" ref="U93:U94" si="453">MEDIAN(I93,L93,O93,R93)</f>
        <v>35323.997100000001</v>
      </c>
      <c r="V93" s="26">
        <f t="shared" ref="V93:V94" si="454">GEOMEAN(I93,L93,O93,R93)</f>
        <v>35102.61031750359</v>
      </c>
      <c r="W93" s="26">
        <f t="shared" ref="W93:W94" si="455">STDEVA(I93,L93,O93,R93)</f>
        <v>2419.9253797070523</v>
      </c>
      <c r="X93" s="27">
        <f t="shared" ref="X93:X94" si="456">W93/T93</f>
        <v>6.8814919934353541E-2</v>
      </c>
      <c r="Y93" s="26" t="s">
        <v>121</v>
      </c>
      <c r="Z93" s="26">
        <f t="shared" ref="Z93:Z94" si="457">ROUND(S93,2)</f>
        <v>32130</v>
      </c>
      <c r="AA93" s="26">
        <f>Z93*G93</f>
        <v>931770</v>
      </c>
      <c r="AB93" s="63">
        <f>D93-SUM(AA93:AA98)</f>
        <v>12359</v>
      </c>
      <c r="AC93" s="28">
        <f t="shared" ref="AC93" si="458">G93/F93</f>
        <v>0.90625</v>
      </c>
      <c r="AD93" s="48">
        <f t="shared" si="339"/>
        <v>9.375E-2</v>
      </c>
    </row>
    <row r="94" spans="1:30" ht="15" customHeight="1" x14ac:dyDescent="0.3">
      <c r="A94" s="23">
        <v>71</v>
      </c>
      <c r="B94" s="33">
        <v>31191506</v>
      </c>
      <c r="C94" s="46" t="s">
        <v>16</v>
      </c>
      <c r="D94" s="57"/>
      <c r="E94" s="33" t="s">
        <v>0</v>
      </c>
      <c r="F94" s="33">
        <v>64</v>
      </c>
      <c r="G94" s="33">
        <v>64</v>
      </c>
      <c r="H94" s="33"/>
      <c r="I94" s="33"/>
      <c r="J94" s="14">
        <v>48000</v>
      </c>
      <c r="K94" s="16">
        <f t="shared" si="445"/>
        <v>9120</v>
      </c>
      <c r="L94" s="14">
        <f t="shared" si="446"/>
        <v>57120</v>
      </c>
      <c r="M94" s="14">
        <v>56386.02813044787</v>
      </c>
      <c r="N94" s="25">
        <f t="shared" si="447"/>
        <v>10713.345344785095</v>
      </c>
      <c r="O94" s="25">
        <f t="shared" si="448"/>
        <v>67099.373475232962</v>
      </c>
      <c r="P94" s="14">
        <v>53698.05</v>
      </c>
      <c r="Q94" s="15">
        <f t="shared" si="449"/>
        <v>10202.629500000001</v>
      </c>
      <c r="R94" s="30">
        <f t="shared" si="450"/>
        <v>63900.679500000006</v>
      </c>
      <c r="S94" s="26">
        <f t="shared" si="451"/>
        <v>57120</v>
      </c>
      <c r="T94" s="26">
        <f t="shared" si="452"/>
        <v>62706.684325077658</v>
      </c>
      <c r="U94" s="26">
        <f t="shared" si="453"/>
        <v>63900.679500000006</v>
      </c>
      <c r="V94" s="26">
        <f t="shared" si="454"/>
        <v>62565.854455294044</v>
      </c>
      <c r="W94" s="26">
        <f t="shared" si="455"/>
        <v>5095.703297666495</v>
      </c>
      <c r="X94" s="27">
        <f t="shared" si="456"/>
        <v>8.126252173133354E-2</v>
      </c>
      <c r="Y94" s="26" t="s">
        <v>121</v>
      </c>
      <c r="Z94" s="26">
        <f t="shared" si="457"/>
        <v>57120</v>
      </c>
      <c r="AA94" s="26">
        <f t="shared" ref="AA94" si="459">Z94*G94</f>
        <v>3655680</v>
      </c>
      <c r="AB94" s="64"/>
      <c r="AC94" s="28">
        <f t="shared" ref="AC94:AC98" si="460">G94/F94</f>
        <v>1</v>
      </c>
      <c r="AD94" s="48">
        <f t="shared" si="339"/>
        <v>0</v>
      </c>
    </row>
    <row r="95" spans="1:30" ht="15" customHeight="1" x14ac:dyDescent="0.3">
      <c r="A95" s="23">
        <v>72</v>
      </c>
      <c r="B95" s="33">
        <v>11101502</v>
      </c>
      <c r="C95" s="46" t="s">
        <v>15</v>
      </c>
      <c r="D95" s="57"/>
      <c r="E95" s="33" t="s">
        <v>0</v>
      </c>
      <c r="F95" s="33">
        <v>28</v>
      </c>
      <c r="G95" s="33">
        <v>28</v>
      </c>
      <c r="H95" s="33"/>
      <c r="I95" s="33"/>
      <c r="J95" s="14">
        <v>84000</v>
      </c>
      <c r="K95" s="14">
        <f t="shared" ref="K95:K96" si="461">J95*0.19</f>
        <v>15960</v>
      </c>
      <c r="L95" s="14">
        <f t="shared" si="446"/>
        <v>99960</v>
      </c>
      <c r="M95" s="14">
        <v>104156.343513538</v>
      </c>
      <c r="N95" s="14">
        <f t="shared" ref="N95:N96" si="462">M95*0.19</f>
        <v>19789.705267572219</v>
      </c>
      <c r="O95" s="14">
        <f t="shared" ref="O95:O96" si="463">N95+M95</f>
        <v>123946.04878111022</v>
      </c>
      <c r="P95" s="14">
        <v>96850.95</v>
      </c>
      <c r="Q95" s="14">
        <f t="shared" ref="Q95:Q96" si="464">P95*0.19</f>
        <v>18401.680499999999</v>
      </c>
      <c r="R95" s="14">
        <f t="shared" ref="R95:R96" si="465">Q95+P95</f>
        <v>115252.6305</v>
      </c>
      <c r="S95" s="26">
        <f t="shared" ref="S95" si="466">MIN(I95,L95,O95,R95)</f>
        <v>99960</v>
      </c>
      <c r="T95" s="26">
        <f t="shared" ref="T95" si="467">AVERAGE(I95,L95,O95,R95)</f>
        <v>113052.89309370339</v>
      </c>
      <c r="U95" s="26">
        <f t="shared" ref="U95" si="468">MEDIAN(I95,L95,O95,R95)</f>
        <v>115252.6305</v>
      </c>
      <c r="V95" s="26">
        <f t="shared" ref="V95" si="469">GEOMEAN(I95,L95,O95,R95)</f>
        <v>112608.17675383406</v>
      </c>
      <c r="W95" s="26">
        <f t="shared" ref="W95" si="470">STDEVA(I95,L95,O95,R95)</f>
        <v>12143.383693392263</v>
      </c>
      <c r="X95" s="27">
        <f t="shared" ref="X95" si="471">W95/T95</f>
        <v>0.10741329444198543</v>
      </c>
      <c r="Y95" s="26" t="s">
        <v>121</v>
      </c>
      <c r="Z95" s="26">
        <f t="shared" ref="Z95" si="472">ROUND(S95,2)</f>
        <v>99960</v>
      </c>
      <c r="AA95" s="26">
        <f t="shared" ref="AA95" si="473">Z95*G95</f>
        <v>2798880</v>
      </c>
      <c r="AB95" s="64"/>
      <c r="AC95" s="28">
        <f t="shared" si="460"/>
        <v>1</v>
      </c>
      <c r="AD95" s="48">
        <f t="shared" si="339"/>
        <v>0</v>
      </c>
    </row>
    <row r="96" spans="1:30" ht="15" customHeight="1" x14ac:dyDescent="0.3">
      <c r="A96" s="23">
        <v>73</v>
      </c>
      <c r="B96" s="33">
        <v>47131500</v>
      </c>
      <c r="C96" s="46" t="s">
        <v>14</v>
      </c>
      <c r="D96" s="57"/>
      <c r="E96" s="33" t="s">
        <v>2</v>
      </c>
      <c r="F96" s="33">
        <v>163</v>
      </c>
      <c r="G96" s="33">
        <v>156</v>
      </c>
      <c r="H96" s="33"/>
      <c r="I96" s="33"/>
      <c r="J96" s="14">
        <v>32000</v>
      </c>
      <c r="K96" s="14">
        <f t="shared" si="461"/>
        <v>6080</v>
      </c>
      <c r="L96" s="14">
        <f t="shared" si="446"/>
        <v>38080</v>
      </c>
      <c r="M96" s="14">
        <v>37093.474018361449</v>
      </c>
      <c r="N96" s="14">
        <f t="shared" si="462"/>
        <v>7047.7600634886749</v>
      </c>
      <c r="O96" s="14">
        <f t="shared" si="463"/>
        <v>44141.234081850125</v>
      </c>
      <c r="P96" s="14">
        <v>34741.35</v>
      </c>
      <c r="Q96" s="14">
        <f t="shared" si="464"/>
        <v>6600.8564999999999</v>
      </c>
      <c r="R96" s="14">
        <f t="shared" si="465"/>
        <v>41342.2065</v>
      </c>
      <c r="S96" s="26">
        <f t="shared" ref="S96" si="474">MIN(I96,L96,O96,R96)</f>
        <v>38080</v>
      </c>
      <c r="T96" s="26">
        <f t="shared" ref="T96" si="475">AVERAGE(I96,L96,O96,R96)</f>
        <v>41187.813527283375</v>
      </c>
      <c r="U96" s="26">
        <f t="shared" ref="U96" si="476">MEDIAN(I96,L96,O96,R96)</f>
        <v>41342.2065</v>
      </c>
      <c r="V96" s="26">
        <f t="shared" ref="V96" si="477">GEOMEAN(I96,L96,O96,R96)</f>
        <v>41112.922932722395</v>
      </c>
      <c r="W96" s="26">
        <f t="shared" ref="W96" si="478">STDEVA(I96,L96,O96,R96)</f>
        <v>3033.565153620998</v>
      </c>
      <c r="X96" s="27">
        <f t="shared" ref="X96" si="479">W96/T96</f>
        <v>7.365200756800365E-2</v>
      </c>
      <c r="Y96" s="26" t="s">
        <v>121</v>
      </c>
      <c r="Z96" s="26">
        <f t="shared" ref="Z96" si="480">ROUND(S96,2)</f>
        <v>38080</v>
      </c>
      <c r="AA96" s="26">
        <f t="shared" ref="AA96" si="481">Z96*G96</f>
        <v>5940480</v>
      </c>
      <c r="AB96" s="64"/>
      <c r="AC96" s="28">
        <f t="shared" si="460"/>
        <v>0.95705521472392641</v>
      </c>
      <c r="AD96" s="48">
        <f t="shared" si="339"/>
        <v>4.2944785276073594E-2</v>
      </c>
    </row>
    <row r="97" spans="1:30" ht="15" customHeight="1" x14ac:dyDescent="0.3">
      <c r="A97" s="23">
        <v>74</v>
      </c>
      <c r="B97" s="33">
        <v>47131501</v>
      </c>
      <c r="C97" s="46" t="s">
        <v>13</v>
      </c>
      <c r="D97" s="57"/>
      <c r="E97" s="33" t="s">
        <v>2</v>
      </c>
      <c r="F97" s="33">
        <v>128</v>
      </c>
      <c r="G97" s="33">
        <v>128</v>
      </c>
      <c r="H97" s="33"/>
      <c r="I97" s="33"/>
      <c r="J97" s="14">
        <v>32000</v>
      </c>
      <c r="K97" s="14">
        <f t="shared" ref="K97:K98" si="482">J97*0.19</f>
        <v>6080</v>
      </c>
      <c r="L97" s="14">
        <f t="shared" ref="L97:L98" si="483">K97+J97</f>
        <v>38080</v>
      </c>
      <c r="M97" s="14">
        <v>34506.411570965298</v>
      </c>
      <c r="N97" s="14">
        <f t="shared" ref="N97:N98" si="484">M97*0.19</f>
        <v>6556.2181984834069</v>
      </c>
      <c r="O97" s="14">
        <f t="shared" ref="O97:O98" si="485">N97+M97</f>
        <v>41062.629769448708</v>
      </c>
      <c r="P97" s="14">
        <v>33392.1</v>
      </c>
      <c r="Q97" s="14">
        <f t="shared" ref="Q97:Q98" si="486">P97*0.19</f>
        <v>6344.4989999999998</v>
      </c>
      <c r="R97" s="14">
        <f t="shared" ref="R97:R98" si="487">Q97+P97</f>
        <v>39736.599000000002</v>
      </c>
      <c r="S97" s="26">
        <f t="shared" ref="S97" si="488">MIN(I97,L97,O97,R97)</f>
        <v>38080</v>
      </c>
      <c r="T97" s="26">
        <f t="shared" ref="T97" si="489">AVERAGE(I97,L97,O97,R97)</f>
        <v>39626.409589816241</v>
      </c>
      <c r="U97" s="26">
        <f t="shared" ref="U97" si="490">MEDIAN(I97,L97,O97,R97)</f>
        <v>39736.599000000002</v>
      </c>
      <c r="V97" s="26">
        <f t="shared" ref="V97" si="491">GEOMEAN(I97,L97,O97,R97)</f>
        <v>39607.563845174678</v>
      </c>
      <c r="W97" s="26">
        <f t="shared" ref="W97" si="492">STDEVA(I97,L97,O97,R97)</f>
        <v>1494.3648700996343</v>
      </c>
      <c r="X97" s="27">
        <f t="shared" ref="X97" si="493">W97/T97</f>
        <v>3.7711336595170043E-2</v>
      </c>
      <c r="Y97" s="26" t="s">
        <v>121</v>
      </c>
      <c r="Z97" s="26">
        <f t="shared" ref="Z97" si="494">ROUND(S97,2)</f>
        <v>38080</v>
      </c>
      <c r="AA97" s="26">
        <f t="shared" ref="AA97" si="495">Z97*G97</f>
        <v>4874240</v>
      </c>
      <c r="AB97" s="64"/>
      <c r="AC97" s="28">
        <f t="shared" si="460"/>
        <v>1</v>
      </c>
      <c r="AD97" s="48">
        <f t="shared" si="339"/>
        <v>0</v>
      </c>
    </row>
    <row r="98" spans="1:30" ht="15" customHeight="1" x14ac:dyDescent="0.3">
      <c r="A98" s="23">
        <v>75</v>
      </c>
      <c r="B98" s="33">
        <v>11101502</v>
      </c>
      <c r="C98" s="46" t="s">
        <v>12</v>
      </c>
      <c r="D98" s="57"/>
      <c r="E98" s="33" t="s">
        <v>0</v>
      </c>
      <c r="F98" s="33">
        <v>160</v>
      </c>
      <c r="G98" s="33">
        <v>153</v>
      </c>
      <c r="H98" s="33"/>
      <c r="I98" s="33"/>
      <c r="J98" s="14">
        <v>84000</v>
      </c>
      <c r="K98" s="14">
        <f t="shared" si="482"/>
        <v>15960</v>
      </c>
      <c r="L98" s="14">
        <f t="shared" si="483"/>
        <v>99960</v>
      </c>
      <c r="M98" s="14">
        <v>93782.103148072376</v>
      </c>
      <c r="N98" s="14">
        <f t="shared" si="484"/>
        <v>17818.599598133751</v>
      </c>
      <c r="O98" s="14">
        <f t="shared" si="485"/>
        <v>111600.70274620612</v>
      </c>
      <c r="P98" s="14">
        <v>92650.95</v>
      </c>
      <c r="Q98" s="14">
        <f t="shared" si="486"/>
        <v>17603.680499999999</v>
      </c>
      <c r="R98" s="14">
        <f t="shared" si="487"/>
        <v>110254.6305</v>
      </c>
      <c r="S98" s="26">
        <f t="shared" ref="S98" si="496">MIN(I98,L98,O98,R98)</f>
        <v>99960</v>
      </c>
      <c r="T98" s="26">
        <f t="shared" ref="T98" si="497">AVERAGE(I98,L98,O98,R98)</f>
        <v>107271.77774873539</v>
      </c>
      <c r="U98" s="26">
        <f t="shared" ref="U98" si="498">MEDIAN(I98,L98,O98,R98)</f>
        <v>110254.6305</v>
      </c>
      <c r="V98" s="26">
        <f t="shared" ref="V98" si="499">GEOMEAN(I98,L98,O98,R98)</f>
        <v>107142.88549725385</v>
      </c>
      <c r="W98" s="26">
        <f t="shared" ref="W98" si="500">STDEVA(I98,L98,O98,R98)</f>
        <v>6367.8526999435144</v>
      </c>
      <c r="X98" s="27">
        <f t="shared" ref="X98" si="501">W98/T98</f>
        <v>5.9361864169521363E-2</v>
      </c>
      <c r="Y98" s="26" t="s">
        <v>121</v>
      </c>
      <c r="Z98" s="26">
        <f t="shared" ref="Z98" si="502">ROUND(S98,2)</f>
        <v>99960</v>
      </c>
      <c r="AA98" s="26">
        <f t="shared" ref="AA98" si="503">Z98*G98</f>
        <v>15293880</v>
      </c>
      <c r="AB98" s="64"/>
      <c r="AC98" s="28">
        <f t="shared" si="460"/>
        <v>0.95625000000000004</v>
      </c>
      <c r="AD98" s="48">
        <f t="shared" si="339"/>
        <v>4.3749999999999956E-2</v>
      </c>
    </row>
    <row r="99" spans="1:30" ht="61.2" customHeight="1" x14ac:dyDescent="0.3">
      <c r="A99" s="53" t="s">
        <v>11</v>
      </c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47"/>
    </row>
    <row r="100" spans="1:30" ht="15" customHeight="1" x14ac:dyDescent="0.3">
      <c r="A100" s="23">
        <v>76</v>
      </c>
      <c r="B100" s="33">
        <v>47131604</v>
      </c>
      <c r="C100" s="46" t="s">
        <v>10</v>
      </c>
      <c r="D100" s="57">
        <v>81802298</v>
      </c>
      <c r="E100" s="33" t="s">
        <v>0</v>
      </c>
      <c r="F100" s="33">
        <v>128</v>
      </c>
      <c r="G100" s="33">
        <v>128</v>
      </c>
      <c r="H100" s="19">
        <v>7636</v>
      </c>
      <c r="I100" s="13">
        <f t="shared" ref="I100:I102" si="504">H100+(H100*5.84%)</f>
        <v>8081.9423999999999</v>
      </c>
      <c r="J100" s="14">
        <v>6400</v>
      </c>
      <c r="K100" s="16">
        <f t="shared" ref="K100:K102" si="505">J100*19%</f>
        <v>1216</v>
      </c>
      <c r="L100" s="14">
        <f t="shared" ref="L100:L102" si="506">K100+J100</f>
        <v>7616</v>
      </c>
      <c r="M100" s="14">
        <v>7111.7121679521724</v>
      </c>
      <c r="N100" s="25">
        <f t="shared" ref="N100:N102" si="507">M100*19%</f>
        <v>1351.2253119109128</v>
      </c>
      <c r="O100" s="25">
        <f t="shared" ref="O100:O102" si="508">M100+N100</f>
        <v>8462.9374798630852</v>
      </c>
      <c r="P100" s="14">
        <v>6976.2000000000007</v>
      </c>
      <c r="Q100" s="15">
        <f t="shared" ref="Q100:Q102" si="509">P100*19%</f>
        <v>1325.4780000000001</v>
      </c>
      <c r="R100" s="30">
        <f t="shared" ref="R100:R102" si="510">P100+Q100</f>
        <v>8301.6779999999999</v>
      </c>
      <c r="S100" s="26">
        <f t="shared" ref="S100:S102" si="511">MIN(I100,L100,O100,R100)</f>
        <v>7616</v>
      </c>
      <c r="T100" s="26">
        <f t="shared" ref="T100:T102" si="512">AVERAGE(I100,L100,O100,R100)</f>
        <v>8115.6394699657712</v>
      </c>
      <c r="U100" s="26">
        <f t="shared" ref="U100:U102" si="513">MEDIAN(I100,L100,O100,R100)</f>
        <v>8191.8101999999999</v>
      </c>
      <c r="V100" s="26">
        <f t="shared" ref="V100:V102" si="514">GEOMEAN(I100,L100,O100,R100)</f>
        <v>8109.2824202207385</v>
      </c>
      <c r="W100" s="26">
        <f t="shared" ref="W100:W102" si="515">STDEVA(I100,L100,O100,R100)</f>
        <v>367.87739570310032</v>
      </c>
      <c r="X100" s="27">
        <f t="shared" ref="X100:X102" si="516">W100/T100</f>
        <v>4.5329440405101173E-2</v>
      </c>
      <c r="Y100" s="26" t="s">
        <v>121</v>
      </c>
      <c r="Z100" s="26">
        <f t="shared" ref="Z100:Z102" si="517">ROUND(S100,2)</f>
        <v>7616</v>
      </c>
      <c r="AA100" s="26">
        <f t="shared" ref="AA100:AA102" si="518">Z100*G100</f>
        <v>974848</v>
      </c>
      <c r="AB100" s="63">
        <f>D100-SUM(AA100:AA102)</f>
        <v>76238810</v>
      </c>
      <c r="AC100" s="28">
        <f t="shared" ref="AC100:AC102" si="519">G100/F100</f>
        <v>1</v>
      </c>
      <c r="AD100" s="48">
        <f t="shared" si="339"/>
        <v>0</v>
      </c>
    </row>
    <row r="101" spans="1:30" ht="15" customHeight="1" x14ac:dyDescent="0.3">
      <c r="A101" s="23">
        <v>77</v>
      </c>
      <c r="B101" s="33">
        <v>27112313</v>
      </c>
      <c r="C101" s="46" t="s">
        <v>9</v>
      </c>
      <c r="D101" s="57"/>
      <c r="E101" s="33" t="s">
        <v>0</v>
      </c>
      <c r="F101" s="33">
        <v>64</v>
      </c>
      <c r="G101" s="33">
        <v>64</v>
      </c>
      <c r="H101" s="19">
        <v>67983</v>
      </c>
      <c r="I101" s="13">
        <f t="shared" si="504"/>
        <v>71953.207200000004</v>
      </c>
      <c r="J101" s="14">
        <v>57000</v>
      </c>
      <c r="K101" s="16">
        <f t="shared" si="505"/>
        <v>10830</v>
      </c>
      <c r="L101" s="14">
        <f t="shared" si="506"/>
        <v>67830</v>
      </c>
      <c r="M101" s="14">
        <v>61464.025917050923</v>
      </c>
      <c r="N101" s="25">
        <f t="shared" si="507"/>
        <v>11678.164924239676</v>
      </c>
      <c r="O101" s="25">
        <f t="shared" si="508"/>
        <v>73142.190841290605</v>
      </c>
      <c r="P101" s="14">
        <v>61388.25</v>
      </c>
      <c r="Q101" s="15">
        <f t="shared" si="509"/>
        <v>11663.7675</v>
      </c>
      <c r="R101" s="30">
        <f t="shared" si="510"/>
        <v>73052.017500000002</v>
      </c>
      <c r="S101" s="26">
        <f t="shared" si="511"/>
        <v>67830</v>
      </c>
      <c r="T101" s="26">
        <f t="shared" si="512"/>
        <v>71494.353885322649</v>
      </c>
      <c r="U101" s="26">
        <f t="shared" si="513"/>
        <v>72502.61235000001</v>
      </c>
      <c r="V101" s="26">
        <f t="shared" si="514"/>
        <v>71460.827056967566</v>
      </c>
      <c r="W101" s="26">
        <f t="shared" si="515"/>
        <v>2501.9804376542093</v>
      </c>
      <c r="X101" s="27">
        <f t="shared" si="516"/>
        <v>3.4995496870527706E-2</v>
      </c>
      <c r="Y101" s="26" t="s">
        <v>121</v>
      </c>
      <c r="Z101" s="26">
        <f t="shared" si="517"/>
        <v>67830</v>
      </c>
      <c r="AA101" s="26">
        <f t="shared" si="518"/>
        <v>4341120</v>
      </c>
      <c r="AB101" s="64"/>
      <c r="AC101" s="28">
        <f t="shared" si="519"/>
        <v>1</v>
      </c>
      <c r="AD101" s="48">
        <f t="shared" si="339"/>
        <v>0</v>
      </c>
    </row>
    <row r="102" spans="1:30" ht="15" customHeight="1" x14ac:dyDescent="0.3">
      <c r="A102" s="23">
        <v>78</v>
      </c>
      <c r="B102" s="33">
        <v>27111907</v>
      </c>
      <c r="C102" s="46" t="s">
        <v>8</v>
      </c>
      <c r="D102" s="57"/>
      <c r="E102" s="33" t="s">
        <v>0</v>
      </c>
      <c r="F102" s="33">
        <v>32</v>
      </c>
      <c r="G102" s="33">
        <v>32</v>
      </c>
      <c r="H102" s="19">
        <v>8246</v>
      </c>
      <c r="I102" s="13">
        <f t="shared" si="504"/>
        <v>8727.5663999999997</v>
      </c>
      <c r="J102" s="14">
        <v>6500</v>
      </c>
      <c r="K102" s="16">
        <f t="shared" si="505"/>
        <v>1235</v>
      </c>
      <c r="L102" s="14">
        <f t="shared" si="506"/>
        <v>7735</v>
      </c>
      <c r="M102" s="14">
        <v>6920.1377771750122</v>
      </c>
      <c r="N102" s="25">
        <f t="shared" si="507"/>
        <v>1314.8261776632523</v>
      </c>
      <c r="O102" s="25">
        <f t="shared" si="508"/>
        <v>8234.9639548382638</v>
      </c>
      <c r="P102" s="14">
        <v>6569.85</v>
      </c>
      <c r="Q102" s="15">
        <f t="shared" si="509"/>
        <v>1248.2715000000001</v>
      </c>
      <c r="R102" s="30">
        <f t="shared" si="510"/>
        <v>7818.1215000000002</v>
      </c>
      <c r="S102" s="26">
        <f t="shared" si="511"/>
        <v>7735</v>
      </c>
      <c r="T102" s="26">
        <f t="shared" si="512"/>
        <v>8128.9129637095666</v>
      </c>
      <c r="U102" s="26">
        <f t="shared" si="513"/>
        <v>8026.5427274191316</v>
      </c>
      <c r="V102" s="26">
        <f t="shared" si="514"/>
        <v>8119.5021177620147</v>
      </c>
      <c r="W102" s="26">
        <f t="shared" si="515"/>
        <v>455.11592164154973</v>
      </c>
      <c r="X102" s="27">
        <f t="shared" si="516"/>
        <v>5.5987304043400792E-2</v>
      </c>
      <c r="Y102" s="26" t="s">
        <v>121</v>
      </c>
      <c r="Z102" s="26">
        <f t="shared" si="517"/>
        <v>7735</v>
      </c>
      <c r="AA102" s="26">
        <f t="shared" si="518"/>
        <v>247520</v>
      </c>
      <c r="AB102" s="64"/>
      <c r="AC102" s="28">
        <f t="shared" si="519"/>
        <v>1</v>
      </c>
      <c r="AD102" s="48">
        <f t="shared" si="339"/>
        <v>0</v>
      </c>
    </row>
    <row r="103" spans="1:30" ht="74.400000000000006" customHeight="1" x14ac:dyDescent="0.3">
      <c r="A103" s="53" t="s">
        <v>7</v>
      </c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47"/>
    </row>
    <row r="104" spans="1:30" ht="15" customHeight="1" x14ac:dyDescent="0.3">
      <c r="A104" s="23">
        <v>79</v>
      </c>
      <c r="B104" s="33">
        <v>27111926</v>
      </c>
      <c r="C104" s="44" t="s">
        <v>6</v>
      </c>
      <c r="D104" s="62">
        <v>16528632</v>
      </c>
      <c r="E104" s="33" t="s">
        <v>0</v>
      </c>
      <c r="F104" s="33">
        <v>32</v>
      </c>
      <c r="G104" s="33">
        <v>32</v>
      </c>
      <c r="H104" s="33"/>
      <c r="I104" s="33"/>
      <c r="J104" s="14">
        <v>6800</v>
      </c>
      <c r="K104" s="14">
        <f t="shared" ref="K104:K106" si="520">J104*0.19</f>
        <v>1292</v>
      </c>
      <c r="L104" s="14">
        <f t="shared" ref="L104:L107" si="521">K104+J104</f>
        <v>8092</v>
      </c>
      <c r="M104" s="14">
        <v>6967.2881222626156</v>
      </c>
      <c r="N104" s="14">
        <f t="shared" ref="N104:N106" si="522">M104*0.19</f>
        <v>1323.784743229897</v>
      </c>
      <c r="O104" s="14">
        <f t="shared" ref="O104:O106" si="523">N104+M104</f>
        <v>8291.0728654925133</v>
      </c>
      <c r="P104" s="14">
        <v>7295.4000000000005</v>
      </c>
      <c r="Q104" s="14">
        <f t="shared" ref="Q104:Q106" si="524">P104*0.19</f>
        <v>1386.1260000000002</v>
      </c>
      <c r="R104" s="14">
        <f t="shared" ref="R104:R106" si="525">Q104+P104</f>
        <v>8681.5260000000017</v>
      </c>
      <c r="S104" s="25">
        <f t="shared" ref="S104:S108" si="526">MIN(I104,L104,O104,R104)</f>
        <v>8092</v>
      </c>
      <c r="T104" s="26">
        <f t="shared" ref="T104:T108" si="527">AVERAGE(I104,L104,O104,R104)</f>
        <v>8354.8662884975056</v>
      </c>
      <c r="U104" s="26">
        <f t="shared" ref="U104:U108" si="528">MEDIAN(I104,L104,O104,R104)</f>
        <v>8291.0728654925133</v>
      </c>
      <c r="V104" s="26">
        <f t="shared" ref="V104:V108" si="529">GEOMEAN(I104,L104,O104,R104)</f>
        <v>8351.3027015777516</v>
      </c>
      <c r="W104" s="26">
        <f t="shared" ref="W104:W108" si="530">STDEVA(I104,L104,O104,R104)</f>
        <v>299.89569317184407</v>
      </c>
      <c r="X104" s="27">
        <f t="shared" ref="X104:X108" si="531">W104/T104</f>
        <v>3.5894732819928311E-2</v>
      </c>
      <c r="Y104" s="26" t="s">
        <v>121</v>
      </c>
      <c r="Z104" s="26">
        <f t="shared" ref="Z104:Z108" si="532">ROUND(S104,2)</f>
        <v>8092</v>
      </c>
      <c r="AA104" s="26">
        <f t="shared" ref="AA104:AA108" si="533">Z104*G104</f>
        <v>258944</v>
      </c>
      <c r="AB104" s="63">
        <f>D104-SUM(AA104:AA109)</f>
        <v>10499616</v>
      </c>
      <c r="AC104" s="28">
        <f t="shared" ref="AC104:AC109" si="534">G104/F104</f>
        <v>1</v>
      </c>
      <c r="AD104" s="48">
        <f t="shared" si="339"/>
        <v>0</v>
      </c>
    </row>
    <row r="105" spans="1:30" ht="15" customHeight="1" x14ac:dyDescent="0.3">
      <c r="A105" s="23">
        <v>80</v>
      </c>
      <c r="B105" s="33">
        <v>23271411</v>
      </c>
      <c r="C105" s="44" t="s">
        <v>5</v>
      </c>
      <c r="D105" s="62"/>
      <c r="E105" s="33" t="s">
        <v>0</v>
      </c>
      <c r="F105" s="33">
        <v>32</v>
      </c>
      <c r="G105" s="33">
        <v>32</v>
      </c>
      <c r="H105" s="33"/>
      <c r="I105" s="33"/>
      <c r="J105" s="14">
        <v>16000</v>
      </c>
      <c r="K105" s="14">
        <f t="shared" si="520"/>
        <v>3040</v>
      </c>
      <c r="L105" s="14">
        <f t="shared" si="521"/>
        <v>19040</v>
      </c>
      <c r="M105" s="14">
        <v>17363.335033084131</v>
      </c>
      <c r="N105" s="14">
        <f t="shared" si="522"/>
        <v>3299.0336562859848</v>
      </c>
      <c r="O105" s="14">
        <f t="shared" si="523"/>
        <v>20662.368689370116</v>
      </c>
      <c r="P105" s="14">
        <v>18189.150000000001</v>
      </c>
      <c r="Q105" s="14">
        <f t="shared" si="524"/>
        <v>3455.9385000000002</v>
      </c>
      <c r="R105" s="14">
        <f t="shared" si="525"/>
        <v>21645.088500000002</v>
      </c>
      <c r="S105" s="25">
        <f t="shared" si="526"/>
        <v>19040</v>
      </c>
      <c r="T105" s="26">
        <f t="shared" si="527"/>
        <v>20449.152396456706</v>
      </c>
      <c r="U105" s="26">
        <f t="shared" si="528"/>
        <v>20662.368689370116</v>
      </c>
      <c r="V105" s="26">
        <f t="shared" si="529"/>
        <v>20420.614439208741</v>
      </c>
      <c r="W105" s="26">
        <f t="shared" si="530"/>
        <v>1315.5673353655704</v>
      </c>
      <c r="X105" s="27">
        <f t="shared" si="531"/>
        <v>6.4333587517961047E-2</v>
      </c>
      <c r="Y105" s="26" t="s">
        <v>121</v>
      </c>
      <c r="Z105" s="26">
        <f t="shared" si="532"/>
        <v>19040</v>
      </c>
      <c r="AA105" s="26">
        <f t="shared" si="533"/>
        <v>609280</v>
      </c>
      <c r="AB105" s="64"/>
      <c r="AC105" s="28">
        <f t="shared" si="534"/>
        <v>1</v>
      </c>
      <c r="AD105" s="48">
        <f t="shared" si="339"/>
        <v>0</v>
      </c>
    </row>
    <row r="106" spans="1:30" ht="29.4" customHeight="1" x14ac:dyDescent="0.3">
      <c r="A106" s="23">
        <v>81</v>
      </c>
      <c r="B106" s="33">
        <v>23271800</v>
      </c>
      <c r="C106" s="44" t="s">
        <v>4</v>
      </c>
      <c r="D106" s="62"/>
      <c r="E106" s="33" t="s">
        <v>0</v>
      </c>
      <c r="F106" s="33">
        <v>32</v>
      </c>
      <c r="G106" s="33">
        <v>32</v>
      </c>
      <c r="H106" s="33"/>
      <c r="I106" s="33"/>
      <c r="J106" s="14">
        <v>67000</v>
      </c>
      <c r="K106" s="14">
        <f t="shared" si="520"/>
        <v>12730</v>
      </c>
      <c r="L106" s="14">
        <f t="shared" si="521"/>
        <v>79730</v>
      </c>
      <c r="M106" s="14">
        <v>75473.834774459436</v>
      </c>
      <c r="N106" s="14">
        <f t="shared" si="522"/>
        <v>14340.028607147293</v>
      </c>
      <c r="O106" s="14">
        <f t="shared" si="523"/>
        <v>89813.86338160673</v>
      </c>
      <c r="P106" s="14">
        <v>71402.100000000006</v>
      </c>
      <c r="Q106" s="14">
        <f t="shared" si="524"/>
        <v>13566.399000000001</v>
      </c>
      <c r="R106" s="14">
        <f t="shared" si="525"/>
        <v>84968.499000000011</v>
      </c>
      <c r="S106" s="25">
        <f t="shared" si="526"/>
        <v>79730</v>
      </c>
      <c r="T106" s="26">
        <f t="shared" si="527"/>
        <v>84837.454127202247</v>
      </c>
      <c r="U106" s="26">
        <f t="shared" si="528"/>
        <v>84968.499000000011</v>
      </c>
      <c r="V106" s="26">
        <f t="shared" si="529"/>
        <v>84737.249462046195</v>
      </c>
      <c r="W106" s="26">
        <f t="shared" si="530"/>
        <v>5043.2087745543722</v>
      </c>
      <c r="X106" s="27">
        <f t="shared" si="531"/>
        <v>5.9445545914104933E-2</v>
      </c>
      <c r="Y106" s="26" t="s">
        <v>121</v>
      </c>
      <c r="Z106" s="26">
        <f t="shared" si="532"/>
        <v>79730</v>
      </c>
      <c r="AA106" s="26">
        <f t="shared" si="533"/>
        <v>2551360</v>
      </c>
      <c r="AB106" s="64"/>
      <c r="AC106" s="28">
        <f t="shared" si="534"/>
        <v>1</v>
      </c>
      <c r="AD106" s="48">
        <f t="shared" si="339"/>
        <v>0</v>
      </c>
    </row>
    <row r="107" spans="1:30" ht="15" customHeight="1" x14ac:dyDescent="0.3">
      <c r="A107" s="23">
        <v>82</v>
      </c>
      <c r="B107" s="33">
        <v>23271411</v>
      </c>
      <c r="C107" s="44" t="s">
        <v>3</v>
      </c>
      <c r="D107" s="62"/>
      <c r="E107" s="33" t="s">
        <v>2</v>
      </c>
      <c r="F107" s="33">
        <v>44</v>
      </c>
      <c r="G107" s="33">
        <v>44</v>
      </c>
      <c r="H107" s="19">
        <v>42580</v>
      </c>
      <c r="I107" s="13">
        <f t="shared" ref="I107" si="535">H107+(H107*5.84%)</f>
        <v>45066.671999999999</v>
      </c>
      <c r="J107" s="14">
        <v>35000</v>
      </c>
      <c r="K107" s="16">
        <f t="shared" ref="K107" si="536">J107*19%</f>
        <v>6650</v>
      </c>
      <c r="L107" s="14">
        <f t="shared" si="521"/>
        <v>41650</v>
      </c>
      <c r="M107" s="14">
        <v>43217.13036593837</v>
      </c>
      <c r="N107" s="25">
        <f t="shared" ref="N107" si="537">M107*19%</f>
        <v>8211.2547695282901</v>
      </c>
      <c r="O107" s="25">
        <f t="shared" ref="O107" si="538">M107+N107</f>
        <v>51428.385135466662</v>
      </c>
      <c r="P107" s="14">
        <v>40066.950000000004</v>
      </c>
      <c r="Q107" s="15">
        <f t="shared" ref="Q107" si="539">P107*19%</f>
        <v>7612.7205000000013</v>
      </c>
      <c r="R107" s="30">
        <f t="shared" ref="R107" si="540">P107+Q107</f>
        <v>47679.670500000007</v>
      </c>
      <c r="S107" s="25">
        <f t="shared" si="526"/>
        <v>41650</v>
      </c>
      <c r="T107" s="26">
        <f t="shared" si="527"/>
        <v>46456.181908866667</v>
      </c>
      <c r="U107" s="26">
        <f t="shared" si="528"/>
        <v>46373.171249999999</v>
      </c>
      <c r="V107" s="26">
        <f t="shared" si="529"/>
        <v>46318.198197919191</v>
      </c>
      <c r="W107" s="26">
        <f t="shared" si="530"/>
        <v>4133.1929379597377</v>
      </c>
      <c r="X107" s="27">
        <f t="shared" si="531"/>
        <v>8.8969707972726728E-2</v>
      </c>
      <c r="Y107" s="26" t="s">
        <v>121</v>
      </c>
      <c r="Z107" s="26">
        <f t="shared" si="532"/>
        <v>41650</v>
      </c>
      <c r="AA107" s="26">
        <f t="shared" si="533"/>
        <v>1832600</v>
      </c>
      <c r="AB107" s="64"/>
      <c r="AC107" s="28">
        <f t="shared" si="534"/>
        <v>1</v>
      </c>
      <c r="AD107" s="48">
        <f t="shared" si="339"/>
        <v>0</v>
      </c>
    </row>
    <row r="108" spans="1:30" ht="15" customHeight="1" x14ac:dyDescent="0.3">
      <c r="A108" s="23">
        <v>83</v>
      </c>
      <c r="B108" s="33">
        <v>27111926</v>
      </c>
      <c r="C108" s="44" t="s">
        <v>1</v>
      </c>
      <c r="D108" s="62"/>
      <c r="E108" s="33" t="s">
        <v>0</v>
      </c>
      <c r="F108" s="33">
        <v>32</v>
      </c>
      <c r="G108" s="33">
        <v>32</v>
      </c>
      <c r="H108" s="33"/>
      <c r="I108" s="33"/>
      <c r="J108" s="14">
        <v>6800</v>
      </c>
      <c r="K108" s="14">
        <f t="shared" ref="K108:K109" si="541">J108*0.19</f>
        <v>1292</v>
      </c>
      <c r="L108" s="14">
        <f t="shared" ref="L108:L109" si="542">K108+J108</f>
        <v>8092</v>
      </c>
      <c r="M108" s="14">
        <v>7275.1167686886374</v>
      </c>
      <c r="N108" s="14">
        <f t="shared" ref="N108" si="543">M108*0.19</f>
        <v>1382.2721860508411</v>
      </c>
      <c r="O108" s="14">
        <f t="shared" ref="O108" si="544">N108+M108</f>
        <v>8657.3889547394792</v>
      </c>
      <c r="P108" s="14">
        <v>7070.7000000000007</v>
      </c>
      <c r="Q108" s="14">
        <f t="shared" ref="Q108" si="545">P108*0.19</f>
        <v>1343.4330000000002</v>
      </c>
      <c r="R108" s="14">
        <f t="shared" ref="R108" si="546">Q108+P108</f>
        <v>8414.1330000000016</v>
      </c>
      <c r="S108" s="25">
        <f t="shared" si="526"/>
        <v>8092</v>
      </c>
      <c r="T108" s="26">
        <f t="shared" si="527"/>
        <v>8387.840651579827</v>
      </c>
      <c r="U108" s="26">
        <f t="shared" si="528"/>
        <v>8414.1330000000016</v>
      </c>
      <c r="V108" s="26">
        <f t="shared" si="529"/>
        <v>8384.633014029705</v>
      </c>
      <c r="W108" s="26">
        <f t="shared" si="530"/>
        <v>283.61000198236331</v>
      </c>
      <c r="X108" s="27">
        <f t="shared" si="531"/>
        <v>3.3812039804183229E-2</v>
      </c>
      <c r="Y108" s="26" t="s">
        <v>121</v>
      </c>
      <c r="Z108" s="26">
        <f t="shared" si="532"/>
        <v>8092</v>
      </c>
      <c r="AA108" s="26">
        <f t="shared" si="533"/>
        <v>258944</v>
      </c>
      <c r="AB108" s="64"/>
      <c r="AC108" s="28">
        <f t="shared" si="534"/>
        <v>1</v>
      </c>
      <c r="AD108" s="48">
        <f t="shared" si="339"/>
        <v>0</v>
      </c>
    </row>
    <row r="109" spans="1:30" ht="15" customHeight="1" x14ac:dyDescent="0.3">
      <c r="A109" s="23">
        <v>84</v>
      </c>
      <c r="B109" s="33">
        <v>27111926</v>
      </c>
      <c r="C109" s="44" t="s">
        <v>113</v>
      </c>
      <c r="D109" s="62"/>
      <c r="E109" s="33" t="s">
        <v>0</v>
      </c>
      <c r="F109" s="33">
        <v>64</v>
      </c>
      <c r="G109" s="33">
        <v>64</v>
      </c>
      <c r="H109" s="33"/>
      <c r="I109" s="33"/>
      <c r="J109" s="14">
        <v>6800</v>
      </c>
      <c r="K109" s="14">
        <f t="shared" si="541"/>
        <v>1292</v>
      </c>
      <c r="L109" s="14">
        <f t="shared" si="542"/>
        <v>8092</v>
      </c>
      <c r="M109" s="14">
        <v>7004.8932205384363</v>
      </c>
      <c r="N109" s="14">
        <f t="shared" ref="N109" si="547">M109*0.19</f>
        <v>1330.9297119023029</v>
      </c>
      <c r="O109" s="14">
        <f t="shared" ref="O109" si="548">N109+M109</f>
        <v>8335.8229324407384</v>
      </c>
      <c r="P109" s="14">
        <v>6907.9500000000007</v>
      </c>
      <c r="Q109" s="14">
        <f>P109*0.19</f>
        <v>1312.5105000000001</v>
      </c>
      <c r="R109" s="14">
        <f>Q109+P109</f>
        <v>8220.460500000001</v>
      </c>
      <c r="S109" s="25">
        <f t="shared" ref="S109" si="549">MIN(I109,L109,O109,R109)</f>
        <v>8092</v>
      </c>
      <c r="T109" s="26">
        <f t="shared" ref="T109" si="550">AVERAGE(I109,L109,O109,R109)</f>
        <v>8216.0944774802465</v>
      </c>
      <c r="U109" s="26">
        <f t="shared" ref="U109" si="551">MEDIAN(I109,L109,O109,R109)</f>
        <v>8220.460500000001</v>
      </c>
      <c r="V109" s="26">
        <f t="shared" ref="V109" si="552">GEOMEAN(I109,L109,O109,R109)</f>
        <v>8215.4905534086556</v>
      </c>
      <c r="W109" s="26">
        <f t="shared" ref="W109" si="553">STDEVA(I109,L109,O109,R109)</f>
        <v>121.97008735949352</v>
      </c>
      <c r="X109" s="27">
        <f t="shared" ref="X109" si="554">W109/T109</f>
        <v>1.4845263487877992E-2</v>
      </c>
      <c r="Y109" s="26" t="s">
        <v>121</v>
      </c>
      <c r="Z109" s="26">
        <f t="shared" ref="Z109" si="555">ROUND(S109,2)</f>
        <v>8092</v>
      </c>
      <c r="AA109" s="26">
        <f t="shared" ref="AA109" si="556">Z109*G109</f>
        <v>517888</v>
      </c>
      <c r="AB109" s="64"/>
      <c r="AC109" s="28">
        <f t="shared" si="534"/>
        <v>1</v>
      </c>
      <c r="AD109" s="48">
        <f t="shared" si="339"/>
        <v>0</v>
      </c>
    </row>
    <row r="111" spans="1:30" ht="15" customHeight="1" x14ac:dyDescent="0.3">
      <c r="AA111" s="22">
        <f>SUM(AA67:AA109)</f>
        <v>385217308.92000002</v>
      </c>
    </row>
    <row r="112" spans="1:30" ht="15" customHeight="1" x14ac:dyDescent="0.3">
      <c r="C112" s="5"/>
      <c r="D112" s="5"/>
    </row>
    <row r="113" spans="3:4" ht="30.6" customHeight="1" x14ac:dyDescent="0.3">
      <c r="C113" s="4"/>
      <c r="D113" s="4"/>
    </row>
  </sheetData>
  <mergeCells count="50">
    <mergeCell ref="AB104:AB109"/>
    <mergeCell ref="D104:D109"/>
    <mergeCell ref="AB81:AB91"/>
    <mergeCell ref="D93:D98"/>
    <mergeCell ref="AB93:AB98"/>
    <mergeCell ref="D100:D102"/>
    <mergeCell ref="AB100:AB102"/>
    <mergeCell ref="A103:L103"/>
    <mergeCell ref="AB55:AB60"/>
    <mergeCell ref="D69:D71"/>
    <mergeCell ref="AB69:AB71"/>
    <mergeCell ref="D73:D79"/>
    <mergeCell ref="AB73:AB79"/>
    <mergeCell ref="A66:L66"/>
    <mergeCell ref="A68:L68"/>
    <mergeCell ref="A72:L72"/>
    <mergeCell ref="D33:D42"/>
    <mergeCell ref="AB33:AB42"/>
    <mergeCell ref="D44:D47"/>
    <mergeCell ref="AB44:AB47"/>
    <mergeCell ref="D49:D53"/>
    <mergeCell ref="AB50:AB53"/>
    <mergeCell ref="AB12:AB15"/>
    <mergeCell ref="D17:D20"/>
    <mergeCell ref="AB17:AB20"/>
    <mergeCell ref="D22:D31"/>
    <mergeCell ref="AB22:AB31"/>
    <mergeCell ref="H4:I4"/>
    <mergeCell ref="J4:L4"/>
    <mergeCell ref="M4:O4"/>
    <mergeCell ref="P4:R4"/>
    <mergeCell ref="D12:D15"/>
    <mergeCell ref="A80:L80"/>
    <mergeCell ref="A92:L92"/>
    <mergeCell ref="A99:L99"/>
    <mergeCell ref="D81:D91"/>
    <mergeCell ref="A43:L43"/>
    <mergeCell ref="A48:L48"/>
    <mergeCell ref="A54:L54"/>
    <mergeCell ref="A63:L63"/>
    <mergeCell ref="A65:L65"/>
    <mergeCell ref="A61:L61"/>
    <mergeCell ref="D55:D60"/>
    <mergeCell ref="A32:L32"/>
    <mergeCell ref="A11:L11"/>
    <mergeCell ref="A5:L5"/>
    <mergeCell ref="A6:L6"/>
    <mergeCell ref="A9:L9"/>
    <mergeCell ref="A16:L16"/>
    <mergeCell ref="A21:L21"/>
  </mergeCells>
  <pageMargins left="0.25" right="0.25" top="0.75" bottom="0.75" header="0" footer="0"/>
  <pageSetup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INFANTERIA</vt:lpstr>
      <vt:lpstr>INFANTERIA!Área_de_impresión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DANIEL ALBERTO PARDO CAMARGO</dc:creator>
  <cp:lastModifiedBy>DANIEL ALBERTO PARDO CAMARGO</cp:lastModifiedBy>
  <dcterms:created xsi:type="dcterms:W3CDTF">2026-06-03T17:05:00Z</dcterms:created>
  <dcterms:modified xsi:type="dcterms:W3CDTF">2026-07-09T22:44:29Z</dcterms:modified>
</cp:coreProperties>
</file>