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19"/>
  <workbookPr/>
  <mc:AlternateContent xmlns:mc="http://schemas.openxmlformats.org/markup-compatibility/2006">
    <mc:Choice Requires="x15">
      <x15ac:absPath xmlns:x15ac="http://schemas.microsoft.com/office/spreadsheetml/2010/11/ac" url="D:\Usuarios\luz.henao\OneDrive - Fiscalia General de la Nacion\Documentos\Documentos Fiscalia\ANALISIS DEL SECTOR\Análisis del Sector 2026\Estudio del Sector Obras\"/>
    </mc:Choice>
  </mc:AlternateContent>
  <xr:revisionPtr revIDLastSave="0" documentId="11_604C00055D111AAABF4C4EE7CF0BF46488AD8877" xr6:coauthVersionLast="47" xr6:coauthVersionMax="47" xr10:uidLastSave="{00000000-0000-0000-0000-000000000000}"/>
  <bookViews>
    <workbookView xWindow="-120" yWindow="-120" windowWidth="29040" windowHeight="15720" xr2:uid="{00000000-000D-0000-FFFF-FFFF00000000}"/>
  </bookViews>
  <sheets>
    <sheet name="ANEXO 1 COTIZACIÓN" sheetId="6" r:id="rId1"/>
    <sheet name="ANEXO 2 COSTOS HISTÓRICOS " sheetId="4" state="hidden" r:id="rId2"/>
    <sheet name="ANEXO 3" sheetId="3"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7" i="6" l="1"/>
  <c r="G139" i="6"/>
  <c r="G140" i="6"/>
  <c r="G142" i="6"/>
  <c r="G143" i="6"/>
  <c r="G145" i="6"/>
  <c r="G146" i="6"/>
  <c r="G147" i="6"/>
  <c r="G148" i="6"/>
  <c r="G149" i="6"/>
  <c r="G150" i="6"/>
  <c r="G151" i="6"/>
  <c r="G152" i="6"/>
  <c r="G153" i="6"/>
  <c r="G155" i="6"/>
  <c r="G157" i="6"/>
  <c r="G159" i="6"/>
  <c r="G160" i="6"/>
  <c r="G161" i="6"/>
  <c r="G162" i="6"/>
  <c r="G163" i="6"/>
  <c r="G164" i="6"/>
  <c r="G166" i="6"/>
  <c r="G167" i="6"/>
  <c r="G168" i="6"/>
  <c r="G170" i="6"/>
  <c r="G136" i="6"/>
  <c r="G64" i="6"/>
  <c r="G65" i="6"/>
  <c r="G66" i="6"/>
  <c r="G67" i="6"/>
  <c r="G68" i="6"/>
  <c r="G69" i="6"/>
  <c r="G70" i="6"/>
  <c r="G72" i="6"/>
  <c r="G73" i="6"/>
  <c r="G74" i="6"/>
  <c r="G76" i="6"/>
  <c r="G77" i="6"/>
  <c r="G78" i="6"/>
  <c r="G80" i="6"/>
  <c r="G81" i="6"/>
  <c r="G82" i="6"/>
  <c r="G83" i="6"/>
  <c r="G84" i="6"/>
  <c r="G85" i="6"/>
  <c r="G86" i="6"/>
  <c r="G87" i="6"/>
  <c r="G89" i="6"/>
  <c r="G90" i="6"/>
  <c r="G92" i="6"/>
  <c r="G93" i="6"/>
  <c r="G94" i="6"/>
  <c r="G95" i="6"/>
  <c r="G96" i="6"/>
  <c r="G98" i="6"/>
  <c r="G99" i="6"/>
  <c r="G100" i="6"/>
  <c r="G101" i="6"/>
  <c r="G103" i="6"/>
  <c r="G104" i="6"/>
  <c r="G105" i="6"/>
  <c r="G106" i="6"/>
  <c r="G107" i="6"/>
  <c r="G108" i="6"/>
  <c r="G109" i="6"/>
  <c r="G110" i="6"/>
  <c r="G111" i="6"/>
  <c r="G112" i="6"/>
  <c r="G113" i="6"/>
  <c r="G114" i="6"/>
  <c r="G116" i="6"/>
  <c r="G117" i="6"/>
  <c r="G118" i="6"/>
  <c r="G120" i="6"/>
  <c r="G122" i="6"/>
  <c r="G124" i="6"/>
  <c r="G125" i="6"/>
  <c r="G126" i="6"/>
  <c r="G128" i="6"/>
  <c r="G129" i="6"/>
  <c r="G130" i="6"/>
  <c r="G131" i="6"/>
  <c r="G132" i="6"/>
  <c r="G62" i="6"/>
  <c r="G8" i="6"/>
  <c r="G10" i="6"/>
  <c r="G11" i="6"/>
  <c r="G12" i="6"/>
  <c r="G13" i="6"/>
  <c r="G15" i="6"/>
  <c r="G16" i="6"/>
  <c r="G17" i="6"/>
  <c r="G18" i="6"/>
  <c r="G19" i="6"/>
  <c r="G20" i="6"/>
  <c r="G21" i="6"/>
  <c r="G22" i="6"/>
  <c r="G23" i="6"/>
  <c r="G25" i="6"/>
  <c r="G26" i="6"/>
  <c r="G27" i="6"/>
  <c r="G28" i="6"/>
  <c r="G29" i="6"/>
  <c r="G30" i="6"/>
  <c r="G32" i="6"/>
  <c r="G33" i="6"/>
  <c r="G35" i="6"/>
  <c r="G36" i="6"/>
  <c r="G37" i="6"/>
  <c r="G38" i="6"/>
  <c r="G39" i="6"/>
  <c r="G40" i="6"/>
  <c r="G42" i="6"/>
  <c r="G44" i="6"/>
  <c r="G45" i="6"/>
  <c r="G46" i="6"/>
  <c r="G47" i="6"/>
  <c r="G48" i="6"/>
  <c r="G49" i="6"/>
  <c r="G50" i="6"/>
  <c r="G51" i="6"/>
  <c r="G52" i="6"/>
  <c r="G54" i="6"/>
  <c r="G55" i="6"/>
  <c r="G56" i="6"/>
  <c r="G57" i="6"/>
  <c r="G58" i="6"/>
  <c r="G59" i="6"/>
  <c r="G7" i="6"/>
  <c r="G60" i="6" s="1"/>
  <c r="G171" i="6" l="1"/>
  <c r="G133" i="6"/>
  <c r="G172" i="6" s="1"/>
  <c r="G176" i="6" l="1"/>
  <c r="G177" i="6"/>
  <c r="G178" i="6" s="1"/>
  <c r="G175" i="6"/>
  <c r="J7" i="4"/>
  <c r="M7" i="4"/>
  <c r="N7" i="4" s="1"/>
  <c r="O7" i="4" s="1"/>
  <c r="P7" i="4" s="1"/>
  <c r="J119" i="4"/>
  <c r="M119" i="4" s="1"/>
  <c r="N119" i="4" s="1"/>
  <c r="O119" i="4" s="1"/>
  <c r="P119" i="4" s="1"/>
  <c r="J120" i="4"/>
  <c r="M120" i="4" s="1"/>
  <c r="N120" i="4" s="1"/>
  <c r="O120" i="4" s="1"/>
  <c r="P120" i="4" s="1"/>
  <c r="J121" i="4"/>
  <c r="M121" i="4" s="1"/>
  <c r="N121" i="4" s="1"/>
  <c r="O121" i="4" s="1"/>
  <c r="P121" i="4" s="1"/>
  <c r="J111" i="4"/>
  <c r="M111" i="4" s="1"/>
  <c r="N111" i="4" s="1"/>
  <c r="O111" i="4" s="1"/>
  <c r="P111" i="4" s="1"/>
  <c r="J112" i="4"/>
  <c r="M112" i="4" s="1"/>
  <c r="N112" i="4" s="1"/>
  <c r="O112" i="4" s="1"/>
  <c r="P112" i="4" s="1"/>
  <c r="J113" i="4"/>
  <c r="M113" i="4" s="1"/>
  <c r="N113" i="4" s="1"/>
  <c r="O113" i="4" s="1"/>
  <c r="P113" i="4" s="1"/>
  <c r="J114" i="4"/>
  <c r="M114" i="4" s="1"/>
  <c r="N114" i="4" s="1"/>
  <c r="O114" i="4" s="1"/>
  <c r="P114" i="4" s="1"/>
  <c r="J115" i="4"/>
  <c r="M115" i="4" s="1"/>
  <c r="N115" i="4" s="1"/>
  <c r="O115" i="4" s="1"/>
  <c r="P115" i="4" s="1"/>
  <c r="J116" i="4"/>
  <c r="M116" i="4" s="1"/>
  <c r="N116" i="4" s="1"/>
  <c r="O116" i="4" s="1"/>
  <c r="P116" i="4" s="1"/>
  <c r="J117" i="4"/>
  <c r="M117" i="4" s="1"/>
  <c r="N117" i="4" s="1"/>
  <c r="O117" i="4" s="1"/>
  <c r="P117" i="4" s="1"/>
  <c r="J118" i="4"/>
  <c r="M118" i="4" s="1"/>
  <c r="N118" i="4" s="1"/>
  <c r="O118" i="4" s="1"/>
  <c r="P118" i="4" s="1"/>
  <c r="J100" i="4"/>
  <c r="M100" i="4" s="1"/>
  <c r="N100" i="4" s="1"/>
  <c r="O100" i="4" s="1"/>
  <c r="P100" i="4" s="1"/>
  <c r="J101" i="4"/>
  <c r="M101" i="4" s="1"/>
  <c r="N101" i="4" s="1"/>
  <c r="O101" i="4" s="1"/>
  <c r="P101" i="4" s="1"/>
  <c r="J102" i="4"/>
  <c r="M102" i="4" s="1"/>
  <c r="N102" i="4" s="1"/>
  <c r="O102" i="4" s="1"/>
  <c r="P102" i="4" s="1"/>
  <c r="J103" i="4"/>
  <c r="M103" i="4" s="1"/>
  <c r="N103" i="4" s="1"/>
  <c r="O103" i="4" s="1"/>
  <c r="P103" i="4" s="1"/>
  <c r="J104" i="4"/>
  <c r="M104" i="4" s="1"/>
  <c r="N104" i="4" s="1"/>
  <c r="O104" i="4" s="1"/>
  <c r="P104" i="4" s="1"/>
  <c r="J105" i="4"/>
  <c r="M105" i="4" s="1"/>
  <c r="N105" i="4" s="1"/>
  <c r="O105" i="4" s="1"/>
  <c r="P105" i="4" s="1"/>
  <c r="J106" i="4"/>
  <c r="M106" i="4" s="1"/>
  <c r="N106" i="4" s="1"/>
  <c r="O106" i="4" s="1"/>
  <c r="P106" i="4" s="1"/>
  <c r="J107" i="4"/>
  <c r="M107" i="4" s="1"/>
  <c r="N107" i="4" s="1"/>
  <c r="O107" i="4" s="1"/>
  <c r="P107" i="4" s="1"/>
  <c r="J108" i="4"/>
  <c r="M108" i="4" s="1"/>
  <c r="N108" i="4" s="1"/>
  <c r="O108" i="4" s="1"/>
  <c r="P108" i="4" s="1"/>
  <c r="J109" i="4"/>
  <c r="M109" i="4" s="1"/>
  <c r="N109" i="4" s="1"/>
  <c r="O109" i="4" s="1"/>
  <c r="P109" i="4" s="1"/>
  <c r="J110" i="4"/>
  <c r="M110" i="4" s="1"/>
  <c r="N110" i="4" s="1"/>
  <c r="O110" i="4" s="1"/>
  <c r="P110" i="4" s="1"/>
  <c r="J95" i="4"/>
  <c r="M95" i="4" s="1"/>
  <c r="N95" i="4" s="1"/>
  <c r="O95" i="4" s="1"/>
  <c r="P95" i="4" s="1"/>
  <c r="J96" i="4"/>
  <c r="M96" i="4" s="1"/>
  <c r="N96" i="4" s="1"/>
  <c r="O96" i="4" s="1"/>
  <c r="P96" i="4" s="1"/>
  <c r="J97" i="4"/>
  <c r="M97" i="4" s="1"/>
  <c r="N97" i="4" s="1"/>
  <c r="O97" i="4" s="1"/>
  <c r="P97" i="4" s="1"/>
  <c r="J98" i="4"/>
  <c r="M98" i="4" s="1"/>
  <c r="N98" i="4" s="1"/>
  <c r="O98" i="4" s="1"/>
  <c r="P98" i="4" s="1"/>
  <c r="J99" i="4"/>
  <c r="M99" i="4" s="1"/>
  <c r="N99" i="4" s="1"/>
  <c r="O99" i="4" s="1"/>
  <c r="P99" i="4" s="1"/>
  <c r="J90" i="4"/>
  <c r="M90" i="4" s="1"/>
  <c r="N90" i="4" s="1"/>
  <c r="O90" i="4" s="1"/>
  <c r="P90" i="4" s="1"/>
  <c r="J91" i="4"/>
  <c r="M91" i="4" s="1"/>
  <c r="N91" i="4" s="1"/>
  <c r="O91" i="4" s="1"/>
  <c r="P91" i="4" s="1"/>
  <c r="J92" i="4"/>
  <c r="M92" i="4" s="1"/>
  <c r="N92" i="4" s="1"/>
  <c r="O92" i="4" s="1"/>
  <c r="P92" i="4" s="1"/>
  <c r="J93" i="4"/>
  <c r="M93" i="4" s="1"/>
  <c r="N93" i="4" s="1"/>
  <c r="O93" i="4" s="1"/>
  <c r="P93" i="4" s="1"/>
  <c r="J94" i="4"/>
  <c r="M94" i="4" s="1"/>
  <c r="N94" i="4" s="1"/>
  <c r="O94" i="4" s="1"/>
  <c r="P94" i="4" s="1"/>
  <c r="J84" i="4"/>
  <c r="M84" i="4" s="1"/>
  <c r="N84" i="4" s="1"/>
  <c r="O84" i="4" s="1"/>
  <c r="P84" i="4" s="1"/>
  <c r="J85" i="4"/>
  <c r="M85" i="4" s="1"/>
  <c r="N85" i="4" s="1"/>
  <c r="O85" i="4" s="1"/>
  <c r="P85" i="4" s="1"/>
  <c r="J86" i="4"/>
  <c r="M86" i="4" s="1"/>
  <c r="N86" i="4" s="1"/>
  <c r="O86" i="4" s="1"/>
  <c r="P86" i="4" s="1"/>
  <c r="J87" i="4"/>
  <c r="M87" i="4" s="1"/>
  <c r="N87" i="4" s="1"/>
  <c r="O87" i="4" s="1"/>
  <c r="P87" i="4" s="1"/>
  <c r="J88" i="4"/>
  <c r="M88" i="4" s="1"/>
  <c r="N88" i="4" s="1"/>
  <c r="O88" i="4" s="1"/>
  <c r="P88" i="4" s="1"/>
  <c r="J89" i="4"/>
  <c r="M89" i="4" s="1"/>
  <c r="N89" i="4" s="1"/>
  <c r="O89" i="4" s="1"/>
  <c r="P89" i="4" s="1"/>
  <c r="J79" i="4"/>
  <c r="M79" i="4" s="1"/>
  <c r="N79" i="4" s="1"/>
  <c r="O79" i="4" s="1"/>
  <c r="P79" i="4" s="1"/>
  <c r="J80" i="4"/>
  <c r="M80" i="4" s="1"/>
  <c r="N80" i="4" s="1"/>
  <c r="O80" i="4" s="1"/>
  <c r="P80" i="4" s="1"/>
  <c r="J81" i="4"/>
  <c r="M81" i="4" s="1"/>
  <c r="N81" i="4" s="1"/>
  <c r="O81" i="4" s="1"/>
  <c r="P81" i="4" s="1"/>
  <c r="J82" i="4"/>
  <c r="M82" i="4" s="1"/>
  <c r="N82" i="4" s="1"/>
  <c r="O82" i="4" s="1"/>
  <c r="P82" i="4" s="1"/>
  <c r="J83" i="4"/>
  <c r="M83" i="4" s="1"/>
  <c r="N83" i="4" s="1"/>
  <c r="O83" i="4" s="1"/>
  <c r="P83" i="4" s="1"/>
  <c r="J74" i="4"/>
  <c r="M74" i="4" s="1"/>
  <c r="N74" i="4" s="1"/>
  <c r="O74" i="4" s="1"/>
  <c r="P74" i="4" s="1"/>
  <c r="J75" i="4"/>
  <c r="M75" i="4" s="1"/>
  <c r="N75" i="4" s="1"/>
  <c r="O75" i="4" s="1"/>
  <c r="P75" i="4" s="1"/>
  <c r="J76" i="4"/>
  <c r="M76" i="4" s="1"/>
  <c r="N76" i="4" s="1"/>
  <c r="O76" i="4" s="1"/>
  <c r="P76" i="4" s="1"/>
  <c r="J77" i="4"/>
  <c r="M77" i="4" s="1"/>
  <c r="N77" i="4" s="1"/>
  <c r="O77" i="4" s="1"/>
  <c r="P77" i="4" s="1"/>
  <c r="J78" i="4"/>
  <c r="M78" i="4" s="1"/>
  <c r="N78" i="4" s="1"/>
  <c r="O78" i="4" s="1"/>
  <c r="P78" i="4" s="1"/>
  <c r="J68" i="4"/>
  <c r="M68" i="4" s="1"/>
  <c r="N68" i="4" s="1"/>
  <c r="O68" i="4" s="1"/>
  <c r="P68" i="4" s="1"/>
  <c r="J69" i="4"/>
  <c r="M69" i="4" s="1"/>
  <c r="N69" i="4" s="1"/>
  <c r="O69" i="4" s="1"/>
  <c r="P69" i="4" s="1"/>
  <c r="J70" i="4"/>
  <c r="M70" i="4" s="1"/>
  <c r="N70" i="4" s="1"/>
  <c r="O70" i="4" s="1"/>
  <c r="P70" i="4" s="1"/>
  <c r="J71" i="4"/>
  <c r="M71" i="4" s="1"/>
  <c r="N71" i="4" s="1"/>
  <c r="O71" i="4" s="1"/>
  <c r="P71" i="4" s="1"/>
  <c r="J72" i="4"/>
  <c r="M72" i="4" s="1"/>
  <c r="N72" i="4" s="1"/>
  <c r="O72" i="4" s="1"/>
  <c r="P72" i="4" s="1"/>
  <c r="J73" i="4"/>
  <c r="M73" i="4" s="1"/>
  <c r="N73" i="4" s="1"/>
  <c r="O73" i="4" s="1"/>
  <c r="P73" i="4" s="1"/>
  <c r="J64" i="4"/>
  <c r="M64" i="4" s="1"/>
  <c r="N64" i="4" s="1"/>
  <c r="O64" i="4" s="1"/>
  <c r="P64" i="4" s="1"/>
  <c r="J65" i="4"/>
  <c r="M65" i="4" s="1"/>
  <c r="N65" i="4" s="1"/>
  <c r="O65" i="4" s="1"/>
  <c r="P65" i="4" s="1"/>
  <c r="J66" i="4"/>
  <c r="M66" i="4" s="1"/>
  <c r="N66" i="4" s="1"/>
  <c r="O66" i="4" s="1"/>
  <c r="P66" i="4" s="1"/>
  <c r="J67" i="4"/>
  <c r="M67" i="4" s="1"/>
  <c r="N67" i="4" s="1"/>
  <c r="O67" i="4" s="1"/>
  <c r="P67" i="4" s="1"/>
  <c r="J56" i="4"/>
  <c r="M56" i="4" s="1"/>
  <c r="N56" i="4" s="1"/>
  <c r="O56" i="4" s="1"/>
  <c r="P56" i="4" s="1"/>
  <c r="J57" i="4"/>
  <c r="M57" i="4" s="1"/>
  <c r="N57" i="4" s="1"/>
  <c r="O57" i="4" s="1"/>
  <c r="P57" i="4" s="1"/>
  <c r="J58" i="4"/>
  <c r="M58" i="4" s="1"/>
  <c r="N58" i="4" s="1"/>
  <c r="O58" i="4" s="1"/>
  <c r="P58" i="4" s="1"/>
  <c r="J59" i="4"/>
  <c r="M59" i="4" s="1"/>
  <c r="N59" i="4" s="1"/>
  <c r="O59" i="4" s="1"/>
  <c r="P59" i="4" s="1"/>
  <c r="J60" i="4"/>
  <c r="M60" i="4" s="1"/>
  <c r="N60" i="4" s="1"/>
  <c r="O60" i="4" s="1"/>
  <c r="P60" i="4" s="1"/>
  <c r="J61" i="4"/>
  <c r="M61" i="4" s="1"/>
  <c r="N61" i="4" s="1"/>
  <c r="O61" i="4" s="1"/>
  <c r="P61" i="4" s="1"/>
  <c r="J62" i="4"/>
  <c r="M62" i="4" s="1"/>
  <c r="N62" i="4" s="1"/>
  <c r="O62" i="4" s="1"/>
  <c r="P62" i="4" s="1"/>
  <c r="J63" i="4"/>
  <c r="M63" i="4" s="1"/>
  <c r="N63" i="4" s="1"/>
  <c r="O63" i="4" s="1"/>
  <c r="P63" i="4" s="1"/>
  <c r="J51" i="4"/>
  <c r="M51" i="4" s="1"/>
  <c r="N51" i="4" s="1"/>
  <c r="O51" i="4" s="1"/>
  <c r="P51" i="4" s="1"/>
  <c r="J52" i="4"/>
  <c r="M52" i="4" s="1"/>
  <c r="N52" i="4" s="1"/>
  <c r="O52" i="4" s="1"/>
  <c r="P52" i="4" s="1"/>
  <c r="J53" i="4"/>
  <c r="M53" i="4" s="1"/>
  <c r="N53" i="4" s="1"/>
  <c r="O53" i="4" s="1"/>
  <c r="P53" i="4" s="1"/>
  <c r="J54" i="4"/>
  <c r="M54" i="4" s="1"/>
  <c r="N54" i="4" s="1"/>
  <c r="O54" i="4" s="1"/>
  <c r="P54" i="4" s="1"/>
  <c r="J55" i="4"/>
  <c r="M55" i="4" s="1"/>
  <c r="N55" i="4" s="1"/>
  <c r="O55" i="4" s="1"/>
  <c r="P55" i="4" s="1"/>
  <c r="J43" i="4"/>
  <c r="M43" i="4" s="1"/>
  <c r="N43" i="4" s="1"/>
  <c r="O43" i="4" s="1"/>
  <c r="P43" i="4" s="1"/>
  <c r="J44" i="4"/>
  <c r="M44" i="4" s="1"/>
  <c r="N44" i="4" s="1"/>
  <c r="O44" i="4" s="1"/>
  <c r="P44" i="4" s="1"/>
  <c r="J45" i="4"/>
  <c r="M45" i="4" s="1"/>
  <c r="N45" i="4" s="1"/>
  <c r="O45" i="4" s="1"/>
  <c r="P45" i="4" s="1"/>
  <c r="J46" i="4"/>
  <c r="M46" i="4" s="1"/>
  <c r="N46" i="4" s="1"/>
  <c r="O46" i="4" s="1"/>
  <c r="P46" i="4" s="1"/>
  <c r="J47" i="4"/>
  <c r="M47" i="4" s="1"/>
  <c r="N47" i="4" s="1"/>
  <c r="O47" i="4" s="1"/>
  <c r="P47" i="4" s="1"/>
  <c r="J48" i="4"/>
  <c r="M48" i="4" s="1"/>
  <c r="N48" i="4" s="1"/>
  <c r="O48" i="4" s="1"/>
  <c r="P48" i="4" s="1"/>
  <c r="J49" i="4"/>
  <c r="M49" i="4" s="1"/>
  <c r="N49" i="4" s="1"/>
  <c r="O49" i="4" s="1"/>
  <c r="P49" i="4" s="1"/>
  <c r="J50" i="4"/>
  <c r="M50" i="4" s="1"/>
  <c r="N50" i="4" s="1"/>
  <c r="O50" i="4" s="1"/>
  <c r="P50" i="4" s="1"/>
  <c r="J33" i="4"/>
  <c r="M33" i="4" s="1"/>
  <c r="N33" i="4" s="1"/>
  <c r="O33" i="4" s="1"/>
  <c r="P33" i="4" s="1"/>
  <c r="J34" i="4"/>
  <c r="M34" i="4" s="1"/>
  <c r="N34" i="4" s="1"/>
  <c r="O34" i="4" s="1"/>
  <c r="P34" i="4" s="1"/>
  <c r="J35" i="4"/>
  <c r="M35" i="4" s="1"/>
  <c r="N35" i="4" s="1"/>
  <c r="O35" i="4" s="1"/>
  <c r="P35" i="4" s="1"/>
  <c r="J36" i="4"/>
  <c r="M36" i="4" s="1"/>
  <c r="N36" i="4" s="1"/>
  <c r="O36" i="4" s="1"/>
  <c r="P36" i="4" s="1"/>
  <c r="J37" i="4"/>
  <c r="M37" i="4" s="1"/>
  <c r="N37" i="4" s="1"/>
  <c r="O37" i="4" s="1"/>
  <c r="P37" i="4" s="1"/>
  <c r="J38" i="4"/>
  <c r="M38" i="4" s="1"/>
  <c r="N38" i="4" s="1"/>
  <c r="O38" i="4" s="1"/>
  <c r="P38" i="4" s="1"/>
  <c r="J39" i="4"/>
  <c r="M39" i="4" s="1"/>
  <c r="N39" i="4" s="1"/>
  <c r="O39" i="4" s="1"/>
  <c r="P39" i="4" s="1"/>
  <c r="J40" i="4"/>
  <c r="M40" i="4" s="1"/>
  <c r="N40" i="4" s="1"/>
  <c r="O40" i="4" s="1"/>
  <c r="P40" i="4" s="1"/>
  <c r="J41" i="4"/>
  <c r="M41" i="4" s="1"/>
  <c r="N41" i="4" s="1"/>
  <c r="O41" i="4" s="1"/>
  <c r="P41" i="4" s="1"/>
  <c r="J42" i="4"/>
  <c r="M42" i="4" s="1"/>
  <c r="N42" i="4" s="1"/>
  <c r="O42" i="4" s="1"/>
  <c r="P42" i="4" s="1"/>
  <c r="J25" i="4"/>
  <c r="M25" i="4" s="1"/>
  <c r="N25" i="4" s="1"/>
  <c r="O25" i="4" s="1"/>
  <c r="P25" i="4" s="1"/>
  <c r="J26" i="4"/>
  <c r="M26" i="4" s="1"/>
  <c r="N26" i="4" s="1"/>
  <c r="O26" i="4" s="1"/>
  <c r="P26" i="4" s="1"/>
  <c r="J27" i="4"/>
  <c r="M27" i="4" s="1"/>
  <c r="N27" i="4" s="1"/>
  <c r="O27" i="4" s="1"/>
  <c r="P27" i="4" s="1"/>
  <c r="J28" i="4"/>
  <c r="M28" i="4" s="1"/>
  <c r="N28" i="4" s="1"/>
  <c r="O28" i="4" s="1"/>
  <c r="P28" i="4" s="1"/>
  <c r="J29" i="4"/>
  <c r="M29" i="4" s="1"/>
  <c r="N29" i="4" s="1"/>
  <c r="O29" i="4" s="1"/>
  <c r="P29" i="4" s="1"/>
  <c r="J30" i="4"/>
  <c r="M30" i="4" s="1"/>
  <c r="N30" i="4" s="1"/>
  <c r="O30" i="4" s="1"/>
  <c r="P30" i="4" s="1"/>
  <c r="J31" i="4"/>
  <c r="M31" i="4" s="1"/>
  <c r="N31" i="4" s="1"/>
  <c r="O31" i="4" s="1"/>
  <c r="P31" i="4" s="1"/>
  <c r="J32" i="4"/>
  <c r="M32" i="4" s="1"/>
  <c r="N32" i="4" s="1"/>
  <c r="O32" i="4" s="1"/>
  <c r="P32" i="4" s="1"/>
  <c r="J18" i="4"/>
  <c r="M18" i="4" s="1"/>
  <c r="N18" i="4" s="1"/>
  <c r="O18" i="4" s="1"/>
  <c r="P18" i="4" s="1"/>
  <c r="J19" i="4"/>
  <c r="M19" i="4" s="1"/>
  <c r="N19" i="4" s="1"/>
  <c r="O19" i="4" s="1"/>
  <c r="P19" i="4" s="1"/>
  <c r="J20" i="4"/>
  <c r="M20" i="4" s="1"/>
  <c r="N20" i="4" s="1"/>
  <c r="O20" i="4" s="1"/>
  <c r="P20" i="4" s="1"/>
  <c r="J21" i="4"/>
  <c r="M21" i="4" s="1"/>
  <c r="N21" i="4" s="1"/>
  <c r="O21" i="4" s="1"/>
  <c r="P21" i="4" s="1"/>
  <c r="J22" i="4"/>
  <c r="M22" i="4" s="1"/>
  <c r="N22" i="4" s="1"/>
  <c r="O22" i="4" s="1"/>
  <c r="P22" i="4" s="1"/>
  <c r="J23" i="4"/>
  <c r="M23" i="4" s="1"/>
  <c r="N23" i="4" s="1"/>
  <c r="O23" i="4" s="1"/>
  <c r="P23" i="4" s="1"/>
  <c r="J24" i="4"/>
  <c r="M24" i="4" s="1"/>
  <c r="N24" i="4" s="1"/>
  <c r="O24" i="4" s="1"/>
  <c r="P24" i="4" s="1"/>
  <c r="J15" i="4"/>
  <c r="M15" i="4" s="1"/>
  <c r="N15" i="4" s="1"/>
  <c r="O15" i="4" s="1"/>
  <c r="P15" i="4" s="1"/>
  <c r="J16" i="4"/>
  <c r="M16" i="4" s="1"/>
  <c r="N16" i="4" s="1"/>
  <c r="O16" i="4" s="1"/>
  <c r="P16" i="4" s="1"/>
  <c r="J17" i="4"/>
  <c r="M17" i="4" s="1"/>
  <c r="N17" i="4" s="1"/>
  <c r="O17" i="4" s="1"/>
  <c r="P17" i="4" s="1"/>
  <c r="J8" i="4"/>
  <c r="M8" i="4" s="1"/>
  <c r="N8" i="4" s="1"/>
  <c r="O8" i="4" s="1"/>
  <c r="P8" i="4" s="1"/>
  <c r="J9" i="4"/>
  <c r="M9" i="4" s="1"/>
  <c r="N9" i="4" s="1"/>
  <c r="O9" i="4" s="1"/>
  <c r="P9" i="4" s="1"/>
  <c r="J10" i="4"/>
  <c r="M10" i="4" s="1"/>
  <c r="N10" i="4" s="1"/>
  <c r="O10" i="4" s="1"/>
  <c r="P10" i="4" s="1"/>
  <c r="J11" i="4"/>
  <c r="M11" i="4" s="1"/>
  <c r="N11" i="4" s="1"/>
  <c r="O11" i="4" s="1"/>
  <c r="P11" i="4" s="1"/>
  <c r="J12" i="4"/>
  <c r="M12" i="4" s="1"/>
  <c r="N12" i="4" s="1"/>
  <c r="O12" i="4" s="1"/>
  <c r="P12" i="4" s="1"/>
  <c r="J13" i="4"/>
  <c r="M13" i="4" s="1"/>
  <c r="N13" i="4" s="1"/>
  <c r="O13" i="4" s="1"/>
  <c r="P13" i="4" s="1"/>
  <c r="J14" i="4"/>
  <c r="M14" i="4" s="1"/>
  <c r="N14" i="4" s="1"/>
  <c r="O14" i="4" s="1"/>
  <c r="P14" i="4" s="1"/>
  <c r="G115" i="4"/>
  <c r="H115" i="4" s="1"/>
  <c r="G116" i="4"/>
  <c r="H116" i="4" s="1"/>
  <c r="G117" i="4"/>
  <c r="H117" i="4" s="1"/>
  <c r="G118" i="4"/>
  <c r="H118" i="4" s="1"/>
  <c r="G119" i="4"/>
  <c r="H119" i="4" s="1"/>
  <c r="G120" i="4"/>
  <c r="H120" i="4" s="1"/>
  <c r="G121" i="4"/>
  <c r="H121" i="4" s="1"/>
  <c r="G106" i="4"/>
  <c r="H106" i="4" s="1"/>
  <c r="G107" i="4"/>
  <c r="H107" i="4" s="1"/>
  <c r="G108" i="4"/>
  <c r="H108" i="4" s="1"/>
  <c r="G109" i="4"/>
  <c r="H109" i="4" s="1"/>
  <c r="G110" i="4"/>
  <c r="H110" i="4" s="1"/>
  <c r="G111" i="4"/>
  <c r="H111" i="4" s="1"/>
  <c r="G112" i="4"/>
  <c r="H112" i="4" s="1"/>
  <c r="G113" i="4"/>
  <c r="H113" i="4" s="1"/>
  <c r="G114" i="4"/>
  <c r="H114" i="4" s="1"/>
  <c r="G8" i="4"/>
  <c r="H8" i="4" s="1"/>
  <c r="G9" i="4"/>
  <c r="H9" i="4" s="1"/>
  <c r="G10" i="4"/>
  <c r="H10" i="4" s="1"/>
  <c r="G11" i="4"/>
  <c r="H11" i="4" s="1"/>
  <c r="G12" i="4"/>
  <c r="H12" i="4" s="1"/>
  <c r="G13" i="4"/>
  <c r="H13" i="4" s="1"/>
  <c r="G14" i="4"/>
  <c r="H14" i="4" s="1"/>
  <c r="G15" i="4"/>
  <c r="H15" i="4" s="1"/>
  <c r="G16" i="4"/>
  <c r="H16" i="4" s="1"/>
  <c r="G17" i="4"/>
  <c r="H17" i="4" s="1"/>
  <c r="G18" i="4"/>
  <c r="H18" i="4" s="1"/>
  <c r="G19" i="4"/>
  <c r="H19" i="4" s="1"/>
  <c r="G20" i="4"/>
  <c r="H20" i="4" s="1"/>
  <c r="G21" i="4"/>
  <c r="H21" i="4" s="1"/>
  <c r="G22" i="4"/>
  <c r="H22" i="4" s="1"/>
  <c r="G23" i="4"/>
  <c r="H23" i="4" s="1"/>
  <c r="G24" i="4"/>
  <c r="H24" i="4" s="1"/>
  <c r="G25" i="4"/>
  <c r="H25" i="4" s="1"/>
  <c r="G26" i="4"/>
  <c r="H26" i="4" s="1"/>
  <c r="G27" i="4"/>
  <c r="H27" i="4" s="1"/>
  <c r="G28" i="4"/>
  <c r="H28" i="4" s="1"/>
  <c r="G29" i="4"/>
  <c r="H29" i="4" s="1"/>
  <c r="G30" i="4"/>
  <c r="H30" i="4" s="1"/>
  <c r="G31" i="4"/>
  <c r="H31" i="4" s="1"/>
  <c r="G32" i="4"/>
  <c r="H32" i="4" s="1"/>
  <c r="G33" i="4"/>
  <c r="H33" i="4" s="1"/>
  <c r="G34" i="4"/>
  <c r="H34" i="4" s="1"/>
  <c r="G35" i="4"/>
  <c r="H35" i="4" s="1"/>
  <c r="G36" i="4"/>
  <c r="H36" i="4" s="1"/>
  <c r="G37" i="4"/>
  <c r="H37" i="4" s="1"/>
  <c r="G38" i="4"/>
  <c r="H38" i="4" s="1"/>
  <c r="G39" i="4"/>
  <c r="H39" i="4" s="1"/>
  <c r="G40" i="4"/>
  <c r="H40" i="4" s="1"/>
  <c r="G41" i="4"/>
  <c r="H41" i="4" s="1"/>
  <c r="G42" i="4"/>
  <c r="H42" i="4" s="1"/>
  <c r="G43" i="4"/>
  <c r="H43" i="4" s="1"/>
  <c r="G44" i="4"/>
  <c r="H44" i="4" s="1"/>
  <c r="G45" i="4"/>
  <c r="H45" i="4" s="1"/>
  <c r="G46" i="4"/>
  <c r="H46" i="4" s="1"/>
  <c r="G47" i="4"/>
  <c r="H47" i="4" s="1"/>
  <c r="G48" i="4"/>
  <c r="H48" i="4" s="1"/>
  <c r="G49" i="4"/>
  <c r="H49" i="4" s="1"/>
  <c r="G50" i="4"/>
  <c r="H50" i="4" s="1"/>
  <c r="G51" i="4"/>
  <c r="H51" i="4" s="1"/>
  <c r="G52" i="4"/>
  <c r="H52" i="4" s="1"/>
  <c r="G53" i="4"/>
  <c r="H53" i="4" s="1"/>
  <c r="G54" i="4"/>
  <c r="H54" i="4" s="1"/>
  <c r="G55" i="4"/>
  <c r="H55" i="4" s="1"/>
  <c r="G56" i="4"/>
  <c r="H56" i="4" s="1"/>
  <c r="G57" i="4"/>
  <c r="H57" i="4" s="1"/>
  <c r="G58" i="4"/>
  <c r="H58" i="4" s="1"/>
  <c r="G59" i="4"/>
  <c r="H59" i="4" s="1"/>
  <c r="G60" i="4"/>
  <c r="H60" i="4" s="1"/>
  <c r="G61" i="4"/>
  <c r="H61" i="4" s="1"/>
  <c r="G62" i="4"/>
  <c r="H62" i="4" s="1"/>
  <c r="G63" i="4"/>
  <c r="H63" i="4" s="1"/>
  <c r="G64" i="4"/>
  <c r="H64" i="4" s="1"/>
  <c r="G65" i="4"/>
  <c r="H65" i="4" s="1"/>
  <c r="G66" i="4"/>
  <c r="H66" i="4" s="1"/>
  <c r="G67" i="4"/>
  <c r="H67" i="4" s="1"/>
  <c r="G68" i="4"/>
  <c r="H68" i="4" s="1"/>
  <c r="G69" i="4"/>
  <c r="H69" i="4" s="1"/>
  <c r="G70" i="4"/>
  <c r="H70" i="4" s="1"/>
  <c r="G71" i="4"/>
  <c r="H71" i="4" s="1"/>
  <c r="G72" i="4"/>
  <c r="H72" i="4" s="1"/>
  <c r="G73" i="4"/>
  <c r="H73" i="4" s="1"/>
  <c r="G74" i="4"/>
  <c r="H74" i="4" s="1"/>
  <c r="G75" i="4"/>
  <c r="H75" i="4" s="1"/>
  <c r="G76" i="4"/>
  <c r="H76" i="4" s="1"/>
  <c r="G77" i="4"/>
  <c r="H77" i="4" s="1"/>
  <c r="G78" i="4"/>
  <c r="H78" i="4" s="1"/>
  <c r="G79" i="4"/>
  <c r="H79" i="4" s="1"/>
  <c r="G80" i="4"/>
  <c r="H80" i="4" s="1"/>
  <c r="G81" i="4"/>
  <c r="H81" i="4" s="1"/>
  <c r="G82" i="4"/>
  <c r="H82" i="4" s="1"/>
  <c r="G83" i="4"/>
  <c r="H83" i="4" s="1"/>
  <c r="G84" i="4"/>
  <c r="H84" i="4" s="1"/>
  <c r="G85" i="4"/>
  <c r="H85" i="4" s="1"/>
  <c r="G86" i="4"/>
  <c r="H86" i="4" s="1"/>
  <c r="G87" i="4"/>
  <c r="H87" i="4" s="1"/>
  <c r="G88" i="4"/>
  <c r="H88" i="4" s="1"/>
  <c r="G89" i="4"/>
  <c r="H89" i="4" s="1"/>
  <c r="G90" i="4"/>
  <c r="H90" i="4" s="1"/>
  <c r="G91" i="4"/>
  <c r="H91" i="4" s="1"/>
  <c r="G92" i="4"/>
  <c r="H92" i="4" s="1"/>
  <c r="G93" i="4"/>
  <c r="H93" i="4" s="1"/>
  <c r="G94" i="4"/>
  <c r="H94" i="4" s="1"/>
  <c r="G95" i="4"/>
  <c r="H95" i="4" s="1"/>
  <c r="G96" i="4"/>
  <c r="H96" i="4" s="1"/>
  <c r="G97" i="4"/>
  <c r="H97" i="4" s="1"/>
  <c r="G98" i="4"/>
  <c r="H98" i="4" s="1"/>
  <c r="G99" i="4"/>
  <c r="H99" i="4" s="1"/>
  <c r="G100" i="4"/>
  <c r="H100" i="4" s="1"/>
  <c r="G101" i="4"/>
  <c r="H101" i="4" s="1"/>
  <c r="G102" i="4"/>
  <c r="H102" i="4" s="1"/>
  <c r="G103" i="4"/>
  <c r="H103" i="4" s="1"/>
  <c r="G104" i="4"/>
  <c r="H104" i="4" s="1"/>
  <c r="G105" i="4"/>
  <c r="H105" i="4" s="1"/>
  <c r="G7" i="4"/>
  <c r="H7" i="4" s="1"/>
  <c r="F122" i="4"/>
  <c r="G179" i="6" l="1"/>
  <c r="G181" i="6" s="1"/>
  <c r="J122" i="4"/>
  <c r="H122" i="4" l="1"/>
  <c r="O122" i="4"/>
  <c r="M122" i="4"/>
  <c r="G122" i="4"/>
  <c r="N122" i="4"/>
  <c r="P122" i="4" l="1"/>
  <c r="G7" i="3" l="1"/>
  <c r="F7" i="3" l="1"/>
  <c r="H7" i="3" l="1"/>
  <c r="G8" i="3"/>
  <c r="F8" i="3"/>
  <c r="H8" i="3" l="1"/>
  <c r="I8" i="3" s="1"/>
  <c r="K8" i="3" l="1"/>
  <c r="P8" i="3" s="1"/>
  <c r="Q8" i="3" s="1"/>
  <c r="K7" i="3" l="1"/>
  <c r="K9" i="3" s="1"/>
  <c r="L8" i="3"/>
  <c r="M8" i="3" s="1"/>
  <c r="N8" i="3" s="1"/>
  <c r="R8" i="3"/>
  <c r="P7" i="3" l="1"/>
  <c r="Q7" i="3" s="1"/>
  <c r="R7" i="3" s="1"/>
  <c r="L7" i="3"/>
  <c r="M7" i="3" s="1"/>
  <c r="N7" i="3" s="1"/>
  <c r="N9" i="3" s="1"/>
  <c r="I7" i="3"/>
  <c r="L9" i="3" l="1"/>
  <c r="M9" i="3"/>
  <c r="F9" i="3" l="1"/>
  <c r="I9" i="3"/>
  <c r="P9" i="3" l="1"/>
  <c r="G9" i="3"/>
  <c r="H9" i="3" l="1"/>
  <c r="Q9" i="3"/>
  <c r="R9" i="3" l="1"/>
</calcChain>
</file>

<file path=xl/sharedStrings.xml><?xml version="1.0" encoding="utf-8"?>
<sst xmlns="http://schemas.openxmlformats.org/spreadsheetml/2006/main" count="606" uniqueCount="350">
  <si>
    <t>MANTENIMIENTOS Y ADECUACIONES LOCATIVAS</t>
  </si>
  <si>
    <t xml:space="preserve">COTIZACIÓN </t>
  </si>
  <si>
    <t>DESCRIPCIÓN DEL BIEN</t>
  </si>
  <si>
    <t>UNIDAD DE MEDIDA</t>
  </si>
  <si>
    <t xml:space="preserve">CANTIDAD </t>
  </si>
  <si>
    <t>COTIZACIÓN</t>
  </si>
  <si>
    <t>ITEM</t>
  </si>
  <si>
    <t>VALOR UNITARIO</t>
  </si>
  <si>
    <t>VALOR TOTAL</t>
  </si>
  <si>
    <t>I. INTERVENCIÓN SEDES MANIZALES CALDAS</t>
  </si>
  <si>
    <t>Evaluación técnica de ganchos de anclaje existentes: incluye inspección de todos los puntos en cubierta y fachadas, verificación de estado estructural, corrosión, fijaciones y capacidad portante, realización de pruebas de carga (si aplica), y elaboración de informe técnico con registro fotográfico, diagnóstico y recomendaciones, conforme a normativa vigente de trabajo en alturas EN795.</t>
  </si>
  <si>
    <t>Gl</t>
  </si>
  <si>
    <t>Suministro e instalación de sistema de anclajes certificados para trabajo en alturas: incluye suministro de anclajes permanentes certificados, instalación conforme a especificaciones y normativa vigente, perforaciones, fijaciones químicas o mecánicas, sellos y acabados, realización de pruebas de carga por punto (si aplica), y entrega de fichas técnicas, registros y certificación de aptitud para uso seguro.</t>
  </si>
  <si>
    <t>Und</t>
  </si>
  <si>
    <t>2. VENTANERIA</t>
  </si>
  <si>
    <t>Suministro e instalación de vidrio (0.60 m x 0.80 m x 5 mm): incluye retiro de vidrio existente, suministro e instalación de nuevo vidrio (templado o laminado según especificación), ajuste, nivelación, fijación con empaques o silicona estructural, sellado perimetral, limpieza y disposición del material retirado, con suministro de materiales, mano de obra y equipos.</t>
  </si>
  <si>
    <t>Retiro de sellos en ventanería (internos y externos): incluye remoción total de sellantes existentes en juntas, corte y retiro mecánico o manual, limpieza y preparación de superficies hasta dejarlas libres de residuos, polvo y contaminantes, disposición del material retirado y acondicionamiento para nuevo sellado, con suministro de mano de obra, herramientas y equipos.</t>
  </si>
  <si>
    <t>ml</t>
  </si>
  <si>
    <t>Suministro e instalación de sellos en ventanería (internos y externos): incluye preparación de superficies, instalación de cordón de respaldo (backer rod) cuando aplique, aplicación de sellante de alto desempeño (silicona neutra, estructural o poliuretano según especificación), conformación de junta, acabado uniforme, limpieza y protección de áreas adyacentes, garantizando adherencia y estanqueidad, con suministro de materiales, mano de obra y equipos.</t>
  </si>
  <si>
    <t>Suministro e instalación de herrajes para ventanería: incluye manijas, brazos, bisagras y/o accesorios según especificación, fijaciones, alineación, ajuste, lubricación y pruebas de funcionamiento, con suministro de materiales, mano de obra y equipos.</t>
  </si>
  <si>
    <t>3. IMPERMEABILIZACION CUBIERTA</t>
  </si>
  <si>
    <t>Retiro de manto asfáltico existente en cubierta: incluye demolición manual o mecánica del sistema impermeabilizante, retiro total del material adherido, cargue, transporte y disposición final de residuos, y limpieza de la superficie hasta dejarla apta para la instalación de nuevo sistema, con suministro de mano de obra, herramientas y equipos.</t>
  </si>
  <si>
    <t>m²</t>
  </si>
  <si>
    <t>Sellamiento de fisuras en superficies: incluye apertura controlada de fisuras, limpieza y eliminación de material suelto, aplicación de material sellante adecuado (elastomérico, poliuretano o mortero de reparación según fisura), acabado y preparación de la superficie para recubrimientos posteriores, con suministro de materiales, mano de obra y equipos.</t>
  </si>
  <si>
    <t>Suministro e instalación de sistema de impermeabilización acrílico de bajo tránsito: incluye preparación de superficie, aplicación de imprimante, capas de impermeabilizante acrílico (mínimo dos), refuerzo con malla en puntos críticos y encuentros (bajantes, juntas y remates), conformación de detalles constructivos, acabado continuo y limpieza final, con suministro de materiales, mano de obra y equipos.</t>
  </si>
  <si>
    <t>Remoción, suministro y restauración medias cañas: incluye preparación de superficie, aplicación de imprimante, capas de impermeabilizante acrílico (mínimo dos), refuerzo con malla, conformación de detalles constructivos, acabado continuo y limpieza final, con suministro de materiales, mano de obra y equipos.</t>
  </si>
  <si>
    <t>Revisión, remosión e instalacion de flances donde se requiera, sello fijación e Impermeabilización de flanches.</t>
  </si>
  <si>
    <t>Suministro y aplicación de recubrimiento exterior tipo Graniplast o equivalente en fachadas: incluye preparación de superficies (limpieza, lijado y resanes menores), aplicación de sellador o imprimante, y acabado final con recubrimiento texturizado impermeable tipo Graniplast, garantizando cubrimiento uniforme y protección contra intemperie. Incluye suministro de materiales, mano de obra, equipos, medios de acceso (andamios si aplica), protección de áreas adyacentes y limpieza final, conforme a especificaciones técnicas.</t>
  </si>
  <si>
    <t>Revisión posible filtración de agua a través de la dilatación entre ambos edificios</t>
  </si>
  <si>
    <t>Revisión posible filtración de agua a través de la dilatación entre ambos edificios.</t>
  </si>
  <si>
    <t>4. IMPERMEABILIZACION TERRAZA PISO 5°</t>
  </si>
  <si>
    <t>Demolición y retiro de enchape cerámico en terraza: incluye picado manual o mecánico, retiro de morteros de pega, cargue, transporte y disposición final de escombros, limpieza de superficie base.</t>
  </si>
  <si>
    <t>Nivelación de superficie con mortero: incluye suministro y aplicación de mortero de nivelación (dosificación definida), conformación de pendientes hacia desagües, afinado y preparación para sistema de impermeabilización.</t>
  </si>
  <si>
    <t>Suministro e instalación de sistema de impermeabilización acrílico para tráfico alto reforzado con membrana: incluye imprimante, aplicación de capas de impermeabilizante, instalación de malla o membrana de refuerzo, refuerzo en puntos críticos (juntas, desagües), acabado final, conforme a especificaciones del fabricante.</t>
  </si>
  <si>
    <t>Suministro e instalación de piso (cerámica (terraza o similar) con pegante adecuado de acuerdo con el sistema de impermeabilización usado)</t>
  </si>
  <si>
    <t>m2</t>
  </si>
  <si>
    <t>Impermeabilización de muros perimetrales en concreto (cortagoteras): incluye preparación de superficie, sellado de fisuras, aplicación de impermeabilizante tipo poliuretano en zonas de cortagoteras, sin refuerzo con membrana, garantizando continuidad del sistema.</t>
  </si>
  <si>
    <t>Revisión y adecuación de desagües existentes: incluye limpieza, verificación de funcionamiento, destaponamiento, ajuste de niveles y protección para correcta evacuación de aguas lluvias.</t>
  </si>
  <si>
    <t>5. PARQUEADERO</t>
  </si>
  <si>
    <t>Suministro e instalación de sistema de rodamiento para puerta metálica de acceso: incluye rodachines (ruedas o carros), ajuste o instalación de riel guía (si aplica), alineación, nivelación, fijaciones, lubricación y pruebas de funcionamiento, con suministro de materiales, mano de obra y equipos necesarios.</t>
  </si>
  <si>
    <t>Juego</t>
  </si>
  <si>
    <t>Suministro y aplicación de recubrimiento impermeable tipo Graniplast o equivalente en superficies de parqueadero: incluye preparación de superficie (limpieza, lijado y resanes menores), aplicación de sellador y acabado texturizado, garantizando cubrimiento uniforme y protección contra humedad, con suministro de materiales, mano de obra, equipos y limpieza final.</t>
  </si>
  <si>
    <t>6. FACHADAS</t>
  </si>
  <si>
    <t>Limpieza de fachada en panel tipo Alucobond: incluye lavado con agua a presión controlada y detergentes neutros, retiro de suciedad, contaminantes y residuos, protección de elementos adyacentes y disposición de residuos.</t>
  </si>
  <si>
    <t>Sellamiento de juntas en paneles de Alucobond: incluye retiro de sellos deteriorados, limpieza de juntas, aplicación de sellante elastomérico (silicona estructural o equivalente) y acabado uniforme, garantizando estanqueidad.</t>
  </si>
  <si>
    <t>Limpieza de fachada con recubrimiento tipo Graniplast: incluye lavado con métodos no abrasivos, retiro de suciedad, hongos o material contaminante, sin afectar el acabado existente.</t>
  </si>
  <si>
    <t>Tratamiento de fisuras en superficies con acabado tipo Graniplast: incluye apertura, limpieza, resane y sellado con material flexible compatible con el sistema, garantizando continuidad del acabado.</t>
  </si>
  <si>
    <t>Suministro y aplicación de recubrimiento texturizado tipo Graniplast o equivalente en fachada: incluye preparación de superficie, aplicación de imprimante y acabado final, garantizando cubrimiento uniforme y protección contra intemperie.</t>
  </si>
  <si>
    <t>Suministro y aplicación de sistema de impermeabilizacion de sistema de impermeabilizacion  sobre fachada con acabado texturizado tipo Graniplast o equivalente en fachada: incluye preparación de superficie, resane de fisuras y aplicación de sellador acrilico y aplicacion de impermeabilizante elastomerico hidrofugo o similar.</t>
  </si>
  <si>
    <t>7. PARTE TRASERA</t>
  </si>
  <si>
    <t>Sellamiento e impermeabilización de fisuras en superficie de terraza: incluye apertura controlada de fisuras, limpieza, secado, aplicación de sellante elastomérico o poliuretano, refuerzo con malla o membrana (si aplica), acabado compatible con el sistema de impermeabilización existente, con suministro de materiales, mano de obra, equipos y limpieza final.</t>
  </si>
  <si>
    <t>8. ARMERILLO</t>
  </si>
  <si>
    <t>Suministro e instalación de muros en concreto vaciado de 10 cm de espesor: incluye formaleta, suministro, colocación y vibrado de concreto, refuerzo en acero, alineación, plomo, curado, desencofrado, acabado superficial y limpieza final, con suministro de materiales, mano de obra, equipos y herramientas necesarias.</t>
  </si>
  <si>
    <t xml:space="preserve">Suministro y aplicación de resane y pintura en superficies: incluye preparación (limpieza, lijado y resanes menores con estuco o masilla), aplicación de una mano de sellador y dos manos de pintura tipo vinilo o equivalente, protección de áreas adyacentes, con suministro de materiales, mano de obra, equipos y limpieza final. </t>
  </si>
  <si>
    <t>Suministro de instalacion puerta de seguridad que incluya herrajes, chapas y todo lo necesario para su correcto funcinamiento</t>
  </si>
  <si>
    <t>Suministro, fabricación e instalación de puerta corrediza metálica de alta seguridad para armería 90 cm de ancho: incluye hoja en lámina de acero calibre 14 o superior, estructura interna en perfilería metálica reforzada, sistema de rodamiento pesado (riel, rodachines y guías), cerradura de seguridad tipo multipunto, anclajes estructurales, soldaduras, aplicación de anticorrosivo y pintura, instalación, nivelación, ajuste y pruebas de funcionamiento.</t>
  </si>
  <si>
    <t xml:space="preserve">Suministro, fabricación e instalación de barra tipo mesón en estructura metálica: de dimensiones 1.15 m de alto x 0.90 m de profundidad x 1.10 m de ancho, incluye estructura en perfilería metálica calibre 14 o superior, refuerzos internos, anclajes, nivelación, superficie de trabajo (según especificación), aplicación de anticorrosivo y pintura de acabado, con suministro de materiales, mano de obra, equipos y limpieza final. </t>
  </si>
  <si>
    <t>Suministro e instalación de módulo metálico modular tipo estantería para almacenamiento y custodia de armamento de largo y corto alcance, capacidad aproximada 35 armas de largo alcance, estructura en acero con cerramiento en reja metálica de seguridad, dimensiones 2.70 m x 2.30 m, incluye compartimentación interna, acabados anticorrosivos y anclaje.</t>
  </si>
  <si>
    <t>und</t>
  </si>
  <si>
    <t>Suministro e instalación de reja metalica de ventilación lineal de 15cm: incluye fabricación en perfil metálico, fijación a muro, soldaduras, anclajes, aplicación de anticorrosivo y pintura de acabado, garantizando estabilidad y ventilación adecuada.</t>
  </si>
  <si>
    <t>Inspección de tubería</t>
  </si>
  <si>
    <t>9. GENERAL</t>
  </si>
  <si>
    <t>Limpieza de canales y bajantes: incluye retiro de residuos, sedimentos y obstrucciones, lavado, verificación de flujo y correcta evacuación de aguas, con disposición de residuos y limpieza final.</t>
  </si>
  <si>
    <t>Inspección de perfiles estructurales de soporte en ventanería y fachada tipo Alucobond: incluye verificación de fijaciones, alineación, estado de corrosión o deterioro, ajustes menores (si aplica) y emisión de diagnóstico técnico.</t>
  </si>
  <si>
    <t>Resane y pintura en áreas de oficinas: incluye preparación de superficies (limpieza, lijado y resanes menores), aplicación de sellador y dos manos de pintura tipo vinilo, protección de áreas adyacentes, suministro de materiales, mano de obra y limpieza final.</t>
  </si>
  <si>
    <t>Suministro e instalación de estructura liviana entre ventana y fachada (Piso 11): incluye fabricación en perfilería metálica liviana, anclajes, fijaciones, nivelación, ajuste a condiciones existentes y aplicación de protección anticorrosiva, con suministro de materiales, mano de obra y equipos.</t>
  </si>
  <si>
    <t>Retiro, cargue, transporte y disposición final de sobrantes de construcción: incluye recolección de escombros y residuos generados en obra, cargue manual o mecánico, transporte a sitio autorizado, disposición final conforme a normativa ambiental vigente y limpieza del área intervenida.</t>
  </si>
  <si>
    <t>VJ</t>
  </si>
  <si>
    <t>Aseo general de obra: incluye limpieza final de áreas intervenidas, retiro de polvo, residuos y manchas, lavado de superficies, limpieza de pisos, muros, vidrios (si aplica), retiro de sobrantes y entrega del área en condiciones aptas de uso, con suministro de materiales, mano de obra y equipos.</t>
  </si>
  <si>
    <t>SUBTOTAL SEDES MANIZALES CALDAS</t>
  </si>
  <si>
    <t>II. INTERVENCIÓN SEDE PEREIRA RISARALDA</t>
  </si>
  <si>
    <t>Transporte, suministro, montaje, mantenimiento y desmontaje de sistema de andamios multidireccionales certificados o equivalente para intervención de fachada principal: incluye diseño, anclajes, plataformas de trabajo, barandas, accesos, y conformación de túneles peatonales para circulación segura, conforme a normativa vigente de trabajo en alturas, con suministro de materiales, mano de obra, equipos y certificaciones requeridas.</t>
  </si>
  <si>
    <t>DD</t>
  </si>
  <si>
    <t>11. IMPERMEABILIZACION CUBIERTA</t>
  </si>
  <si>
    <t>Limpieza y preparación de cubierta: incluye lavado con hidrolavadora, raspado mecánico o manual para retiro de material suelto, residuos, grasas o contaminantes, y adecuación de la superficie para recibir el sistema de impermeabilización.</t>
  </si>
  <si>
    <t>Tratamiento de fisuras en cubierta: incluye apertura controlada, limpieza, secado, relleno con sellante elastomérico o poliuretano y acabado compatible con el sistema impermeable.</t>
  </si>
  <si>
    <t>Suministro y aplicacion de recubrimiento impermeabilizante a base de poliuretano sobre superficies horizontales y/o veticales: incluye preparacion de la superficie, reparacion o sellamiento de fisuras aplicación primer o imprimante compatible y aplicacion de sistema de poliuretanto en las capas que sean requeridas.</t>
  </si>
  <si>
    <t>Suministro e instalación de sistema de impermeabilización acrílico de bajo tránsito reforzado con malla: incluye imprimante, aplicación de capas de impermeabilizante, instalación de malla de refuerzo, refuerzo en puntos críticos y acabado final.</t>
  </si>
  <si>
    <t>Sistema acrílico a dos manos con malla</t>
  </si>
  <si>
    <t>Remoción y reconstrucción de medias cañas en encuentros: incluye demolición de elementos deteriorados, conformación con mortero, afinado y preparación para integración con el sistema de impermeabilización.</t>
  </si>
  <si>
    <t>Remoción  y restauración medias cañas (incluye impermeabilización )</t>
  </si>
  <si>
    <t>12. CUARTO QUIMICO</t>
  </si>
  <si>
    <t>Suministro e instalación de extractor mecánico para ventilación de cuarto de químicos: incluye equipo de capacidad adecuada (caudal según volumen del recinto), fijación, conexión eléctrica, pruebas de funcionamiento y puesta en marcha, con suministro de materiales, mano de obra y equipos.</t>
  </si>
  <si>
    <t>Suministro e instalación de ducto para extracción de aire: incluye tubería (metálica o PVC según especificación), accesorios, soportes, sellos, salida al exterior y adecuaciones necesarias para correcta evacuación de aire.</t>
  </si>
  <si>
    <t>Reubicación de punto eléctrico (interruptor): incluye desmontaje, extensión o adecuación de cableado, instalación en nueva ubicación, canalización, cajas, accesorios, pruebas de funcionamiento y cumplimiento de normativa eléctrica vigente.</t>
  </si>
  <si>
    <t>13. FACHADAS CON LOSAS ABUZARDADAS ACANALADA</t>
  </si>
  <si>
    <t>Desmonte de losas de fachada en trabajo en alturas: incluye retiro manual o mecánico de losas existentes, manejo controlado, cargue, descenso, transporte y disposición de material, con cumplimiento de normas de trabajo en alturas y limpieza del área.</t>
  </si>
  <si>
    <t>Raspado, limpieza y regularización de superficie para acabado: incluye eliminación de material suelto, nivelación mediante mortero o pasta de afinado para corrección de irregularidades y acanalados, dejando la superficie apta para recibir el recubrimiento final.</t>
  </si>
  <si>
    <t>Suministro y aplicación de recubrimiento texturizado tipo Graniplast o equivalente en fachada: incluye imprimante, aplicación uniforme del producto, acabado continuo y protección contra intemperie, con suministro de materiales, mano de obra, equipos y limpieza final.</t>
  </si>
  <si>
    <t>14. CUARTO DE RESIDUOS</t>
  </si>
  <si>
    <t>Desmonte y retiro de reja metálica existente para adecuación de acceso: incluye corte, desinstalación, cargue, transporte y disposición de material, y limpieza del área.</t>
  </si>
  <si>
    <t>Suministro, fabricación e instalación de puerta metálica en reemplazo de reja existente: incluye marco, hoja en lámina metálica reforzada, bisagras, cerradura, anclajes, soldaduras, aplicación de anticorrosivo y pintura de acabado, ajuste, nivelación y pruebas de funcionamiento.</t>
  </si>
  <si>
    <t>Suministro e instalación de muros en mampostería: incluye materiales (bloque o ladrillo), mortero de pega, alineación, plomo, nivelación, refuerzos, anclajes y acabado en pañete,  pintura, con mano de obra y limpieza final.</t>
  </si>
  <si>
    <t>Suministro e instalación de muros en mampostería (incluye acabados)</t>
  </si>
  <si>
    <t>Suministro e instalación de cubierta en teja de fibrocemento: incluye estructura de soporte (si aplica), correas, fijaciones, instalación de tejas, remates, sellos y adecuada evacuación de aguas.</t>
  </si>
  <si>
    <t>Suministro e instalación de estructura metálica para cubierta</t>
  </si>
  <si>
    <t>Suministro e instalación de punto eléctrico: incluye canalización, cableado, cajas, interruptor o toma (según diseño), protecciones, conexión a red existente, pruebas de funcionamiento y cumplimiento de normativa vigente.</t>
  </si>
  <si>
    <t>Desmonte y reubicación de ventana Aluminio existente (1.60 m x 0.80 m): incluye retiro, adecuación de vano, instalación en nueva ubicación, fijaciones, sellos, ajuste, nivelación y acabado.</t>
  </si>
  <si>
    <t>15. CUARTOS QUE REQUIEREN MUROS DIVISORIOS</t>
  </si>
  <si>
    <t>Suministro e instalación de muros divisorios en sistema liviano a doble cara con placas de fibrocemento: incluye estructura en perfilería metálica galvanizada (calibre según diseño), doble placa por cara o configuración equivalente para lograr espesor total aproximado de 10mm, fijaciones, tratamiento de juntas, refuerzos, anclajes a piso y losa, pintura, con suministro de materiales, mano de obra, equipos y limpieza final.</t>
  </si>
  <si>
    <t>Suministro e instalación de estantería metálica para almacenamiento de herramienta manual: incluye fabricación o suministro modular, anclajes a muro y/o piso, nivelación, fijaciones, acabado con pintura anticorrosiva y pruebas de estabilidad.</t>
  </si>
  <si>
    <t>16. VOLADIZO ESCALERAS</t>
  </si>
  <si>
    <t>Raspado y limpieza de superficie en voladizo de escaleras: incluye remoción de pintura o recubrimientos deteriorados, eliminación de material suelto, lavado y preparación de la superficie para intervención.</t>
  </si>
  <si>
    <t>Resane de fisuras y afinado de superficie: incluye apertura controlada de fisuras, limpieza, aplicación de sellante o mortero de reparación y estuco de afinado, dejando la superficie lista para acabado final.</t>
  </si>
  <si>
    <t>Estuco</t>
  </si>
  <si>
    <t>Suministro y aplicación de pintura impermeabilizante en voladizo: incluye imprimante (si aplica) y aplicación de dos manos de recubrimiento impermeable, garantizando cubrimiento uniforme y protección contra humedad.</t>
  </si>
  <si>
    <t>Limpieza de bajantes pluviales: incluye retiro de obstrucciones, lavado, verificación de flujo y correcta evacuación de aguas, con disposición de residuos.</t>
  </si>
  <si>
    <t>17. LABORATORIO RESTOS OSEOS</t>
  </si>
  <si>
    <t>Impermeabilización de columna en área de laboratorio: incluye preparación de superficie (limpieza y eliminación de material suelto), tratamiento de fisuras (si aplica), aplicación de sistema impermeabilizante (poliuretano o acrílico según especificación) y acabado compatible, con suministro de materiales, mano de obra y equipos.</t>
  </si>
  <si>
    <t>Suministro e instalación de punto eléctrico: incluye canalización, cableado, cajas, interruptor o toma (según diseño), protecciones, conexión a red existente, pruebas de funcionamiento y cumplimiento de normativa eléctrica vigente.</t>
  </si>
  <si>
    <t>Suministro e instalación de punto hidráulico: incluye tubería, accesorios, conexiones a red existente, válvulas, pruebas de presión y funcionamiento, con cumplimiento de normativa vigente.</t>
  </si>
  <si>
    <t>Demolición de muro en mampostería: incluye demolición manual o mecánica, retiro de material, cargue, transporte y disposición final de escombros, con protección de elementos adyacentes.</t>
  </si>
  <si>
    <t>18. BODEGA DE EVIDENCIAS</t>
  </si>
  <si>
    <t>Desmonte y retiro de cielo raso existente: incluye desinstalación, cargue, transporte, disposición de material y limpieza del área.</t>
  </si>
  <si>
    <t>Suministro e instalación de cielo raso en lámina de yeso: incluye perfilería metálica galvanizada, placas, suspensión, tratamiento de juntas, acabado listo para pintura, con materiales, mano de obra y limpieza final.</t>
  </si>
  <si>
    <t>Suministro e instalación de punto eléctrico: incluye canalización, cableado, cajas, interruptor o toma, protecciones, conexión a red existente y pruebas de funcionamiento.</t>
  </si>
  <si>
    <t>Construcción de poceta en mampostería con acabado en granito pulido (0.40 m x 0.40 m): incluye estructura en mampostería, impermeabilización, recubrimiento en granito pulido, conexiones hidráulicas y desagüe, con materiales y mano de obra.</t>
  </si>
  <si>
    <t>Desmonte y retiro de muros en sistema liviano: incluye desinstalación, cargue, transporte, disposición de material y limpieza.</t>
  </si>
  <si>
    <t>Suministro e instalación de muros divisorios en sistema liviano con placas tipo Superboard 10mm: incluye perfilería metálica galvanizada, placas a doble cara, fijaciones, tratamiento de juntas y pintura.</t>
  </si>
  <si>
    <t>Demolición de placa de concreto en rampa: incluye corte, demolición manual o mecánica, retiro de escombros y limpieza del área.</t>
  </si>
  <si>
    <t>m³</t>
  </si>
  <si>
    <t>Suministro, nivelación y aplicación de sistema de piso con acabado en pintura epóxica: incluye preparación de superficie (limpieza, desengrase y perfilado), nivelación con mortero o pasta autonivelante (según condición del soporte), aplicación de imprimante y recubrimiento epóxico en capas, garantizando acabado uniforme, con suministro de materiales, mano de obra, equipos y limpieza final.</t>
  </si>
  <si>
    <t>Sellado de perforaciones existentes: incluye relleno con mortero o material adecuado, afinado y acabado, con suministro de materiales y mano de obra.</t>
  </si>
  <si>
    <t>18,10</t>
  </si>
  <si>
    <t>Sellamiento y fijación de tubería hidráulica a la vista: incluye soportes, sellos, fijaciones y acabado.</t>
  </si>
  <si>
    <t>Suministro e instalación de luminarias: incluye equipos, fijación, conexión eléctrica, pruebas de funcionamiento y puesta en marcha.</t>
  </si>
  <si>
    <t>Mantenimiento de extractores de aire: incluye limpieza, revisión, ajuste, lubricación y pruebas de funcionamiento.</t>
  </si>
  <si>
    <t>19 ARCHIVO BODEGA DE EVIDENCIAS</t>
  </si>
  <si>
    <t>Suministro e instalación de luminarias LED en reemplazo de tubos existentes: incluye retiro de luminarias o tubos actuales, suministro e instalación de lámparas LED 24 W, adecuación de conexiones eléctricas, fijación, pruebas de funcionamiento y disposición de elementos retirados, con materiales, mano de obra y equipos.</t>
  </si>
  <si>
    <t>20. CUARTO RAYOS X</t>
  </si>
  <si>
    <t>Traslado de cuarto de rayos X, incluyendo: - Obra civil (tanto de la demolición del cuarto anterior y las reparaciones derivadas de esta, como de la construcción del nuevo cuarto) - Blindaje del cuarto con las mismas láminas de plomo (recuperadas) al interior de las paredes - Montaje de la instalación eléctrica - Montaje de la instalación de comunicación - Traslado e instalación del equipo de rayos X y del punto de control en el exterior del cuarto</t>
  </si>
  <si>
    <t>21. DESAGUE TANQUE ALMACENAMIENTO DE AGUA</t>
  </si>
  <si>
    <t>Diseño y construcción de sistema de desagüe para tanque de almacenamiento de agua: incluye demolición parcial de muro y/o piso para apertura de paso, suministro e instalación de tubería y accesorios (PVC sanitario), conformación de pendientes para evacuación, sellos y conexiones herméticas al sistema existente, pruebas de funcionamiento y estanqueidad, y reposición de elementos intervenidos (muro/piso) con acabados, con suministro de materiales, mano de obra, equipos y limpieza final.</t>
  </si>
  <si>
    <t>22. CUARTO NN's</t>
  </si>
  <si>
    <t>Suministro e instalación de adecuación hidrosanitaria para lavamanos en oficina NN’s: incluye trazado, suministro e instalación de tuberías hidráulicas (agua fría y/o caliente) y sanitarias, accesorios, válvulas, sifón, conexión a redes existentes, conformación de pendientes en desagüe, perforaciones y resanes, pruebas de presión y funcionamiento, con suministro de materiales, mano de obra, equipos y limpieza final.</t>
  </si>
  <si>
    <t>23. CONSULTORIO OFICINA NN's</t>
  </si>
  <si>
    <t>Suministro e instalación de lavamanos para oficina NN’s: incluye lavamanos y mueble en madera, grifería, sifón, válvula, accesorios, anclajes, conexiones a redes hidráulicas y sanitarias existentes, sellos, pruebas de funcionamiento y limpieza final, con suministro de materiales, mano de obra y equipos.</t>
  </si>
  <si>
    <t>Suministro e instalación lavamanos (incluye muele, llave,, sifón flexible)</t>
  </si>
  <si>
    <t>24. GENERAL</t>
  </si>
  <si>
    <t>Revisión del sistema de desagüe de baños sociales: incluye inspección de tuberías, sifones, bajantes y puntos de descarga, verificación de flujo, detección de obstrucciones, fugas o retornos, pruebas básicas de funcionamiento, limpieza menor si aplica y emisión de diagnóstico técnico con recomendaciones.</t>
  </si>
  <si>
    <t>Suministro y aplicación de pintura antibacteriana en laboratorios (oficinas) con humedad (nivel de cubierta): incluye preparación de superficies (limpieza, desinfección, lijado y resanes menores), tratamiento previo antihongos, aplicación de sellador y dos manos de pintura antibacteriana y resistente a la humedad, protección de áreas adyacentes, con suministro de materiales, mano de obra, equipos y limpieza final.</t>
  </si>
  <si>
    <t>Resane y restauración de pintura</t>
  </si>
  <si>
    <t>SUBTOTAL SEDE PEREIRA RISARALDA</t>
  </si>
  <si>
    <t>III. INTERVENCIÓN SEDE NUQUÍ CHOCÓ</t>
  </si>
  <si>
    <t>25. CLIMATIZACIÓN</t>
  </si>
  <si>
    <t>Suministro e instalación de aire acondicionado tipo mini split de 24.000 BTU/h, incluye equipo, instalación integral, interconexión mediante tubería de cobre hasta 3 metros con su respectivo aislamiento, accesorios, soportes y fijaciones, así como la acometida eléctrica hasta 3 metros con cableado, protecciones, canalización, conexiones y pruebas necesarias para su adecuado funcionamiento y puesta en servicio, incluyendo mano de obra, herramientas y demás elementos requeridos.</t>
  </si>
  <si>
    <t>Suministro e instalación de aire acondicionado tipo mini split de 12.000 BTU/h, incluye equipo, instalación integral, interconexión mediante tubería de cobre hasta 3 metros con su respectivo aislamiento, accesorios, soportes y fijaciones, así como la acometida eléctrica hasta 3 metros con cableado, protecciones, canalización, conexiones y pruebas necesarias para su adecuado funcionamiento y puesta en servicio, incluyendo mano de obra, herramientas y demás elementos requeridos.</t>
  </si>
  <si>
    <t>26. PINTURA Y ACABADOS</t>
  </si>
  <si>
    <t>Suministro e instalación de cielo raso en Dry wall plano</t>
  </si>
  <si>
    <t>Suministro e Instalación de lámina en Eter board de 10 mm Sobre estructura Metálica, altura 4 mts, incluye tornillería y andamios y todo lo necesario para su correcta Instalación y funcionamiento.</t>
  </si>
  <si>
    <t>27. PISOS Y ENCHAPES</t>
  </si>
  <si>
    <t>Cerámica para muro de 30 x 60 cm, rectificado</t>
  </si>
  <si>
    <t>Suministro e instalación de cerámica de piso para baño tipo pizarra negra o similar</t>
  </si>
  <si>
    <t>28. ADECUACIÓN SISTEMA DE ALUMBRADO INTERIOR Y RED DE VOLTAJE</t>
  </si>
  <si>
    <t>Suministro e instalación de cableado por tubería o canaleta o bandejas, para los circuitos de tomas de voltaje, en cable trenzado, 7 hilos THHN/THWN 90°C No. 3#8 AWG. Los circuitos de tomas llevaran el conductor de continuidad en alambre desnudo de cobre No. 14 AWG.</t>
  </si>
  <si>
    <t>Suministro e instalación de cableado por tubería o canaleta o bandejas, para los circuitos de tomas de voltaje, en cable trenzado, 7 hilos THHN/THWN 90°C No. 3#12 AWG. Los circuitos de tomas llevaran el conductor de continuidad en alambre desnudo de cobre No. 14 AWG.</t>
  </si>
  <si>
    <t>Suministro e instalación de tomacorriente doble con polo a tierra. Ref. LEVITON, grado hospitalario, blanca, 15A, 125V, NEMA 5-15R. Incluye cableado para salida en cable trenzado 7 hilos de Cu THWN 3#12 AWG, tornillos. Instaladas sobre canaletas y muros en los sitios de oficinas de todos los pisos.</t>
  </si>
  <si>
    <t>Suministro e instalación de Panel LED de 60x60 cm, de 40W, 6000°K, tipo Código P24345, multivoltaje 110- 240VAC, flujo luminoso de 3200 lumens, vida útil mínimo 35.000 horas, fabricada en aluminio, mueble de incrustar o colgar. Incluye cableado para salida de alumbrado en cable encauchetado 3#12 AWG hasta él toma de la salida, clavija aérea, tornillos, fijación y resane, caja.</t>
  </si>
  <si>
    <t>Suministro e instalación de tubería Conduit EMT para las instalaciones eléctricas de alumbrado a la vista. Incluye cajas de paso, accesorios, uniones, curvas, conectores, terminales, limpiador y pegante, regateada y resanes de Ø 1/2".</t>
  </si>
  <si>
    <t>Suministro e instalación de tubería Conduit EMT para las instalaciones eléctricas de alumbrado a la vista. Incluye cajas de paso, accesorios, uniones, curvas, conectores, terminales, limpiador y pegante, regateada y resanes de Ø 3/4"</t>
  </si>
  <si>
    <t>Suministro e instalación de salida para lámpara. Incluye caja, tomacorriente doble con polo a tierra, cableado en cable de cobre THWN #12 AWG, tubo EMT de ø1/2", tornillos, regatas y resanes.</t>
  </si>
  <si>
    <t>Suministro e Instalación marco en aluminio para luminaria tipo LED 60X60 cielo raso plano en Dry wall.</t>
  </si>
  <si>
    <t>Suministro e instalación de tomacorriente doble con polo a tierra. Ref. LEVITON, grado hospitalario, naranja, 15A, 125V, NEMA 5-15R. Incluye cableado para salida en cable trenzado 7 hilos de Cu THWN 3#12 AWG, tornillos. Instaladas sobre canaletas y muros en los sitios de oficinas de todos los pisos.</t>
  </si>
  <si>
    <t>29. CARPINTERIA METALICA Y MADERA</t>
  </si>
  <si>
    <t xml:space="preserve">Suministro e instalación de puertas en aluminio  .70 a .1,00 x 2 m,incluye chapa de seguridad ,herrajes y todo lo necesario para su correcto funcionamiento </t>
  </si>
  <si>
    <t>30. DIVISIONES Y PUERTAS EN VIDRIO TEMPLADO</t>
  </si>
  <si>
    <t>Suministro e instalación de puertas en vidrio templado de 10 mm  1.92 a .1.95 x 2.07 a 2.10  (dos naves), incluye samblasting, herrajes y todo lo necesario para su correcto funcionamiento</t>
  </si>
  <si>
    <t xml:space="preserve">31. VOZ Y DATOS </t>
  </si>
  <si>
    <t>Suministro e instalación de troquel para caneleta metalica triple</t>
  </si>
  <si>
    <t>Suministro e Instalación Interruptor Enchufable 1X20A.</t>
  </si>
  <si>
    <t>Suministro e instalación de salida para tomacorriente. Incluye caja, cableado en cable de cobre THWN #12 AWG, tubo EMT de ø3/4", tornillos, regatas y resanes.</t>
  </si>
  <si>
    <t>Acometida para red regulada en cable de cobre THWN # 6 AWG.</t>
  </si>
  <si>
    <t>Salida de datos. Incluye FacePlate y accesorios para correcto funcionamiento</t>
  </si>
  <si>
    <t xml:space="preserve">Suministro e instalación de Cable UTP Cat 6A blindado. </t>
  </si>
  <si>
    <t>32. REDES HIDRÁULICAS Y SANITARIAS</t>
  </si>
  <si>
    <t xml:space="preserve">Suministro e instalación de sanitario tipo avanti ahorrador o similar, incluye todos los accesorios para su correcto funcionamiento </t>
  </si>
  <si>
    <t>Suministro e instalación de grifería de lavamanos</t>
  </si>
  <si>
    <t>Suministro e instalación de lavamanos tipo avanti ahorrador o similar de pedestal</t>
  </si>
  <si>
    <t>33. ASEO Y LIMPIEZA GENERAL</t>
  </si>
  <si>
    <t xml:space="preserve">Aseo y limpieza general </t>
  </si>
  <si>
    <t>SUBTOTAL SEDE NUQUÍ CHOCÓ</t>
  </si>
  <si>
    <t>TOTAL OBRAS</t>
  </si>
  <si>
    <t xml:space="preserve">DESCRIPCIPON </t>
  </si>
  <si>
    <t>ADMINISTRACIÓN</t>
  </si>
  <si>
    <t>A=</t>
  </si>
  <si>
    <t>IMPREVISTO</t>
  </si>
  <si>
    <t>I=</t>
  </si>
  <si>
    <t>UTILIDAD</t>
  </si>
  <si>
    <t>U=</t>
  </si>
  <si>
    <t>UIVA SOBRE UTILIDAD</t>
  </si>
  <si>
    <t>TOTAL A.I.U</t>
  </si>
  <si>
    <t>A.I.U.=</t>
  </si>
  <si>
    <t xml:space="preserve">TOTAL OBRA MANTENIMIENTO LOCATIVO  FGN </t>
  </si>
  <si>
    <t>NOTAS:</t>
  </si>
  <si>
    <t>1)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</si>
  <si>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2) La información del presente documento corresponde a la presentada en una única cotización por el área técnica para cada uno de los ítems: Una para las adecuaciones de Manizales y Pereira, otra para Nuquí y otra para el traslado de la sala de rayos X. No se cuenta con históricos tan específicos en el detalle de las actividades para poder realizar una comparación.  Adicionalmente se informa que por la especificidad en el detalle de cada una de las actividades  no fue posible establecer comparativos con Precios únicos de Gobernación ni tampoco con Históricos de la Entidad.</t>
  </si>
  <si>
    <t>3 Es de aclarar que son precios meramente de referencia, no constituyen  causal de  rechazo en el proceso objeto de este.</t>
  </si>
  <si>
    <t>Fecha de elaboración: 24/06/2026</t>
  </si>
  <si>
    <t>ANEXO 2</t>
  </si>
  <si>
    <t>PROYECCION DE COSTOS HISTORICOS</t>
  </si>
  <si>
    <t>AIRES ACONDICIONADOS</t>
  </si>
  <si>
    <t>ÍTEM</t>
  </si>
  <si>
    <t>CANTIDAD</t>
  </si>
  <si>
    <t>PROCESO No. FGN-REC-MEC-0011-2024</t>
  </si>
  <si>
    <t>ABRIL   2024</t>
  </si>
  <si>
    <t>MARZO
2025</t>
  </si>
  <si>
    <t>ANÁLISIS PROYECCIÓN COSTOS HISTÓRICOS (IPC / Indices - Serie de empalme)</t>
  </si>
  <si>
    <t xml:space="preserve">VALOR UNITARIO
</t>
  </si>
  <si>
    <t xml:space="preserve">IVA UNITARIO                    </t>
  </si>
  <si>
    <t xml:space="preserve">VALOR UNITARIO </t>
  </si>
  <si>
    <t xml:space="preserve">VALOR UNITARIO INCLUIDO IVA </t>
  </si>
  <si>
    <t>Instalacion básica (3 mts)  DE SEIS (6)  equipos aire acondicionado de 12,000 BTU en PEREIRA (RISARALDA)</t>
  </si>
  <si>
    <t>GL</t>
  </si>
  <si>
    <t>Acometida básica (3 mts) DE SEIS (6)  equipos aire acondicionado de 12,000 BTU en PEREIRA (RISARALDA)</t>
  </si>
  <si>
    <t>instalacion básica (3 mts) UN (1)  equipos aire acondicionado de 18,000 BTU en PEREIRA (RISARALDA)</t>
  </si>
  <si>
    <t>acometida básica (3 mts) UN (1) equipos aire acondicionado de 18,000 BTU en PEREIRA (RISARALDA)</t>
  </si>
  <si>
    <t>instalacion básica (3 mts) UN (1)  equipos aire acondicionado de 24,000 BTU en PEREIRA (RISARALDA)</t>
  </si>
  <si>
    <t>acometida básica (3 mts) UN (1) equipos aire acondicionado de 24,000 BTU en PEREIRA (RISARALDA)</t>
  </si>
  <si>
    <r>
      <t xml:space="preserve">instalacion básica (3 mts)CUATRO </t>
    </r>
    <r>
      <rPr>
        <sz val="10"/>
        <color rgb="FFFF0000"/>
        <rFont val="Arial"/>
        <family val="2"/>
      </rPr>
      <t>(3)</t>
    </r>
    <r>
      <rPr>
        <sz val="10"/>
        <color rgb="FF000000"/>
        <rFont val="Arial"/>
        <family val="2"/>
      </rPr>
      <t xml:space="preserve">  equipos aire acondicionado de 12,000 BTU en ARMENIA (QUINDIO)</t>
    </r>
  </si>
  <si>
    <r>
      <t>acometida básica (3 mts) C</t>
    </r>
    <r>
      <rPr>
        <sz val="10"/>
        <color rgb="FFFF0000"/>
        <rFont val="Arial"/>
        <family val="2"/>
      </rPr>
      <t xml:space="preserve">UATRO (3) </t>
    </r>
    <r>
      <rPr>
        <sz val="10"/>
        <color rgb="FF000000"/>
        <rFont val="Arial"/>
        <family val="2"/>
      </rPr>
      <t xml:space="preserve"> equipos aire acondicionado de 12,000 BTU en ARMENIA (QUINDÍO)</t>
    </r>
  </si>
  <si>
    <r>
      <t>instalacion básica (3 mts) UN (</t>
    </r>
    <r>
      <rPr>
        <sz val="10"/>
        <color rgb="FFFF0000"/>
        <rFont val="Arial"/>
        <family val="2"/>
      </rPr>
      <t>2</t>
    </r>
    <r>
      <rPr>
        <sz val="10"/>
        <color rgb="FF000000"/>
        <rFont val="Arial"/>
        <family val="2"/>
      </rPr>
      <t>)  equipos aire acondicionado de 24,000 BTU en  ARMENIA (QUINDÍO)</t>
    </r>
  </si>
  <si>
    <t>acometida básica (3 mts) UN (2) equipos aire acondicionado de 24,000 BTU en  ARMENIA (QUINDÍO)</t>
  </si>
  <si>
    <t>instalacion básica (3 mts) DOS (2)  equipos aire acondicionado de 12,000 BTU en LA DORADA (CALDAS)</t>
  </si>
  <si>
    <t xml:space="preserve">acometida básica (3 mts) DOS (2)  equipos aire acondicionado de 12,000 BTU en LA DORADA (CALDAS) </t>
  </si>
  <si>
    <t>instalacion básica (3 mts) UN (1)  equipos aire acondicionado de 24,000 BTU en LA DORADA (CALDAS)</t>
  </si>
  <si>
    <t>acometida básica (3 mts) UN (1) equipos aire acondicionado de 24,000 BTU en LA DORADA (CALDAS)</t>
  </si>
  <si>
    <r>
      <t xml:space="preserve">instalacion básica (3 mts) DIEZ (10) </t>
    </r>
    <r>
      <rPr>
        <sz val="10"/>
        <color rgb="FFFF0000"/>
        <rFont val="Arial"/>
        <family val="2"/>
      </rPr>
      <t>(7)</t>
    </r>
    <r>
      <rPr>
        <sz val="10"/>
        <color rgb="FF000000"/>
        <rFont val="Arial"/>
        <family val="2"/>
      </rPr>
      <t xml:space="preserve">  equipos aire acondicionado de 12,000 BTU en el BUNKER  de Quibdo</t>
    </r>
  </si>
  <si>
    <r>
      <t xml:space="preserve">acometida básica (3 mts) DIEZ (10) </t>
    </r>
    <r>
      <rPr>
        <sz val="10"/>
        <color rgb="FFFF0000"/>
        <rFont val="Arial"/>
        <family val="2"/>
      </rPr>
      <t>(7)</t>
    </r>
    <r>
      <rPr>
        <sz val="10"/>
        <color rgb="FF000000"/>
        <rFont val="Arial"/>
        <family val="2"/>
      </rPr>
      <t xml:space="preserve">  equipos aire acondicionado de 12,000 BTU en el BUNKER  de Quibdo</t>
    </r>
  </si>
  <si>
    <t>instalacion básica (3 mts) DOS (2) equipos aire acondicionado de 36,000 BTU en ISTMINA (CHOCÓ)</t>
  </si>
  <si>
    <t>acometida básica (3 mts) DOS (2) equipos aire acondicionado de 36,000 BTU en ISTMINA (CHOCÓ)</t>
  </si>
  <si>
    <t>instalacion básica (3 mts) DOS (2)  equipos aire acondicionado de 12,000 BTU en CONDOTO (CHOCÓ)</t>
  </si>
  <si>
    <t>acometida básica (3 mts) DOS (2)  equipos aire acondicionado de 12,000 BTU en CONDOTO (CHOCÓ)</t>
  </si>
  <si>
    <t>instalacion básica (3 mts) UN (1)  equipos aire acondicionado de 24,000 BTU enCONDOTO (CHOCÓ)</t>
  </si>
  <si>
    <t>acometida básica (3 mts) UN (1) equipos aire acondicionado de 24,000 BTU en CONDOTO (CHOCÓ)</t>
  </si>
  <si>
    <t>instalacion básica (3 mts) DOS (2)  equipos aire acondicionado de 12,000 BTU en BAHIA SOLANO (CHOCÓ)</t>
  </si>
  <si>
    <t>acometida básica (3 mts) DOS (2)  equipos aire acondicionado de 12,000 BTU en BAHIA SOLANO (CHOCÓ)</t>
  </si>
  <si>
    <t>instalacion básica (3 mts) UN (1)  equipos aire acondicionado de 18,000 BTU en BAHIA SOLANO (CHOCÓ)</t>
  </si>
  <si>
    <t>acometida básica (3 mts) UN (1) equipos aire acondicionado de 18,000 BTU en BAHIA SOLANO (CHOCÓ)</t>
  </si>
  <si>
    <t>instalacion básica (3 mts) UN (1)  equipos aire acondicionado de 24,000 BTU en BAHIA SOLANO (CHOCÓ)</t>
  </si>
  <si>
    <t>acometida básica (3 mts) UN (1) equipos aire acondicionado de 24,000 BTU en BAHIA SOLANO (CHOCÓ)</t>
  </si>
  <si>
    <t>instalacion básica (3 mts) UN (1)  equipos aire acondicionado de 36,000 BTU en BAHIA SOLANO (CHOCÓ)</t>
  </si>
  <si>
    <t>acometida básica (3 mts) UN (1) equipos aire acondicionado de 36,000 BTU en BAHIA SOLANO (CHOCÓ)</t>
  </si>
  <si>
    <t>instalacion básica (3 mts) UN (1)  equipos aire acondicionado de 12,000 BTU en UNGUÍA  (CHOCÓ)</t>
  </si>
  <si>
    <t>acometida básica (3 mts) UN (1) equipos aire acondicionado de 12,000 BTU en UNGUÍA (CHOCÓ)</t>
  </si>
  <si>
    <t>instalacion básica (3 mts) UN (1)  equipos aire acondicionado de 18,000 BTU en UNGUÍA  (CHOCÓ)</t>
  </si>
  <si>
    <t>acometida básica (3 mts) UN (1) equipos aire acondicionado de 18,000 BTU en UNGUÍA (CHOCÓ)</t>
  </si>
  <si>
    <t>instalacion básica (3 mts) UN (1)  equipos aire acondicionado de 24,000 BTU en ACANDÍ  (CHOCÓ)</t>
  </si>
  <si>
    <t>acometida básica (3 mts) UN (1) equipos aire acondicionado de 24,000 BTU en ACANDÍ (CHOCÓ)</t>
  </si>
  <si>
    <t>instalacion básica (3 mts) UN (1)  equipos aire acondicionado de 24,000 BTU en PUERTO MELUKÍ  (CHOCÓ)</t>
  </si>
  <si>
    <t>acometida básica (3 mts) UN (1) equipos aire acondicionado de 24,000 BTU en PUERTO MELUK (CHOCÓ)</t>
  </si>
  <si>
    <t>instalacion básica (3 mts) UN (1)  equipos aire acondicionado de 24,000 BTU en LITORAL DE SAN JUAN  (CHOCÓ)</t>
  </si>
  <si>
    <t>acometida básica (3 mts) UN (1) equipos aire acondicionado de 24,000 BTU enLITORAL DE SAN JUAN (CHOCÓ)</t>
  </si>
  <si>
    <t>VALOR METRO ADICIONAL INSTALACION (TUBERIA DE COBRE CON RECUBRIMIENTO DE RUBATEX)</t>
  </si>
  <si>
    <t>VALOR METRO ADICIONAL ACOMETIDA ELECTRICA (INCLUIDO CABLE ENCAUCHETADO)</t>
  </si>
  <si>
    <t xml:space="preserve">RUTINAS DE MANTENIMIENTO preventivo paraCUATRO (4) equipos deshumificadores en PEREIRA (RISARALDA) </t>
  </si>
  <si>
    <t xml:space="preserve">SERVICIO  </t>
  </si>
  <si>
    <t>Rutinas de mantenimiento preventivo para CUATRO (4) equipos de aire acondicionado PORTÁTILES en PEREIRA (RISARALDA)</t>
  </si>
  <si>
    <t>Rutinas de mantenimiento preventivo para CATORCE (14) equipos de aire acondicionado minisplit de 12.000 BTU en PEREIRA (RISARALDA)</t>
  </si>
  <si>
    <t>Rutinas de mantenimiento preventivo para CINCO (5) equipos de aire acondicionado minisplit de 18.000 BTU en PEREIRA (RISARALDA)</t>
  </si>
  <si>
    <t>Rutinas de mantenimiento preventivo para TRES (3)  equipos de aire acondicionado minisplit de 24.000 BTU en  PEREIRA (RISARALDA)</t>
  </si>
  <si>
    <t>Rutina de mantenimiento preventivo para UN (01) equipo de aire acondicionado de 36.000 BTU en PEREIRA (RISARALDA)</t>
  </si>
  <si>
    <t>Rutinas de mantenimiento preventivo para dos (2) equipos de aire acondicionado tipo ventana de 9.000 BTU en La Virginia (Risaralda)</t>
  </si>
  <si>
    <t>Rutinas de mantenimiento preventivo para tres (3) equipo de aire acondicionado de 12.000 BTU en La Virginia (Risaralda)</t>
  </si>
  <si>
    <t>Rutinas de mantenimiento preventivo para dos (2) equipo de aire acondicionado de 18.000 BTU en La Virginia (Risaralda)</t>
  </si>
  <si>
    <t>Rutinas de mantenimiento preventivo para dos (2) equipo de aire acondicionado de 24.000 BTU en La Virginia (Risaralda)</t>
  </si>
  <si>
    <t>Rutinas de mantenimiento preventivo para DOCE (12) equipos de aire acondicionado PORTÁTILES en ARMENIA (QUINDÍO)</t>
  </si>
  <si>
    <t>Rutinas de mantenimiento preventivo para UN (1)) equipos de aire acondicionado minisplit de 9,000 BTU en  ARMENIA (QUINDÍO)</t>
  </si>
  <si>
    <t>Rutinas de mantenimiento preventivo para CINCO (5) equipos de aire acondicionado minisplit de 12.000 BTU en ARMENIA (QUINDÍO)</t>
  </si>
  <si>
    <t>Rutinas de mantenimiento preventivo para TRES (3) equipos de aire acondicionado minisplit de 18.000 BTU en  ARMENIA (QUINDÍO)</t>
  </si>
  <si>
    <t>Rutinas de mantenimiento preventivo para SEIS (6) equipos de aire acondicionado minisplit de 24.000 BTU en  ARMENIA (QUINDÍO)</t>
  </si>
  <si>
    <t>Rutinas de mantenimiento preventivo para UN (1) equipos de aire acondicionado minisplit de 12.000 BTU en LA TEBAIDA (QUINDÍO)</t>
  </si>
  <si>
    <t>Rutinas de mantenimiento preventivo para TRES (3) equipos de aire acondicionado minisplit de 9,000 BTU en MONTENEGRO (QUINDÍO)</t>
  </si>
  <si>
    <t>Rutinas de mantenimiento preventivo para TRES (3) equipos de aire acondicionado minisplit de 12.000 BTU en MONTENEGRO (QUINDÍO)</t>
  </si>
  <si>
    <t>Rutinas de mantenimiento preventivo para DOS (2) equipos de aire acondicionado minisplit de 24.000 BTU en  MONTENEGRO (QUINDÍO)</t>
  </si>
  <si>
    <t>Rutinas de mantenimiento preventivo para DOS (2) equipos de aire acondicionado minisplit de 12.000 BTU en QUIMBAYA(QUINDÍO)</t>
  </si>
  <si>
    <t xml:space="preserve">Rutinas de mantenimiento preventivo para DOS (2) equipos deshumificadores en MANIZALES (CALDAS) </t>
  </si>
  <si>
    <t>Rutinas de mantenimiento preventivo para UN (1) equipos de aire acondicionado PORTÁTILES en MANIZALES (CLADAS).</t>
  </si>
  <si>
    <t>Rutinas de mantenimiento preventivo para SEIS (6) equipos de aire acondicionado minisplit de 12.000 BTU en MANIZALES (CALDAS)</t>
  </si>
  <si>
    <t>Rutinas de mantenimiento preventivo para CUATRO (4) equipos de aire acondicionado minisplit de 18.000 BTU en  MANIZALES (CALDAS)</t>
  </si>
  <si>
    <t>Rutinas de mantenimiento preventivo paraUN (1) equipos de aire acondicionado minisplit de 24.000 BTU en  MANIZALES (CALDAS)</t>
  </si>
  <si>
    <t>Rutinas de mantenimiento preventivo para CUATRO (4) equipos de aire acondicionado minisplit de 12.000 BTU en LA DORADA (CALDAS)</t>
  </si>
  <si>
    <t>RUTINAS DE MANTENIMIENTO preventivo para UN (1)) equipos de aire acondicionado minisplit de 9,000 BTU en  el BUNKER - QUIBDÓ (Chocó) </t>
  </si>
  <si>
    <t>Rutinas de mantenimiento preventivo para OCHENTA Y SIETE (87) equipos de aire acondicionado minisplit de 12.000 BTU en  el BUNKER - QUIBDÓ (Chocó) </t>
  </si>
  <si>
    <t>Rutinas de mantenimiento preventivo para CUATRO (4) equipos de aire acondicionado minisplit de 18.000 BTU en  el BUNKER - QUIBDÓ (Chocó) </t>
  </si>
  <si>
    <t>Rutinas de mantenimiento preventivo para UN (1) equipos de aire acondicionado minisplit de 24.000 BTU en  el BUNKER - QUIBDÓ (Chocó) </t>
  </si>
  <si>
    <t>Rutinas de mantenimiento preventivo para TRES (3) equipos de aire acondicionado minisplit de 36.000 BTU en  el BUNKER - QUIBDÓ (Chocó) </t>
  </si>
  <si>
    <t>Rutinas de mantenimiento preventivo para DOS (2) equipos de aire acondicionado minisplit de 60.000 BTU en  el BUNKER - QUIBDÓ (Chocó) </t>
  </si>
  <si>
    <t>Rutinas de mantenimiento preventivo para CINCO (5) equipos de aire acondicionado minisplit de 12.000 BTU en  LA FISCALIA DE INFANCIA Y ADOLESCENCIA - QUIBDÓ (CHOCÓ)</t>
  </si>
  <si>
    <t>Rutinas de mantenimiento preventivo para UN (1)) equipos de aire acondicionado minisplit de 9,000 BTU en  ISTMINA (CHOCÓ)</t>
  </si>
  <si>
    <t>Rutinas de mantenimiento preventivo para DIEZ (10)) equipos de aire acondicionado minisplit de 12.000 BTU en  el ISTMINA (CHOCÓ)</t>
  </si>
  <si>
    <t>Rutinas de mantenimiento preventivo para CUATRO (4) equipos de aire acondicionado minisplit de 18.000 BTU en  ISTIMINA (CHOCÓ)</t>
  </si>
  <si>
    <t>Rutinas de mantenimiento preventivo para UN (1) equipos de aire acondicionado minisplit de 24.000 BTU en  ISTMINA (CHOCÓ)</t>
  </si>
  <si>
    <t>Rutinas de mantenimiento preventivo para OCHO (8) equipos de aire acondicionado minisplit de 12.000 BTU en TADO (CHOCÓ)</t>
  </si>
  <si>
    <t>Rutinas de mantenimiento preventivo para DOS (2) equipos de aire acondicionado minisplit de 12.000 BTU en  el CONDOTO (CHOCÓ)</t>
  </si>
  <si>
    <t>Rutinas de mantenimiento preventivo para UN (1) equipos de aire acondicionado minisplit de 24.000 BTU en CONDOTO (CHOCÓ)</t>
  </si>
  <si>
    <t>Rutinas de mantenimiento preventivo para CINCO (5) equipos de aire acondicionado minisplit de 12.000 BTU en  el RIOSUCIO (CHOCÓ)</t>
  </si>
  <si>
    <t>Rutinas de mantenimiento preventivo para CUATRO (4) equipos de aire acondicionado minisplit de 12.000 BTU en  el BAHÍA SOLANO (CHOCÓ)</t>
  </si>
  <si>
    <t>Rutinas de mantenimiento preventivo para UN (1) equipos de aire acondicionado minisplit de 34.000 BTU en BAHÍA SOLANO (CHOCÓ)</t>
  </si>
  <si>
    <t>Rutinas de mantenimiento preventivo para DOS (2) equipos de aire acondicionado minisplit de 12.000 BTU en  UNGUÍA (CHOCÓ)</t>
  </si>
  <si>
    <t>Rutinas de mantenimiento preventivo para UN (1) equipos de aire acondicionado minisplit de 34.000 BTU en UNGUÍA(CHOCÓ)</t>
  </si>
  <si>
    <t>Rutinas de mantenimiento preventivo para DOS (2) equipos de aire acondicionado minisplit de 12.000 BTU en  ACANDÍ (CHOCÓ)</t>
  </si>
  <si>
    <t>Rutinas de mantenimiento preventivo para UN (1) equipos de aire acondicionado minisplit de 34.000 BTU en ACANDÍ(CHOCÓ)</t>
  </si>
  <si>
    <t>Rutinas de mantenimiento preventivo para DOS (2) equipos de aire acondicionado minisplit de 12.000 BTU en PUERTO MELUK (CHOCÓ)</t>
  </si>
  <si>
    <t>Rutinas de mantenimiento preventivo para UN (1) equipos de aire acondicionado minisplit de 34.000 BTU en PUERTO MELUK(CHOCÓ)</t>
  </si>
  <si>
    <t>Rutinas de mantenimiento preventivo para DOS (2) equipos de aire acondicionado minisplit de 12.000 BTU en  LITORAL DE SAN JUAN (CHOCÓ)</t>
  </si>
  <si>
    <t>Rutinas de mantenimiento preventivo para UN (1) equipos de aire acondicionado minisplit de 34.000 BTU en LITORAL DE SAN JUAN (CHOCÓ)</t>
  </si>
  <si>
    <t>Rutinas de mantenimiento preventivo para UN (1) equipos de aire acondicionado minisplit de 24.000 BTU en PIZARRO (CHOCÓ)</t>
  </si>
  <si>
    <t xml:space="preserve">SERVICIO </t>
  </si>
  <si>
    <t>A.Acondicionado MiniSplit 9.000 BTU 220v/60hz - INVERTER - ARMENIA (QUIDÍO), según ficha técnica</t>
  </si>
  <si>
    <t xml:space="preserve">UNIDAD  </t>
  </si>
  <si>
    <t>A.Acondicionado MiniSplit 24.000 BTU 220v/60hz - INVERTER - ARMENIA (QUIDÍO), según ficha técnica</t>
  </si>
  <si>
    <t>UNIDAD</t>
  </si>
  <si>
    <t>A.Acondicionado MiniSplit 12.000 BTU 220v/60hz - INVERTER - QUIBDÓ (CHOCÓ), según ficha técnica</t>
  </si>
  <si>
    <t>A.Acondicionado Cassette 36.000 BTU 220v/60hz - QUIDÓ (CHOCÓ), según ficha técnica</t>
  </si>
  <si>
    <t>A.Acondicionado MiniSplit 12.000 BTU 220v/60hz - INVERTER - MEDIO BAUDÓ (CHOCÓ), según ficha técnica</t>
  </si>
  <si>
    <t>A.Acondicionado Cassette 36.000 BTU 220v/60hz - MEDIO BAUDÓ (CHOCÓ), según ficha técnica</t>
  </si>
  <si>
    <t>A.Acondicionado MiniSplit 18.000 BTU 220v/60hz - INVERTER - ACANDÍ (CHOCÓ), según ficha técnica</t>
  </si>
  <si>
    <t>A.Acondicionado MiniSplit 9.000 BTU 220v/60hz - INVERTER - RIOSUCIO (CHOCÓ), según ficha técnica</t>
  </si>
  <si>
    <t>A.Acondicionado MiniSplit 12.000 BTU 220v/60hz - INVERTER - JURADÓ (CHOCÓ), según ficha técnica</t>
  </si>
  <si>
    <t>A.Acondicionado MiniSplit 24.000 BTU 220v/60hz - INVERTER - JURADÓ (CHOCÓ), según ficha técnica</t>
  </si>
  <si>
    <t>A.Acondicionado MiniSplit 12.000 BTU 220v/60hz - INVERTER - LITORAL DE SAN JUAN (CHOCÓ), según ficha técnica</t>
  </si>
  <si>
    <t>A.Acondicionado MiniSplit 24.000 BTU 220v/60hz - INVERTER - CONDOTO (CHOCÓ)</t>
  </si>
  <si>
    <t>A.Acondicionado MiniSplit 24.000 BTU 220v/60hz - INVERTER - ACANDÍ (CHOCÓ)</t>
  </si>
  <si>
    <t>A.Acondicionado MiniSplit 12.000 BTU 220v/60hz - INVERTER -UNGUÍA (CHOCÓ)</t>
  </si>
  <si>
    <t>A.Acondicionado MiniSplit 18.000 BTU 220v/60hz - INVERTER - UNGUIA (CHOCÓ)</t>
  </si>
  <si>
    <t>A.Acondicionado MiniSplit 24.000 BTU 220v/60hz - INVERTER - PUERTO MELUK (CHOCÓ)</t>
  </si>
  <si>
    <t>A.Acondicionado MiniSplit 24.000 BTU 220v/60hz - INVERTER - LITORAL DE SAN JUAN (CHOCÓ)</t>
  </si>
  <si>
    <t>A.Acondicionado MiniSplit 12.000 BTU 220v/60hz - INVERTER - BAHÍA SOLANO (CHOCÓ)</t>
  </si>
  <si>
    <t>A.Acondicionado MiniSplit 18.000 BTU 220v/60hz - INVERTER - BAHÍA SOLANO (CHOCÓ)</t>
  </si>
  <si>
    <t>A.Acondicionado MiniSplit 24.000 BTU 220v/60hz - INVERTER - BAHÍA SOLANO (CHOCÓ)</t>
  </si>
  <si>
    <t>A.Acondicionado Cassette 36.000 BTU 220v/60hz - BAHÍA SOLANO (CHOCÓ)</t>
  </si>
  <si>
    <t>TOTAL</t>
  </si>
  <si>
    <t>IVA 19%</t>
  </si>
  <si>
    <t>1)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</si>
  <si>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Fecha de elaboración: 8/05/2025</t>
  </si>
  <si>
    <t xml:space="preserve">Aprobó:
SANDRA MILENA MANRIQUE SOLARTE  
 Subdirectora Regional Eje Cafetero </t>
  </si>
  <si>
    <t>ANEXO 3</t>
  </si>
  <si>
    <t>ESTUDIO DE MERCADO DEFINITIVO</t>
  </si>
  <si>
    <t>PRESTAR EL SERVICIO DE PUBLICACIÓN DE EDICTOS EMPLAZATORIOS, ACTOS DE CONVOCATORIA, AVISOS DE CONVOCATORIA Y/O DEMÁS DOCUMENTOS EN UN MEDIO ESCRITO DE AMPLIA CIRCULACIÓN NACIONAL; Y/O RADIODIFUSORA DE COBERTURA NACIONAL QUE REQUIERA LA FISCALÍA GENERAL DE LA NACIÓN</t>
  </si>
  <si>
    <t xml:space="preserve">ANALISIS DE COTIZACIONES </t>
  </si>
  <si>
    <t>VALOR FINAL</t>
  </si>
  <si>
    <t xml:space="preserve">IVA </t>
  </si>
  <si>
    <t>VALOR UNITARIO INCLUIDO IVA</t>
  </si>
  <si>
    <t>Publicación d….......................</t>
  </si>
  <si>
    <t>centrímetro X columna</t>
  </si>
  <si>
    <t>Public…..............................</t>
  </si>
  <si>
    <t>tiempo máximo 30"</t>
  </si>
  <si>
    <t>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</si>
  <si>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Fecha de elaboración: 25/04/2022</t>
  </si>
  <si>
    <t>Estudio del Sector: No: 131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</si>
</sst>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quot;\ #,##0;[Red]\-&quot;$&quot;\ #,##0"/>
    <numFmt numFmtId="165" formatCode="_-* #,##0_-;\-* #,##0_-;_-* &quot;-&quot;_-;_-@_-"/>
    <numFmt numFmtId="166" formatCode="_-* #,##0.00_-;\-* #,##0.00_-;_-* &quot;-&quot;??_-;_-@_-"/>
    <numFmt numFmtId="167" formatCode="_-&quot;$&quot;* #,##0_-;\-&quot;$&quot;* #,##0_-;_-&quot;$&quot;* &quot;-&quot;_-;_-@_-"/>
    <numFmt numFmtId="168" formatCode="_-&quot;$&quot;* #,##0.00_-;\-&quot;$&quot;* #,##0.00_-;_-&quot;$&quot;* &quot;-&quot;??_-;_-@_-"/>
    <numFmt numFmtId="169" formatCode="_(&quot;$&quot;\ * #,##0_);_(&quot;$&quot;\ * \(#,##0\);_(&quot;$&quot;\ * &quot;-&quot;??_);_(@_)"/>
    <numFmt numFmtId="170" formatCode="_-&quot;$&quot;* #,##0_-;\-&quot;$&quot;* #,##0_-;_-&quot;$&quot;* &quot;-&quot;??_-;_-@_-"/>
    <numFmt numFmtId="171" formatCode="_ * #,##0.00_ ;_ * \-#,##0.00_ ;_ * &quot;-&quot;??_ ;_ @_ "/>
    <numFmt numFmtId="172" formatCode="_-* #,##0_-;\-* #,##0_-;_-* &quot;-&quot;??_-;_-@_-"/>
  </numFmts>
  <fonts count="36">
    <font>
      <sz val="12"/>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0"/>
      <color rgb="FF000000"/>
      <name val="Arial"/>
      <family val="2"/>
    </font>
    <font>
      <sz val="10"/>
      <color theme="1"/>
      <name val="Calibri"/>
      <family val="2"/>
      <scheme val="minor"/>
    </font>
    <font>
      <b/>
      <sz val="10"/>
      <color theme="1"/>
      <name val="Calibri"/>
      <family val="2"/>
      <scheme val="minor"/>
    </font>
    <font>
      <sz val="12"/>
      <color theme="1"/>
      <name val="Calibri"/>
      <family val="2"/>
      <scheme val="minor"/>
    </font>
    <font>
      <sz val="12"/>
      <name val="Arial"/>
      <family val="2"/>
    </font>
    <font>
      <b/>
      <sz val="10"/>
      <name val="Arial"/>
      <family val="2"/>
    </font>
    <font>
      <sz val="10"/>
      <color theme="0"/>
      <name val="Arial"/>
      <family val="2"/>
    </font>
    <font>
      <sz val="10"/>
      <name val="Arial"/>
      <family val="2"/>
    </font>
    <font>
      <b/>
      <sz val="12"/>
      <name val="Arial"/>
      <family val="2"/>
    </font>
    <font>
      <sz val="10"/>
      <color theme="1"/>
      <name val="Arial"/>
      <family val="2"/>
    </font>
    <font>
      <sz val="9"/>
      <color rgb="FF000000"/>
      <name val="Arial"/>
      <family val="2"/>
    </font>
    <font>
      <b/>
      <sz val="8"/>
      <color theme="1"/>
      <name val="Calibri"/>
      <family val="2"/>
      <scheme val="minor"/>
    </font>
    <font>
      <sz val="10"/>
      <color rgb="FF000000"/>
      <name val="Arial"/>
      <family val="2"/>
    </font>
    <font>
      <sz val="8"/>
      <color theme="1"/>
      <name val="Arial"/>
      <family val="2"/>
    </font>
    <font>
      <b/>
      <sz val="11"/>
      <color rgb="FF000000"/>
      <name val="Calibri"/>
      <family val="2"/>
      <scheme val="minor"/>
    </font>
    <font>
      <sz val="10"/>
      <color rgb="FFFF0000"/>
      <name val="Arial"/>
      <family val="2"/>
    </font>
    <font>
      <b/>
      <sz val="11"/>
      <name val="Arial"/>
      <family val="2"/>
    </font>
    <font>
      <sz val="11"/>
      <color indexed="8"/>
      <name val="Calibri"/>
      <family val="2"/>
    </font>
    <font>
      <b/>
      <sz val="11"/>
      <color indexed="52"/>
      <name val="Calibri"/>
      <family val="2"/>
    </font>
    <font>
      <b/>
      <sz val="11"/>
      <color indexed="63"/>
      <name val="Calibri"/>
      <family val="2"/>
    </font>
    <font>
      <b/>
      <sz val="11"/>
      <color rgb="FF000000"/>
      <name val="Arial"/>
      <family val="2"/>
    </font>
    <font>
      <sz val="11"/>
      <color rgb="FFFF0000"/>
      <name val="Calibri"/>
      <family val="2"/>
      <scheme val="minor"/>
    </font>
    <font>
      <b/>
      <sz val="11"/>
      <color theme="1"/>
      <name val="Calibri"/>
      <family val="2"/>
      <scheme val="minor"/>
    </font>
    <font>
      <sz val="11"/>
      <name val="Arial"/>
      <family val="2"/>
    </font>
    <font>
      <b/>
      <sz val="11"/>
      <color theme="1"/>
      <name val="Arial"/>
      <family val="2"/>
    </font>
    <font>
      <b/>
      <sz val="11"/>
      <color rgb="FF000000"/>
      <name val="Calibri"/>
      <family val="2"/>
    </font>
    <font>
      <sz val="11"/>
      <color rgb="FF000000"/>
      <name val="Arial"/>
      <family val="2"/>
    </font>
    <font>
      <sz val="11"/>
      <color theme="1"/>
      <name val="Arial"/>
      <family val="2"/>
    </font>
    <font>
      <sz val="11"/>
      <name val="Arial Narrow"/>
      <family val="2"/>
    </font>
    <font>
      <b/>
      <sz val="11"/>
      <name val="Arial Narrow"/>
      <family val="2"/>
    </font>
    <font>
      <b/>
      <sz val="11"/>
      <name val="Calibri"/>
      <family val="2"/>
    </font>
    <font>
      <sz val="11"/>
      <color theme="0"/>
      <name val="Arial"/>
      <family val="2"/>
    </font>
  </fonts>
  <fills count="38">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indexed="22"/>
        <bgColor indexed="64"/>
      </patternFill>
    </fill>
    <fill>
      <patternFill patternType="solid">
        <fgColor rgb="FFC0C0C0"/>
        <bgColor rgb="FF000000"/>
      </patternFill>
    </fill>
    <fill>
      <patternFill patternType="solid">
        <fgColor rgb="FFC0C0C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C6C6"/>
        <bgColor indexed="64"/>
      </patternFill>
    </fill>
    <fill>
      <patternFill patternType="solid">
        <fgColor rgb="FFC5D3FF"/>
        <bgColor indexed="64"/>
      </patternFill>
    </fill>
    <fill>
      <patternFill patternType="solid">
        <fgColor rgb="FFAAE571"/>
        <bgColor indexed="64"/>
      </patternFill>
    </fill>
    <fill>
      <patternFill patternType="solid">
        <fgColor theme="2" tint="-9.9978637043366805E-2"/>
        <bgColor indexed="64"/>
      </patternFill>
    </fill>
    <fill>
      <patternFill patternType="solid">
        <fgColor rgb="FFA3DBFF"/>
        <bgColor indexed="64"/>
      </patternFill>
    </fill>
    <fill>
      <patternFill patternType="solid">
        <fgColor rgb="FFFF7474"/>
        <bgColor indexed="64"/>
      </patternFill>
    </fill>
    <fill>
      <patternFill patternType="solid">
        <fgColor rgb="FF76E3FF"/>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indexed="45"/>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9"/>
      </patternFill>
    </fill>
    <fill>
      <patternFill patternType="solid">
        <fgColor rgb="FFD9D9D9"/>
        <bgColor rgb="FF000000"/>
      </patternFill>
    </fill>
    <fill>
      <patternFill patternType="solid">
        <fgColor rgb="FFFFFFFF"/>
        <bgColor rgb="FF000000"/>
      </patternFill>
    </fill>
    <fill>
      <patternFill patternType="solid">
        <fgColor rgb="FFDDEBF7"/>
        <bgColor rgb="FF000000"/>
      </patternFill>
    </fill>
    <fill>
      <patternFill patternType="solid">
        <fgColor theme="8" tint="0.59999389629810485"/>
        <bgColor indexed="64"/>
      </patternFill>
    </fill>
    <fill>
      <patternFill patternType="solid">
        <fgColor theme="2"/>
        <bgColor indexed="64"/>
      </patternFill>
    </fill>
    <fill>
      <patternFill patternType="solid">
        <fgColor theme="0" tint="-4.9989318521683403E-2"/>
        <bgColor indexed="64"/>
      </patternFill>
    </fill>
    <fill>
      <patternFill patternType="solid">
        <fgColor theme="2" tint="-9.9978637043366805E-2"/>
        <bgColor rgb="FF000000"/>
      </patternFill>
    </fill>
    <fill>
      <patternFill patternType="solid">
        <fgColor theme="2"/>
        <bgColor rgb="FF000000"/>
      </patternFill>
    </fill>
    <fill>
      <patternFill patternType="solid">
        <fgColor theme="0"/>
        <bgColor rgb="FF000000"/>
      </patternFill>
    </fill>
    <fill>
      <patternFill patternType="solid">
        <fgColor theme="0" tint="-4.9989318521683403E-2"/>
        <bgColor rgb="FF000000"/>
      </patternFill>
    </fill>
  </fills>
  <borders count="4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diagonal/>
    </border>
    <border>
      <left style="medium">
        <color auto="1"/>
      </left>
      <right style="thin">
        <color auto="1"/>
      </right>
      <top/>
      <bottom/>
      <diagonal/>
    </border>
    <border>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rgb="FF000000"/>
      </left>
      <right style="medium">
        <color rgb="FF000000"/>
      </right>
      <top style="thick">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style="thick">
        <color rgb="FF000000"/>
      </bottom>
      <diagonal/>
    </border>
    <border>
      <left style="medium">
        <color indexed="64"/>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s>
  <cellStyleXfs count="45">
    <xf numFmtId="0" fontId="0" fillId="0" borderId="0"/>
    <xf numFmtId="168" fontId="7" fillId="0" borderId="0" applyFont="0" applyFill="0" applyBorder="0" applyAlignment="0" applyProtection="0"/>
    <xf numFmtId="167" fontId="7" fillId="0" borderId="0" applyFont="0" applyFill="0" applyBorder="0" applyAlignment="0" applyProtection="0"/>
    <xf numFmtId="9" fontId="7" fillId="0" borderId="0" applyFont="0" applyFill="0" applyBorder="0" applyAlignment="0" applyProtection="0"/>
    <xf numFmtId="0" fontId="11" fillId="0" borderId="0"/>
    <xf numFmtId="165" fontId="7" fillId="0" borderId="0" applyFont="0" applyFill="0" applyBorder="0" applyAlignment="0" applyProtection="0"/>
    <xf numFmtId="0" fontId="21" fillId="19"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0" borderId="0" applyNumberFormat="0" applyBorder="0" applyAlignment="0" applyProtection="0"/>
    <xf numFmtId="0" fontId="21" fillId="23" borderId="0" applyNumberFormat="0" applyBorder="0" applyAlignment="0" applyProtection="0"/>
    <xf numFmtId="0" fontId="21" fillId="24" borderId="0" applyNumberFormat="0" applyBorder="0" applyAlignment="0" applyProtection="0"/>
    <xf numFmtId="0" fontId="21" fillId="25"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0" borderId="0" applyNumberFormat="0" applyBorder="0" applyAlignment="0" applyProtection="0"/>
    <xf numFmtId="0" fontId="22" fillId="27" borderId="21" applyNumberFormat="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1" fontId="11" fillId="0" borderId="0" applyFont="0" applyFill="0" applyBorder="0" applyAlignment="0" applyProtection="0"/>
    <xf numFmtId="171" fontId="1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21" borderId="22" applyNumberFormat="0" applyFont="0" applyAlignment="0" applyProtection="0"/>
    <xf numFmtId="0" fontId="21" fillId="21" borderId="22" applyNumberFormat="0" applyFont="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3" fillId="27" borderId="23" applyNumberFormat="0" applyAlignment="0" applyProtection="0"/>
    <xf numFmtId="166" fontId="7" fillId="0" borderId="0" applyFont="0" applyFill="0" applyBorder="0" applyAlignment="0" applyProtection="0"/>
  </cellStyleXfs>
  <cellXfs count="278">
    <xf numFmtId="0" fontId="0" fillId="0" borderId="0" xfId="0"/>
    <xf numFmtId="0" fontId="5" fillId="0" borderId="0" xfId="0" applyFont="1"/>
    <xf numFmtId="0" fontId="3"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Alignment="1">
      <alignment wrapText="1"/>
    </xf>
    <xf numFmtId="0" fontId="8" fillId="0" borderId="0" xfId="0" applyFont="1" applyAlignment="1">
      <alignment vertical="center"/>
    </xf>
    <xf numFmtId="0" fontId="9" fillId="0" borderId="0" xfId="0" applyFont="1" applyAlignment="1">
      <alignment vertical="center"/>
    </xf>
    <xf numFmtId="0" fontId="0" fillId="0" borderId="0" xfId="0" applyAlignment="1">
      <alignment vertical="center"/>
    </xf>
    <xf numFmtId="0" fontId="10" fillId="0" borderId="0" xfId="0" applyFont="1" applyAlignment="1">
      <alignment vertical="center"/>
    </xf>
    <xf numFmtId="0" fontId="8" fillId="0" borderId="0" xfId="0" applyFont="1"/>
    <xf numFmtId="0" fontId="9" fillId="0" borderId="0" xfId="0" applyFont="1" applyAlignment="1">
      <alignment horizontal="left" vertical="center"/>
    </xf>
    <xf numFmtId="0" fontId="8" fillId="0" borderId="0" xfId="0" applyFont="1" applyAlignment="1">
      <alignment horizontal="left" vertical="center" wrapText="1"/>
    </xf>
    <xf numFmtId="0" fontId="8" fillId="0" borderId="0" xfId="0" applyFont="1" applyAlignment="1">
      <alignment horizontal="left" vertical="center"/>
    </xf>
    <xf numFmtId="0" fontId="8" fillId="0" borderId="0" xfId="0" applyFont="1" applyAlignment="1">
      <alignment horizontal="justify" vertical="center" wrapText="1"/>
    </xf>
    <xf numFmtId="0" fontId="12" fillId="0" borderId="0" xfId="0" applyFont="1" applyAlignment="1">
      <alignment horizontal="justify" vertical="justify" wrapText="1"/>
    </xf>
    <xf numFmtId="0" fontId="12" fillId="0" borderId="0" xfId="0" applyFont="1" applyAlignment="1">
      <alignment horizontal="left" vertical="center" wrapText="1"/>
    </xf>
    <xf numFmtId="0" fontId="3" fillId="0" borderId="0" xfId="0" applyFont="1" applyAlignment="1">
      <alignment horizontal="center" vertical="center" wrapText="1"/>
    </xf>
    <xf numFmtId="0" fontId="5" fillId="0" borderId="0" xfId="0" applyFont="1" applyAlignment="1">
      <alignment vertical="center"/>
    </xf>
    <xf numFmtId="10" fontId="5" fillId="0" borderId="0" xfId="0" applyNumberFormat="1" applyFont="1"/>
    <xf numFmtId="10" fontId="5" fillId="0" borderId="0" xfId="3" applyNumberFormat="1" applyFont="1"/>
    <xf numFmtId="10" fontId="8" fillId="0" borderId="0" xfId="0" applyNumberFormat="1" applyFont="1" applyAlignment="1">
      <alignment vertical="center"/>
    </xf>
    <xf numFmtId="10" fontId="8" fillId="0" borderId="0" xfId="0" applyNumberFormat="1" applyFont="1"/>
    <xf numFmtId="10" fontId="6" fillId="0" borderId="0" xfId="0" applyNumberFormat="1" applyFont="1" applyAlignment="1">
      <alignment wrapText="1"/>
    </xf>
    <xf numFmtId="167" fontId="5" fillId="0" borderId="5" xfId="2" applyFont="1" applyBorder="1" applyAlignment="1">
      <alignment vertical="center"/>
    </xf>
    <xf numFmtId="169" fontId="5" fillId="0" borderId="5" xfId="0" applyNumberFormat="1" applyFont="1" applyBorder="1" applyAlignment="1">
      <alignment vertical="center"/>
    </xf>
    <xf numFmtId="167" fontId="5" fillId="0" borderId="5" xfId="2" applyFont="1" applyFill="1" applyBorder="1" applyAlignment="1">
      <alignment vertical="center"/>
    </xf>
    <xf numFmtId="0" fontId="4" fillId="2" borderId="1" xfId="0" applyFont="1" applyFill="1" applyBorder="1" applyAlignment="1">
      <alignment horizontal="center" vertical="center" wrapText="1"/>
    </xf>
    <xf numFmtId="0" fontId="3" fillId="0" borderId="4" xfId="0" applyFont="1" applyBorder="1" applyAlignment="1">
      <alignment horizontal="justify" vertical="center" wrapText="1"/>
    </xf>
    <xf numFmtId="0" fontId="3" fillId="0" borderId="4" xfId="0" applyFont="1" applyBorder="1" applyAlignment="1">
      <alignment horizontal="center" vertical="center" wrapText="1"/>
    </xf>
    <xf numFmtId="167" fontId="5" fillId="0" borderId="0" xfId="0" applyNumberFormat="1" applyFont="1"/>
    <xf numFmtId="169" fontId="6" fillId="0" borderId="0" xfId="0" applyNumberFormat="1" applyFont="1"/>
    <xf numFmtId="167" fontId="6" fillId="0" borderId="0" xfId="0" applyNumberFormat="1" applyFont="1"/>
    <xf numFmtId="0" fontId="4" fillId="2" borderId="5" xfId="0" applyFont="1" applyFill="1" applyBorder="1" applyAlignment="1">
      <alignment horizontal="center" vertical="center" wrapText="1"/>
    </xf>
    <xf numFmtId="0" fontId="3" fillId="3" borderId="12" xfId="4" applyFont="1" applyFill="1" applyBorder="1" applyAlignment="1">
      <alignment horizontal="center" vertical="center" wrapText="1"/>
    </xf>
    <xf numFmtId="0" fontId="13" fillId="0" borderId="0" xfId="0" applyFont="1"/>
    <xf numFmtId="0" fontId="9" fillId="3" borderId="0" xfId="4" applyFont="1" applyFill="1" applyAlignment="1">
      <alignment horizontal="center" vertical="center" wrapText="1"/>
    </xf>
    <xf numFmtId="0" fontId="11" fillId="0" borderId="0" xfId="0" applyFont="1"/>
    <xf numFmtId="167" fontId="5" fillId="0" borderId="1" xfId="2" applyFont="1" applyBorder="1" applyAlignment="1">
      <alignment vertical="center"/>
    </xf>
    <xf numFmtId="167" fontId="5" fillId="0" borderId="9" xfId="2" applyFont="1" applyBorder="1" applyAlignment="1">
      <alignment vertical="center"/>
    </xf>
    <xf numFmtId="167" fontId="5" fillId="0" borderId="5" xfId="0" applyNumberFormat="1" applyFont="1" applyBorder="1" applyAlignment="1">
      <alignment vertical="center"/>
    </xf>
    <xf numFmtId="167" fontId="8" fillId="0" borderId="0" xfId="0" applyNumberFormat="1" applyFont="1" applyAlignment="1">
      <alignment vertical="center"/>
    </xf>
    <xf numFmtId="0" fontId="11" fillId="0" borderId="0" xfId="0" applyFont="1" applyAlignment="1">
      <alignment horizontal="left" vertical="top" wrapText="1"/>
    </xf>
    <xf numFmtId="0" fontId="6" fillId="0" borderId="0" xfId="0" applyFont="1"/>
    <xf numFmtId="164" fontId="6" fillId="0" borderId="0" xfId="0" applyNumberFormat="1" applyFont="1"/>
    <xf numFmtId="0" fontId="4" fillId="2" borderId="3" xfId="0" applyFont="1" applyFill="1" applyBorder="1" applyAlignment="1">
      <alignment horizontal="center" vertical="center" wrapText="1"/>
    </xf>
    <xf numFmtId="0" fontId="4" fillId="2" borderId="13" xfId="0" applyFont="1" applyFill="1" applyBorder="1" applyAlignment="1">
      <alignment horizontal="center" vertical="center" wrapText="1"/>
    </xf>
    <xf numFmtId="169" fontId="6" fillId="8" borderId="1" xfId="0" applyNumberFormat="1" applyFont="1" applyFill="1" applyBorder="1"/>
    <xf numFmtId="167" fontId="6" fillId="8" borderId="1" xfId="0" applyNumberFormat="1" applyFont="1" applyFill="1" applyBorder="1"/>
    <xf numFmtId="167" fontId="5" fillId="8" borderId="1" xfId="0" applyNumberFormat="1" applyFont="1" applyFill="1" applyBorder="1"/>
    <xf numFmtId="49" fontId="4" fillId="5" borderId="13" xfId="0" applyNumberFormat="1" applyFont="1" applyFill="1" applyBorder="1" applyAlignment="1">
      <alignment horizontal="center" vertical="center" wrapText="1"/>
    </xf>
    <xf numFmtId="0" fontId="4" fillId="2" borderId="9" xfId="0" applyFont="1" applyFill="1" applyBorder="1" applyAlignment="1">
      <alignment horizontal="center" vertical="center" wrapText="1"/>
    </xf>
    <xf numFmtId="167" fontId="6" fillId="8" borderId="1" xfId="0" applyNumberFormat="1" applyFont="1" applyFill="1" applyBorder="1" applyAlignment="1">
      <alignment vertical="center"/>
    </xf>
    <xf numFmtId="167" fontId="6" fillId="8" borderId="2" xfId="0" applyNumberFormat="1" applyFont="1" applyFill="1" applyBorder="1" applyAlignment="1">
      <alignment vertical="center"/>
    </xf>
    <xf numFmtId="169" fontId="6" fillId="8" borderId="1" xfId="0" applyNumberFormat="1" applyFont="1" applyFill="1" applyBorder="1" applyAlignment="1">
      <alignment vertical="center"/>
    </xf>
    <xf numFmtId="168" fontId="5" fillId="0" borderId="0" xfId="1" applyFont="1"/>
    <xf numFmtId="9" fontId="5" fillId="0" borderId="0" xfId="3" applyFont="1"/>
    <xf numFmtId="0" fontId="8" fillId="0" borderId="0" xfId="0" applyFont="1" applyAlignment="1">
      <alignment horizontal="center" vertical="center"/>
    </xf>
    <xf numFmtId="1" fontId="14" fillId="0" borderId="1" xfId="0" applyNumberFormat="1" applyFont="1" applyBorder="1" applyAlignment="1">
      <alignment horizontal="center" vertical="center" wrapText="1"/>
    </xf>
    <xf numFmtId="167" fontId="9" fillId="8" borderId="3" xfId="0" applyNumberFormat="1" applyFont="1" applyFill="1" applyBorder="1" applyAlignment="1">
      <alignment vertical="center"/>
    </xf>
    <xf numFmtId="1" fontId="5" fillId="0" borderId="0" xfId="0" applyNumberFormat="1" applyFont="1"/>
    <xf numFmtId="0" fontId="16" fillId="0" borderId="1" xfId="0" applyFont="1" applyBorder="1" applyAlignment="1">
      <alignment horizontal="left" vertical="center" wrapText="1"/>
    </xf>
    <xf numFmtId="0" fontId="16" fillId="9" borderId="1" xfId="0" applyFont="1" applyFill="1" applyBorder="1" applyAlignment="1">
      <alignment horizontal="left" vertical="center" wrapText="1"/>
    </xf>
    <xf numFmtId="0" fontId="17" fillId="0" borderId="17" xfId="0" applyFont="1" applyBorder="1" applyAlignment="1">
      <alignment vertical="center" wrapText="1"/>
    </xf>
    <xf numFmtId="0" fontId="17" fillId="0" borderId="18" xfId="0" applyFont="1" applyBorder="1" applyAlignment="1">
      <alignment vertical="center" wrapText="1"/>
    </xf>
    <xf numFmtId="0" fontId="17" fillId="0" borderId="19" xfId="0" applyFont="1" applyBorder="1" applyAlignment="1">
      <alignment vertical="center" wrapText="1"/>
    </xf>
    <xf numFmtId="0" fontId="3" fillId="9" borderId="4" xfId="0" applyFont="1" applyFill="1" applyBorder="1" applyAlignment="1">
      <alignment horizontal="center" vertical="center" wrapText="1"/>
    </xf>
    <xf numFmtId="0" fontId="16" fillId="9" borderId="5" xfId="0" applyFont="1" applyFill="1" applyBorder="1" applyAlignment="1">
      <alignment horizontal="left" vertical="center" wrapText="1"/>
    </xf>
    <xf numFmtId="0" fontId="16" fillId="10" borderId="1" xfId="0" applyFont="1" applyFill="1" applyBorder="1" applyAlignment="1">
      <alignment horizontal="left" vertical="center" wrapText="1"/>
    </xf>
    <xf numFmtId="0" fontId="16" fillId="11" borderId="1" xfId="0" applyFont="1" applyFill="1" applyBorder="1" applyAlignment="1">
      <alignment horizontal="left" vertical="center" wrapText="1"/>
    </xf>
    <xf numFmtId="0" fontId="16" fillId="12" borderId="1" xfId="0" applyFont="1" applyFill="1" applyBorder="1" applyAlignment="1">
      <alignment horizontal="left" vertical="center" wrapText="1"/>
    </xf>
    <xf numFmtId="0" fontId="16" fillId="13" borderId="1" xfId="0" applyFont="1" applyFill="1" applyBorder="1" applyAlignment="1">
      <alignment horizontal="left" vertical="center" wrapText="1"/>
    </xf>
    <xf numFmtId="0" fontId="16" fillId="14" borderId="1" xfId="0" applyFont="1" applyFill="1" applyBorder="1" applyAlignment="1">
      <alignment horizontal="left" vertical="center" wrapText="1"/>
    </xf>
    <xf numFmtId="0" fontId="16" fillId="15" borderId="1" xfId="0" applyFont="1" applyFill="1" applyBorder="1" applyAlignment="1">
      <alignment horizontal="left" vertical="center" wrapText="1"/>
    </xf>
    <xf numFmtId="0" fontId="16" fillId="16" borderId="1" xfId="0" applyFont="1" applyFill="1" applyBorder="1" applyAlignment="1">
      <alignment horizontal="left" vertical="center" wrapText="1"/>
    </xf>
    <xf numFmtId="0" fontId="16" fillId="17" borderId="1" xfId="0" applyFont="1" applyFill="1" applyBorder="1" applyAlignment="1">
      <alignment horizontal="left" vertical="center" wrapText="1"/>
    </xf>
    <xf numFmtId="0" fontId="12" fillId="30" borderId="24" xfId="0" applyFont="1" applyFill="1" applyBorder="1" applyAlignment="1">
      <alignment horizontal="center" vertical="center"/>
    </xf>
    <xf numFmtId="0" fontId="12" fillId="30" borderId="28" xfId="0" applyFont="1" applyFill="1" applyBorder="1" applyAlignment="1">
      <alignment horizontal="center" vertical="center"/>
    </xf>
    <xf numFmtId="0" fontId="12" fillId="30" borderId="30" xfId="0" applyFont="1" applyFill="1" applyBorder="1" applyAlignment="1">
      <alignment horizontal="center" vertical="center"/>
    </xf>
    <xf numFmtId="0" fontId="20" fillId="0" borderId="24" xfId="0" applyFont="1" applyBorder="1" applyAlignment="1">
      <alignment horizontal="left" vertical="center"/>
    </xf>
    <xf numFmtId="0" fontId="2" fillId="0" borderId="0" xfId="0" applyFont="1"/>
    <xf numFmtId="0" fontId="29" fillId="0" borderId="24" xfId="0" applyFont="1" applyBorder="1" applyAlignment="1">
      <alignment horizontal="center" vertical="center" wrapText="1"/>
    </xf>
    <xf numFmtId="0" fontId="30" fillId="0" borderId="24" xfId="0" applyFont="1" applyBorder="1" applyAlignment="1">
      <alignment vertical="center" wrapText="1"/>
    </xf>
    <xf numFmtId="0" fontId="27" fillId="0" borderId="24" xfId="0" applyFont="1" applyBorder="1" applyAlignment="1">
      <alignment horizontal="center" vertical="center"/>
    </xf>
    <xf numFmtId="0" fontId="30" fillId="0" borderId="24" xfId="0" applyFont="1" applyBorder="1" applyAlignment="1">
      <alignment horizontal="center" vertical="center" wrapText="1"/>
    </xf>
    <xf numFmtId="164" fontId="30" fillId="0" borderId="24" xfId="0" applyNumberFormat="1" applyFont="1" applyBorder="1" applyAlignment="1">
      <alignment vertical="center" wrapText="1"/>
    </xf>
    <xf numFmtId="0" fontId="30" fillId="0" borderId="24" xfId="0" applyFont="1" applyBorder="1" applyAlignment="1">
      <alignment horizontal="left" vertical="center" wrapText="1"/>
    </xf>
    <xf numFmtId="3" fontId="30" fillId="0" borderId="24" xfId="0" applyNumberFormat="1" applyFont="1" applyBorder="1" applyAlignment="1">
      <alignment horizontal="center" vertical="center" wrapText="1"/>
    </xf>
    <xf numFmtId="0" fontId="30" fillId="29" borderId="24" xfId="0" applyFont="1" applyFill="1" applyBorder="1" applyAlignment="1">
      <alignment horizontal="left" vertical="center" wrapText="1"/>
    </xf>
    <xf numFmtId="0" fontId="30" fillId="29" borderId="24" xfId="0" applyFont="1" applyFill="1" applyBorder="1" applyAlignment="1">
      <alignment vertical="center" wrapText="1"/>
    </xf>
    <xf numFmtId="0" fontId="27" fillId="0" borderId="24" xfId="0" applyFont="1" applyBorder="1" applyAlignment="1">
      <alignment horizontal="left" vertical="center" wrapText="1"/>
    </xf>
    <xf numFmtId="164" fontId="30" fillId="0" borderId="24" xfId="0" applyNumberFormat="1" applyFont="1" applyBorder="1" applyAlignment="1">
      <alignment horizontal="center" vertical="center" wrapText="1"/>
    </xf>
    <xf numFmtId="0" fontId="34" fillId="0" borderId="24" xfId="0" applyFont="1" applyBorder="1" applyAlignment="1">
      <alignment horizontal="center" vertical="center" wrapText="1"/>
    </xf>
    <xf numFmtId="0" fontId="27" fillId="0" borderId="24" xfId="0" applyFont="1" applyBorder="1" applyAlignment="1">
      <alignment vertical="center" wrapText="1"/>
    </xf>
    <xf numFmtId="0" fontId="30" fillId="0" borderId="24" xfId="0" applyFont="1" applyBorder="1" applyAlignment="1">
      <alignment horizontal="center" wrapText="1"/>
    </xf>
    <xf numFmtId="0" fontId="25" fillId="0" borderId="0" xfId="0" applyFont="1"/>
    <xf numFmtId="0" fontId="27" fillId="29" borderId="24" xfId="0" applyFont="1" applyFill="1" applyBorder="1" applyAlignment="1">
      <alignment vertical="center" wrapText="1"/>
    </xf>
    <xf numFmtId="0" fontId="30" fillId="0" borderId="24" xfId="0" applyFont="1" applyBorder="1" applyAlignment="1">
      <alignment wrapText="1"/>
    </xf>
    <xf numFmtId="0" fontId="27" fillId="0" borderId="24" xfId="0" applyFont="1" applyBorder="1" applyAlignment="1">
      <alignment horizontal="center" vertical="center" wrapText="1"/>
    </xf>
    <xf numFmtId="0" fontId="29" fillId="32" borderId="24" xfId="0" applyFont="1" applyFill="1" applyBorder="1" applyAlignment="1">
      <alignment horizontal="center" vertical="center" wrapText="1"/>
    </xf>
    <xf numFmtId="0" fontId="32" fillId="0" borderId="24" xfId="0" applyFont="1" applyBorder="1" applyAlignment="1">
      <alignment horizontal="center" vertical="center" wrapText="1"/>
    </xf>
    <xf numFmtId="0" fontId="2" fillId="0" borderId="0" xfId="0" applyFont="1" applyAlignment="1">
      <alignment horizontal="center"/>
    </xf>
    <xf numFmtId="0" fontId="2" fillId="0" borderId="0" xfId="0" applyFont="1" applyAlignment="1">
      <alignment wrapText="1"/>
    </xf>
    <xf numFmtId="165" fontId="2" fillId="0" borderId="0" xfId="0" applyNumberFormat="1" applyFont="1" applyAlignment="1">
      <alignment vertical="center"/>
    </xf>
    <xf numFmtId="0" fontId="28" fillId="0" borderId="1" xfId="0" applyFont="1" applyBorder="1" applyAlignment="1">
      <alignment horizontal="center" vertical="center" wrapText="1"/>
    </xf>
    <xf numFmtId="0" fontId="27" fillId="0" borderId="0" xfId="0" applyFont="1" applyAlignment="1">
      <alignment vertical="center"/>
    </xf>
    <xf numFmtId="0" fontId="20" fillId="0" borderId="0" xfId="0" applyFont="1" applyAlignment="1">
      <alignment vertical="center"/>
    </xf>
    <xf numFmtId="0" fontId="35" fillId="0" borderId="0" xfId="0" applyFont="1" applyAlignment="1">
      <alignment vertical="center"/>
    </xf>
    <xf numFmtId="165" fontId="27" fillId="0" borderId="0" xfId="0" applyNumberFormat="1" applyFont="1" applyAlignment="1">
      <alignment vertical="center"/>
    </xf>
    <xf numFmtId="0" fontId="27" fillId="0" borderId="0" xfId="0" applyFont="1"/>
    <xf numFmtId="0" fontId="20" fillId="0" borderId="0" xfId="0" applyFont="1" applyAlignment="1">
      <alignment horizontal="left" vertical="center"/>
    </xf>
    <xf numFmtId="0" fontId="20" fillId="0" borderId="0" xfId="0" applyFont="1" applyAlignment="1">
      <alignment horizontal="left" vertical="center" wrapText="1"/>
    </xf>
    <xf numFmtId="10" fontId="27" fillId="0" borderId="0" xfId="0" applyNumberFormat="1" applyFont="1" applyAlignment="1">
      <alignment vertical="center"/>
    </xf>
    <xf numFmtId="0" fontId="27" fillId="0" borderId="0" xfId="0" applyFont="1" applyAlignment="1">
      <alignment horizontal="left" vertical="center" wrapText="1"/>
    </xf>
    <xf numFmtId="0" fontId="27" fillId="0" borderId="0" xfId="0" applyFont="1" applyAlignment="1">
      <alignment horizontal="left" vertical="center"/>
    </xf>
    <xf numFmtId="0" fontId="27" fillId="0" borderId="0" xfId="0" applyFont="1" applyAlignment="1">
      <alignment horizontal="justify" vertical="center" wrapText="1"/>
    </xf>
    <xf numFmtId="0" fontId="20" fillId="0" borderId="0" xfId="0" applyFont="1" applyAlignment="1">
      <alignment horizontal="justify" vertical="justify" wrapText="1"/>
    </xf>
    <xf numFmtId="0" fontId="30" fillId="0" borderId="0" xfId="0" applyFont="1"/>
    <xf numFmtId="0" fontId="20" fillId="34" borderId="24" xfId="0" applyFont="1" applyFill="1" applyBorder="1" applyAlignment="1">
      <alignment vertical="center"/>
    </xf>
    <xf numFmtId="0" fontId="31" fillId="13" borderId="24" xfId="0" applyFont="1" applyFill="1" applyBorder="1"/>
    <xf numFmtId="0" fontId="20" fillId="35" borderId="24" xfId="0" applyFont="1" applyFill="1" applyBorder="1" applyAlignment="1">
      <alignment vertical="center"/>
    </xf>
    <xf numFmtId="0" fontId="32" fillId="32" borderId="24" xfId="0" applyFont="1" applyFill="1" applyBorder="1" applyAlignment="1">
      <alignment horizontal="center" vertical="center" wrapText="1"/>
    </xf>
    <xf numFmtId="0" fontId="31" fillId="32" borderId="24" xfId="0" applyFont="1" applyFill="1" applyBorder="1"/>
    <xf numFmtId="0" fontId="32" fillId="31" borderId="24" xfId="0" applyFont="1" applyFill="1" applyBorder="1" applyAlignment="1">
      <alignment horizontal="center" vertical="center" wrapText="1"/>
    </xf>
    <xf numFmtId="165" fontId="32" fillId="31" borderId="24" xfId="5" applyFont="1" applyFill="1" applyBorder="1" applyAlignment="1">
      <alignment horizontal="center" vertical="center" wrapText="1"/>
    </xf>
    <xf numFmtId="0" fontId="32" fillId="9" borderId="24" xfId="0" applyFont="1" applyFill="1" applyBorder="1" applyAlignment="1">
      <alignment horizontal="center" vertical="center" wrapText="1"/>
    </xf>
    <xf numFmtId="165" fontId="32" fillId="9" borderId="24" xfId="5" applyFont="1" applyFill="1" applyBorder="1" applyAlignment="1">
      <alignment horizontal="center" vertical="center" wrapText="1"/>
    </xf>
    <xf numFmtId="165" fontId="32" fillId="32" borderId="24" xfId="5" applyFont="1" applyFill="1" applyBorder="1" applyAlignment="1">
      <alignment horizontal="center" vertical="center" wrapText="1"/>
    </xf>
    <xf numFmtId="0" fontId="20" fillId="37" borderId="24" xfId="0" applyFont="1" applyFill="1" applyBorder="1" applyAlignment="1">
      <alignment vertical="center"/>
    </xf>
    <xf numFmtId="0" fontId="31" fillId="33" borderId="24" xfId="0" applyFont="1" applyFill="1" applyBorder="1"/>
    <xf numFmtId="0" fontId="32" fillId="33" borderId="24" xfId="0" applyFont="1" applyFill="1" applyBorder="1" applyAlignment="1">
      <alignment horizontal="center" vertical="center" wrapText="1"/>
    </xf>
    <xf numFmtId="165" fontId="32" fillId="33" borderId="24" xfId="5" applyFont="1" applyFill="1" applyBorder="1" applyAlignment="1">
      <alignment horizontal="center" vertical="center" wrapText="1"/>
    </xf>
    <xf numFmtId="0" fontId="20" fillId="36" borderId="24" xfId="0" applyFont="1" applyFill="1" applyBorder="1" applyAlignment="1">
      <alignment vertical="center"/>
    </xf>
    <xf numFmtId="0" fontId="20" fillId="28" borderId="24" xfId="0" applyFont="1" applyFill="1" applyBorder="1" applyAlignment="1">
      <alignment vertical="center"/>
    </xf>
    <xf numFmtId="0" fontId="32" fillId="18" borderId="24" xfId="0" applyFont="1" applyFill="1" applyBorder="1" applyAlignment="1">
      <alignment horizontal="center" vertical="center" wrapText="1"/>
    </xf>
    <xf numFmtId="167" fontId="26" fillId="31" borderId="24" xfId="2" applyFont="1" applyFill="1" applyBorder="1" applyAlignment="1">
      <alignment vertical="center"/>
    </xf>
    <xf numFmtId="0" fontId="32" fillId="0" borderId="26" xfId="0" applyFont="1" applyBorder="1" applyAlignment="1">
      <alignment horizontal="center" vertical="center" wrapText="1"/>
    </xf>
    <xf numFmtId="0" fontId="20" fillId="0" borderId="26" xfId="0" applyFont="1" applyBorder="1" applyAlignment="1">
      <alignment horizontal="left" vertical="center"/>
    </xf>
    <xf numFmtId="0" fontId="32" fillId="0" borderId="28" xfId="0" applyFont="1" applyBorder="1" applyAlignment="1">
      <alignment horizontal="justify" vertical="center" wrapText="1"/>
    </xf>
    <xf numFmtId="0" fontId="32" fillId="0" borderId="28" xfId="0" applyFont="1" applyBorder="1" applyAlignment="1">
      <alignment horizontal="center" vertical="center" wrapText="1"/>
    </xf>
    <xf numFmtId="165" fontId="32" fillId="0" borderId="28" xfId="5" applyFont="1" applyFill="1" applyBorder="1" applyAlignment="1">
      <alignment horizontal="center" vertical="center" wrapText="1"/>
    </xf>
    <xf numFmtId="0" fontId="33" fillId="0" borderId="32" xfId="0" applyFont="1" applyBorder="1" applyAlignment="1">
      <alignment horizontal="right" vertical="center" wrapText="1"/>
    </xf>
    <xf numFmtId="0" fontId="32" fillId="0" borderId="33" xfId="0" applyFont="1" applyBorder="1" applyAlignment="1">
      <alignment horizontal="center" vertical="center" wrapText="1"/>
    </xf>
    <xf numFmtId="165" fontId="32" fillId="0" borderId="37" xfId="5" applyFont="1" applyFill="1" applyBorder="1" applyAlignment="1">
      <alignment horizontal="center" vertical="center" wrapText="1"/>
    </xf>
    <xf numFmtId="10" fontId="12" fillId="30" borderId="26" xfId="0" applyNumberFormat="1" applyFont="1" applyFill="1" applyBorder="1" applyAlignment="1">
      <alignment horizontal="center" vertical="center"/>
    </xf>
    <xf numFmtId="9" fontId="12" fillId="30" borderId="26" xfId="0" applyNumberFormat="1" applyFont="1" applyFill="1" applyBorder="1" applyAlignment="1">
      <alignment horizontal="center" vertical="center"/>
    </xf>
    <xf numFmtId="9" fontId="12" fillId="30" borderId="26" xfId="0" applyNumberFormat="1" applyFont="1" applyFill="1" applyBorder="1" applyAlignment="1">
      <alignment horizontal="center"/>
    </xf>
    <xf numFmtId="9" fontId="12" fillId="30" borderId="27" xfId="0" applyNumberFormat="1" applyFont="1" applyFill="1" applyBorder="1" applyAlignment="1">
      <alignment horizontal="center"/>
    </xf>
    <xf numFmtId="172" fontId="26" fillId="0" borderId="36" xfId="0" applyNumberFormat="1" applyFont="1" applyBorder="1"/>
    <xf numFmtId="172" fontId="26" fillId="18" borderId="2" xfId="0" applyNumberFormat="1" applyFont="1" applyFill="1" applyBorder="1"/>
    <xf numFmtId="0" fontId="33" fillId="31" borderId="24" xfId="0" applyFont="1" applyFill="1" applyBorder="1" applyAlignment="1">
      <alignment horizontal="center" vertical="center" wrapText="1"/>
    </xf>
    <xf numFmtId="0" fontId="26" fillId="31" borderId="24" xfId="0" applyFont="1" applyFill="1" applyBorder="1"/>
    <xf numFmtId="165" fontId="33" fillId="31" borderId="24" xfId="5" applyFont="1" applyFill="1" applyBorder="1" applyAlignment="1">
      <alignment horizontal="center" vertical="center" wrapText="1"/>
    </xf>
    <xf numFmtId="0" fontId="33" fillId="18" borderId="24" xfId="0" applyFont="1" applyFill="1" applyBorder="1" applyAlignment="1">
      <alignment horizontal="center" vertical="center" wrapText="1"/>
    </xf>
    <xf numFmtId="0" fontId="26" fillId="18" borderId="24" xfId="0" applyFont="1" applyFill="1" applyBorder="1"/>
    <xf numFmtId="165" fontId="33" fillId="18" borderId="24" xfId="5" applyFont="1" applyFill="1" applyBorder="1" applyAlignment="1">
      <alignment horizontal="center" vertical="center" wrapText="1"/>
    </xf>
    <xf numFmtId="167" fontId="26" fillId="18" borderId="24" xfId="2" applyFont="1" applyFill="1" applyBorder="1" applyAlignment="1">
      <alignment vertical="center"/>
    </xf>
    <xf numFmtId="0" fontId="28" fillId="9" borderId="38" xfId="0" applyFont="1" applyFill="1" applyBorder="1" applyAlignment="1">
      <alignment horizontal="center" vertical="center" wrapText="1"/>
    </xf>
    <xf numFmtId="0" fontId="24" fillId="9" borderId="38" xfId="0" applyFont="1" applyFill="1" applyBorder="1" applyAlignment="1">
      <alignment horizontal="center" vertical="center" wrapText="1"/>
    </xf>
    <xf numFmtId="165" fontId="20" fillId="9" borderId="38" xfId="4" applyNumberFormat="1" applyFont="1" applyFill="1" applyBorder="1" applyAlignment="1">
      <alignment horizontal="center" vertical="center" wrapText="1"/>
    </xf>
    <xf numFmtId="0" fontId="20" fillId="9" borderId="38" xfId="4" applyFont="1" applyFill="1" applyBorder="1" applyAlignment="1">
      <alignment horizontal="center" vertical="center" wrapText="1"/>
    </xf>
    <xf numFmtId="0" fontId="28" fillId="2" borderId="32" xfId="0" applyFont="1" applyFill="1" applyBorder="1" applyAlignment="1">
      <alignment horizontal="center" vertical="center" wrapText="1"/>
    </xf>
    <xf numFmtId="0" fontId="28" fillId="0" borderId="37" xfId="0" applyFont="1" applyBorder="1" applyAlignment="1">
      <alignment horizontal="center" vertical="center" wrapText="1"/>
    </xf>
    <xf numFmtId="0" fontId="28" fillId="2" borderId="25" xfId="0" applyFont="1" applyFill="1" applyBorder="1" applyAlignment="1">
      <alignment horizontal="center" vertical="center" wrapText="1"/>
    </xf>
    <xf numFmtId="0" fontId="28" fillId="2" borderId="40" xfId="0" applyFont="1" applyFill="1" applyBorder="1" applyAlignment="1">
      <alignment horizontal="center" vertical="center" wrapText="1"/>
    </xf>
    <xf numFmtId="0" fontId="32" fillId="0" borderId="25" xfId="0" applyFont="1" applyBorder="1" applyAlignment="1">
      <alignment horizontal="right" vertical="center" wrapText="1"/>
    </xf>
    <xf numFmtId="0" fontId="27" fillId="0" borderId="25" xfId="0" applyFont="1" applyBorder="1" applyAlignment="1">
      <alignment horizontal="right" vertical="center"/>
    </xf>
    <xf numFmtId="0" fontId="1" fillId="0" borderId="10" xfId="0" applyFont="1" applyBorder="1" applyAlignment="1">
      <alignment horizontal="right" wrapText="1"/>
    </xf>
    <xf numFmtId="0" fontId="33" fillId="9" borderId="24" xfId="0" applyFont="1" applyFill="1" applyBorder="1" applyAlignment="1">
      <alignment horizontal="center" vertical="center" wrapText="1"/>
    </xf>
    <xf numFmtId="0" fontId="33" fillId="31" borderId="24" xfId="0" applyFont="1" applyFill="1" applyBorder="1" applyAlignment="1">
      <alignment horizontal="right" vertical="center" wrapText="1"/>
    </xf>
    <xf numFmtId="0" fontId="33" fillId="18" borderId="24" xfId="0" applyFont="1" applyFill="1" applyBorder="1" applyAlignment="1">
      <alignment horizontal="right" vertical="center" wrapText="1"/>
    </xf>
    <xf numFmtId="0" fontId="20" fillId="0" borderId="16" xfId="0" applyFont="1" applyBorder="1" applyAlignment="1">
      <alignment horizontal="left" vertical="center"/>
    </xf>
    <xf numFmtId="0" fontId="20" fillId="0" borderId="31" xfId="0" applyFont="1" applyBorder="1" applyAlignment="1">
      <alignment horizontal="left" vertical="center" wrapText="1"/>
    </xf>
    <xf numFmtId="165" fontId="27" fillId="0" borderId="9" xfId="0" applyNumberFormat="1" applyFont="1" applyBorder="1" applyAlignment="1">
      <alignment vertical="center"/>
    </xf>
    <xf numFmtId="0" fontId="20" fillId="0" borderId="10" xfId="0" applyFont="1" applyBorder="1" applyAlignment="1">
      <alignment horizontal="left" vertical="center"/>
    </xf>
    <xf numFmtId="0" fontId="20" fillId="0" borderId="8" xfId="0" applyFont="1" applyBorder="1" applyAlignment="1">
      <alignment horizontal="left" vertical="center" wrapText="1"/>
    </xf>
    <xf numFmtId="165" fontId="27" fillId="0" borderId="4" xfId="0" applyNumberFormat="1" applyFont="1" applyBorder="1" applyAlignment="1">
      <alignment vertical="center"/>
    </xf>
    <xf numFmtId="0" fontId="1" fillId="8" borderId="2" xfId="0" applyFont="1" applyFill="1" applyBorder="1"/>
    <xf numFmtId="0" fontId="1" fillId="0" borderId="24" xfId="0" applyFont="1" applyBorder="1"/>
    <xf numFmtId="0" fontId="1" fillId="0" borderId="30" xfId="0" applyFont="1" applyBorder="1"/>
    <xf numFmtId="0" fontId="1" fillId="9" borderId="38" xfId="0" applyFont="1" applyFill="1" applyBorder="1"/>
    <xf numFmtId="0" fontId="1" fillId="13" borderId="24" xfId="0" applyFont="1" applyFill="1" applyBorder="1"/>
    <xf numFmtId="0" fontId="1" fillId="32" borderId="24" xfId="0" applyFont="1" applyFill="1" applyBorder="1"/>
    <xf numFmtId="165" fontId="1" fillId="32" borderId="24" xfId="2" applyNumberFormat="1" applyFont="1" applyFill="1" applyBorder="1" applyAlignment="1">
      <alignment vertical="center" wrapText="1"/>
    </xf>
    <xf numFmtId="0" fontId="1" fillId="31" borderId="24" xfId="0" applyFont="1" applyFill="1" applyBorder="1"/>
    <xf numFmtId="0" fontId="1" fillId="9" borderId="24" xfId="0" applyFont="1" applyFill="1" applyBorder="1"/>
    <xf numFmtId="167" fontId="1" fillId="9" borderId="24" xfId="2" applyFont="1" applyFill="1" applyBorder="1" applyAlignment="1">
      <alignment vertical="center"/>
    </xf>
    <xf numFmtId="167" fontId="1" fillId="0" borderId="24" xfId="0" applyNumberFormat="1" applyFont="1" applyBorder="1"/>
    <xf numFmtId="0" fontId="1" fillId="0" borderId="0" xfId="0" applyFont="1"/>
    <xf numFmtId="0" fontId="1" fillId="33" borderId="24" xfId="0" applyFont="1" applyFill="1" applyBorder="1"/>
    <xf numFmtId="167" fontId="1" fillId="32" borderId="24" xfId="2" applyFont="1" applyFill="1" applyBorder="1" applyAlignment="1">
      <alignment vertical="center"/>
    </xf>
    <xf numFmtId="0" fontId="1" fillId="0" borderId="28" xfId="0" applyFont="1" applyBorder="1"/>
    <xf numFmtId="0" fontId="1" fillId="0" borderId="33" xfId="0" applyFont="1" applyBorder="1"/>
    <xf numFmtId="0" fontId="1" fillId="0" borderId="34" xfId="0" applyFont="1" applyBorder="1"/>
    <xf numFmtId="172" fontId="1" fillId="0" borderId="35" xfId="44" applyNumberFormat="1" applyFont="1" applyBorder="1"/>
    <xf numFmtId="0" fontId="1" fillId="0" borderId="0" xfId="0" applyFont="1" applyAlignment="1">
      <alignment horizontal="center"/>
    </xf>
    <xf numFmtId="0" fontId="1" fillId="0" borderId="8" xfId="0" applyFont="1" applyBorder="1" applyAlignment="1">
      <alignment horizontal="center"/>
    </xf>
    <xf numFmtId="165" fontId="1" fillId="0" borderId="29" xfId="0" applyNumberFormat="1" applyFont="1" applyBorder="1" applyAlignment="1">
      <alignment vertical="center"/>
    </xf>
    <xf numFmtId="0" fontId="1" fillId="0" borderId="0" xfId="0" applyFont="1" applyAlignment="1">
      <alignment wrapText="1"/>
    </xf>
    <xf numFmtId="165" fontId="1" fillId="0" borderId="0" xfId="0" applyNumberFormat="1" applyFont="1" applyAlignment="1">
      <alignment vertical="center"/>
    </xf>
    <xf numFmtId="0" fontId="1" fillId="0" borderId="0" xfId="0" applyFont="1" applyAlignment="1">
      <alignment vertical="center"/>
    </xf>
    <xf numFmtId="0" fontId="20" fillId="6" borderId="39" xfId="4" applyFont="1" applyFill="1" applyBorder="1" applyAlignment="1">
      <alignment horizontal="center" vertical="center" wrapText="1"/>
    </xf>
    <xf numFmtId="0" fontId="20" fillId="6" borderId="36" xfId="4" applyFont="1" applyFill="1" applyBorder="1" applyAlignment="1">
      <alignment horizontal="center" vertical="center" wrapText="1"/>
    </xf>
    <xf numFmtId="0" fontId="24" fillId="18" borderId="6" xfId="0" applyFont="1" applyFill="1" applyBorder="1" applyAlignment="1">
      <alignment horizontal="center" vertical="center" wrapText="1"/>
    </xf>
    <xf numFmtId="0" fontId="24" fillId="18" borderId="7" xfId="0" applyFont="1" applyFill="1" applyBorder="1" applyAlignment="1">
      <alignment horizontal="center" vertical="center" wrapText="1"/>
    </xf>
    <xf numFmtId="0" fontId="28" fillId="8" borderId="6" xfId="0" applyFont="1" applyFill="1" applyBorder="1" applyAlignment="1">
      <alignment horizontal="center" vertical="center" wrapText="1"/>
    </xf>
    <xf numFmtId="0" fontId="28" fillId="8" borderId="7" xfId="0" applyFont="1" applyFill="1" applyBorder="1" applyAlignment="1">
      <alignment horizontal="center" vertical="center" wrapText="1"/>
    </xf>
    <xf numFmtId="0" fontId="28" fillId="0" borderId="16" xfId="0" applyFont="1" applyBorder="1" applyAlignment="1">
      <alignment horizontal="center" vertical="center" wrapText="1"/>
    </xf>
    <xf numFmtId="0" fontId="28" fillId="0" borderId="9" xfId="0" applyFont="1" applyBorder="1" applyAlignment="1">
      <alignment horizontal="center" vertical="center" wrapText="1"/>
    </xf>
    <xf numFmtId="0" fontId="28" fillId="8" borderId="2" xfId="0" applyFont="1" applyFill="1" applyBorder="1" applyAlignment="1">
      <alignment horizontal="center" vertical="center" wrapText="1"/>
    </xf>
    <xf numFmtId="0" fontId="28" fillId="2" borderId="6"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7" fillId="0" borderId="6" xfId="0" applyFont="1" applyBorder="1" applyAlignment="1">
      <alignment horizontal="left" vertical="top" wrapText="1"/>
    </xf>
    <xf numFmtId="0" fontId="27" fillId="0" borderId="7" xfId="0" applyFont="1" applyBorder="1" applyAlignment="1">
      <alignment horizontal="left" vertical="top" wrapText="1"/>
    </xf>
    <xf numFmtId="0" fontId="27" fillId="0" borderId="2" xfId="0" applyFont="1" applyBorder="1" applyAlignment="1">
      <alignment horizontal="left" vertical="top" wrapText="1"/>
    </xf>
    <xf numFmtId="0" fontId="27" fillId="0" borderId="20" xfId="0" applyFont="1" applyBorder="1" applyAlignment="1">
      <alignment horizontal="left" vertical="center"/>
    </xf>
    <xf numFmtId="0" fontId="27" fillId="0" borderId="0" xfId="0" applyFont="1" applyAlignment="1">
      <alignment horizontal="left" vertical="center"/>
    </xf>
    <xf numFmtId="0" fontId="27" fillId="0" borderId="13" xfId="0" applyFont="1" applyBorder="1" applyAlignment="1">
      <alignment horizontal="left" vertical="center"/>
    </xf>
    <xf numFmtId="0" fontId="24" fillId="2" borderId="33" xfId="0" applyFont="1" applyFill="1" applyBorder="1" applyAlignment="1">
      <alignment horizontal="center" vertical="center" wrapText="1"/>
    </xf>
    <xf numFmtId="0" fontId="24" fillId="2" borderId="24" xfId="0" applyFont="1" applyFill="1" applyBorder="1" applyAlignment="1">
      <alignment horizontal="center" vertical="center" wrapText="1"/>
    </xf>
    <xf numFmtId="0" fontId="24" fillId="2" borderId="30" xfId="0" applyFont="1" applyFill="1" applyBorder="1" applyAlignment="1">
      <alignment horizontal="center" vertical="center" wrapText="1"/>
    </xf>
    <xf numFmtId="165" fontId="20" fillId="6" borderId="38" xfId="4" applyNumberFormat="1" applyFont="1" applyFill="1" applyBorder="1" applyAlignment="1">
      <alignment horizontal="center" vertical="center" wrapText="1"/>
    </xf>
    <xf numFmtId="165" fontId="20" fillId="6" borderId="30" xfId="4" applyNumberFormat="1" applyFont="1" applyFill="1" applyBorder="1" applyAlignment="1">
      <alignment horizontal="center" vertical="center" wrapText="1"/>
    </xf>
    <xf numFmtId="0" fontId="18" fillId="0" borderId="0" xfId="0" applyFont="1" applyAlignment="1">
      <alignment horizontal="center" vertical="top" wrapText="1" readingOrder="1"/>
    </xf>
    <xf numFmtId="170" fontId="12" fillId="3" borderId="14" xfId="1" applyNumberFormat="1" applyFont="1" applyFill="1" applyBorder="1" applyAlignment="1">
      <alignment vertical="center" wrapText="1"/>
    </xf>
    <xf numFmtId="170" fontId="12" fillId="3" borderId="15" xfId="1" applyNumberFormat="1" applyFont="1" applyFill="1" applyBorder="1" applyAlignment="1">
      <alignment vertical="center" wrapText="1"/>
    </xf>
    <xf numFmtId="0" fontId="15" fillId="8" borderId="6" xfId="0" applyFont="1" applyFill="1" applyBorder="1" applyAlignment="1">
      <alignment horizontal="center" vertical="center"/>
    </xf>
    <xf numFmtId="0" fontId="15" fillId="8" borderId="7" xfId="0" applyFont="1" applyFill="1" applyBorder="1" applyAlignment="1">
      <alignment horizontal="center" vertical="center"/>
    </xf>
    <xf numFmtId="0" fontId="15" fillId="8" borderId="2" xfId="0" applyFont="1" applyFill="1" applyBorder="1" applyAlignment="1">
      <alignment horizontal="center" vertical="center"/>
    </xf>
    <xf numFmtId="167" fontId="6" fillId="8" borderId="6" xfId="0" applyNumberFormat="1" applyFont="1" applyFill="1" applyBorder="1" applyAlignment="1">
      <alignment horizontal="center" vertical="center"/>
    </xf>
    <xf numFmtId="167" fontId="6" fillId="8" borderId="2" xfId="0" applyNumberFormat="1" applyFont="1" applyFill="1" applyBorder="1" applyAlignment="1">
      <alignment horizontal="center" vertical="center"/>
    </xf>
    <xf numFmtId="0" fontId="12" fillId="0" borderId="0" xfId="0" applyFont="1" applyAlignment="1">
      <alignment horizontal="left" vertical="center" wrapText="1"/>
    </xf>
    <xf numFmtId="0" fontId="3" fillId="8" borderId="6"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11" fillId="0" borderId="0" xfId="0" applyFont="1" applyAlignment="1">
      <alignment horizontal="left" vertical="top" wrapText="1"/>
    </xf>
    <xf numFmtId="0" fontId="8" fillId="0" borderId="0" xfId="0" applyFont="1" applyAlignment="1">
      <alignment horizontal="left" vertical="center" wrapText="1"/>
    </xf>
    <xf numFmtId="0" fontId="9" fillId="6" borderId="11" xfId="4" applyFont="1" applyFill="1" applyBorder="1" applyAlignment="1">
      <alignment horizontal="center" vertical="center" wrapText="1"/>
    </xf>
    <xf numFmtId="0" fontId="9" fillId="6" borderId="3" xfId="4" applyFont="1" applyFill="1" applyBorder="1" applyAlignment="1">
      <alignment horizontal="center" vertical="center" wrapText="1"/>
    </xf>
    <xf numFmtId="0" fontId="3" fillId="4" borderId="10" xfId="4" applyFont="1" applyFill="1" applyBorder="1" applyAlignment="1">
      <alignment horizontal="center" vertical="center" wrapText="1"/>
    </xf>
    <xf numFmtId="0" fontId="3" fillId="4" borderId="8" xfId="4" applyFont="1" applyFill="1" applyBorder="1" applyAlignment="1">
      <alignment horizontal="center" vertical="center" wrapText="1"/>
    </xf>
    <xf numFmtId="0" fontId="3" fillId="4" borderId="4" xfId="4" applyFont="1" applyFill="1" applyBorder="1" applyAlignment="1">
      <alignment horizontal="center" vertical="center" wrapText="1"/>
    </xf>
    <xf numFmtId="0" fontId="9" fillId="6" borderId="5" xfId="4" applyFont="1" applyFill="1" applyBorder="1" applyAlignment="1">
      <alignment horizontal="center" vertical="center" wrapText="1"/>
    </xf>
    <xf numFmtId="0" fontId="3" fillId="8" borderId="10" xfId="0" applyFont="1" applyFill="1" applyBorder="1" applyAlignment="1">
      <alignment horizontal="center" vertical="center" wrapText="1"/>
    </xf>
    <xf numFmtId="0" fontId="3" fillId="8" borderId="8" xfId="0" applyFont="1" applyFill="1" applyBorder="1" applyAlignment="1">
      <alignment horizontal="center" vertical="center" wrapText="1"/>
    </xf>
    <xf numFmtId="169" fontId="6" fillId="8" borderId="6" xfId="0" applyNumberFormat="1" applyFont="1" applyFill="1" applyBorder="1" applyAlignment="1">
      <alignment horizontal="center" vertical="center"/>
    </xf>
    <xf numFmtId="169" fontId="6" fillId="8" borderId="7" xfId="0" applyNumberFormat="1" applyFont="1" applyFill="1" applyBorder="1" applyAlignment="1">
      <alignment horizontal="center" vertical="center"/>
    </xf>
    <xf numFmtId="169" fontId="6" fillId="8" borderId="2" xfId="0" applyNumberFormat="1"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9" fillId="6" borderId="9" xfId="4" applyFont="1" applyFill="1" applyBorder="1" applyAlignment="1">
      <alignment horizontal="center" vertical="center" wrapText="1"/>
    </xf>
    <xf numFmtId="0" fontId="9" fillId="6" borderId="4" xfId="4" applyFont="1" applyFill="1" applyBorder="1" applyAlignment="1">
      <alignment horizontal="center" vertical="center" wrapText="1"/>
    </xf>
    <xf numFmtId="10" fontId="9" fillId="6" borderId="5" xfId="3" applyNumberFormat="1" applyFont="1" applyFill="1" applyBorder="1" applyAlignment="1">
      <alignment horizontal="center" vertical="center" wrapText="1"/>
    </xf>
    <xf numFmtId="10" fontId="9" fillId="6" borderId="3" xfId="3" applyNumberFormat="1" applyFont="1" applyFill="1" applyBorder="1" applyAlignment="1">
      <alignment horizontal="center" vertical="center" wrapText="1"/>
    </xf>
    <xf numFmtId="10" fontId="3" fillId="6" borderId="5" xfId="3" applyNumberFormat="1" applyFont="1" applyFill="1" applyBorder="1" applyAlignment="1">
      <alignment horizontal="center" vertical="center" wrapText="1"/>
    </xf>
    <xf numFmtId="10" fontId="3" fillId="6" borderId="3" xfId="3" applyNumberFormat="1" applyFont="1" applyFill="1" applyBorder="1" applyAlignment="1">
      <alignment horizontal="center" vertical="center" wrapText="1"/>
    </xf>
    <xf numFmtId="0" fontId="3" fillId="0" borderId="16"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 xfId="0" applyFont="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4" fillId="7" borderId="7" xfId="0" applyFont="1" applyFill="1" applyBorder="1" applyAlignment="1">
      <alignment horizontal="center" vertical="center" wrapText="1"/>
    </xf>
    <xf numFmtId="0" fontId="4" fillId="7" borderId="2" xfId="0" applyFont="1" applyFill="1" applyBorder="1" applyAlignment="1">
      <alignment horizontal="center" vertical="center" wrapText="1"/>
    </xf>
  </cellXfs>
  <cellStyles count="45">
    <cellStyle name="20% - Énfasis1 2" xfId="6" xr:uid="{00000000-0005-0000-0000-000000000000}"/>
    <cellStyle name="20% - Énfasis2 2" xfId="7" xr:uid="{00000000-0005-0000-0000-000001000000}"/>
    <cellStyle name="20% - Énfasis3 2" xfId="8" xr:uid="{00000000-0005-0000-0000-000002000000}"/>
    <cellStyle name="20% - Énfasis4 2" xfId="9" xr:uid="{00000000-0005-0000-0000-000003000000}"/>
    <cellStyle name="20% - Énfasis5 2" xfId="10" xr:uid="{00000000-0005-0000-0000-000004000000}"/>
    <cellStyle name="20% - Énfasis6 2" xfId="11" xr:uid="{00000000-0005-0000-0000-000005000000}"/>
    <cellStyle name="40% - Énfasis1 2" xfId="12" xr:uid="{00000000-0005-0000-0000-000006000000}"/>
    <cellStyle name="40% - Énfasis2 2" xfId="13" xr:uid="{00000000-0005-0000-0000-000007000000}"/>
    <cellStyle name="40% - Énfasis3 2" xfId="14" xr:uid="{00000000-0005-0000-0000-000008000000}"/>
    <cellStyle name="40% - Énfasis4 2" xfId="15" xr:uid="{00000000-0005-0000-0000-000009000000}"/>
    <cellStyle name="40% - Énfasis5 2" xfId="16" xr:uid="{00000000-0005-0000-0000-00000A000000}"/>
    <cellStyle name="40% - Énfasis6 2" xfId="17" xr:uid="{00000000-0005-0000-0000-00000B000000}"/>
    <cellStyle name="Cálculo 2" xfId="18" xr:uid="{00000000-0005-0000-0000-00000C000000}"/>
    <cellStyle name="Euro" xfId="19" xr:uid="{00000000-0005-0000-0000-00000D000000}"/>
    <cellStyle name="Euro 2" xfId="20" xr:uid="{00000000-0005-0000-0000-00000E000000}"/>
    <cellStyle name="Euro 2 2" xfId="21" xr:uid="{00000000-0005-0000-0000-00000F000000}"/>
    <cellStyle name="Millares" xfId="44" builtinId="3"/>
    <cellStyle name="Millares [0]" xfId="5" builtinId="6"/>
    <cellStyle name="Millares 2" xfId="22" xr:uid="{00000000-0005-0000-0000-000012000000}"/>
    <cellStyle name="Millares 2 2" xfId="23" xr:uid="{00000000-0005-0000-0000-000013000000}"/>
    <cellStyle name="Moneda" xfId="1" builtinId="4"/>
    <cellStyle name="Moneda [0]" xfId="2" builtinId="7"/>
    <cellStyle name="Normal" xfId="0" builtinId="0"/>
    <cellStyle name="Normal 2" xfId="24" xr:uid="{00000000-0005-0000-0000-000017000000}"/>
    <cellStyle name="Normal 2 2" xfId="25" xr:uid="{00000000-0005-0000-0000-000018000000}"/>
    <cellStyle name="Normal 3" xfId="26" xr:uid="{00000000-0005-0000-0000-000019000000}"/>
    <cellStyle name="Normal 4" xfId="27" xr:uid="{00000000-0005-0000-0000-00001A000000}"/>
    <cellStyle name="Normal 4 2" xfId="28" xr:uid="{00000000-0005-0000-0000-00001B000000}"/>
    <cellStyle name="Normal 5" xfId="29" xr:uid="{00000000-0005-0000-0000-00001C000000}"/>
    <cellStyle name="Normal 5 2" xfId="30" xr:uid="{00000000-0005-0000-0000-00001D000000}"/>
    <cellStyle name="Normal 6" xfId="31" xr:uid="{00000000-0005-0000-0000-00001E000000}"/>
    <cellStyle name="Normal 6 2" xfId="32" xr:uid="{00000000-0005-0000-0000-00001F000000}"/>
    <cellStyle name="Normal 7" xfId="33" xr:uid="{00000000-0005-0000-0000-000020000000}"/>
    <cellStyle name="Normal 7 2" xfId="34" xr:uid="{00000000-0005-0000-0000-000021000000}"/>
    <cellStyle name="Normal 8" xfId="35" xr:uid="{00000000-0005-0000-0000-000022000000}"/>
    <cellStyle name="Normal 9" xfId="36" xr:uid="{00000000-0005-0000-0000-000023000000}"/>
    <cellStyle name="Normal_HERRAMIENTAS PARA TRANSPORTE" xfId="4" xr:uid="{00000000-0005-0000-0000-000024000000}"/>
    <cellStyle name="Notas 2" xfId="37" xr:uid="{00000000-0005-0000-0000-000025000000}"/>
    <cellStyle name="Notas 2 2" xfId="38" xr:uid="{00000000-0005-0000-0000-000026000000}"/>
    <cellStyle name="Porcentaje" xfId="3" builtinId="5"/>
    <cellStyle name="Porcentaje 2" xfId="39" xr:uid="{00000000-0005-0000-0000-000028000000}"/>
    <cellStyle name="Porcentaje 2 2" xfId="40" xr:uid="{00000000-0005-0000-0000-000029000000}"/>
    <cellStyle name="Porcentaje 3" xfId="41" xr:uid="{00000000-0005-0000-0000-00002A000000}"/>
    <cellStyle name="Porcentaje 3 2" xfId="42" xr:uid="{00000000-0005-0000-0000-00002B000000}"/>
    <cellStyle name="Salida 2" xfId="43" xr:uid="{00000000-0005-0000-0000-00002C000000}"/>
  </cellStyles>
  <dxfs count="0"/>
  <tableStyles count="0" defaultTableStyle="TableStyleMedium2" defaultPivotStyle="PivotStyleLight16"/>
  <colors>
    <mruColors>
      <color rgb="FF33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187476</xdr:colOff>
      <xdr:row>2</xdr:row>
      <xdr:rowOff>113897</xdr:rowOff>
    </xdr:from>
    <xdr:to>
      <xdr:col>1</xdr:col>
      <xdr:colOff>2136926</xdr:colOff>
      <xdr:row>4</xdr:row>
      <xdr:rowOff>366908</xdr:rowOff>
    </xdr:to>
    <xdr:pic>
      <xdr:nvPicPr>
        <xdr:cNvPr id="2" name="Imagen 1">
          <a:extLst>
            <a:ext uri="{FF2B5EF4-FFF2-40B4-BE49-F238E27FC236}">
              <a16:creationId xmlns:a16="http://schemas.microsoft.com/office/drawing/2014/main" id="{D8FEE19D-84BE-492F-A38F-64FE96C49B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119" y="726218"/>
          <a:ext cx="1949450" cy="6340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105833</xdr:colOff>
      <xdr:row>1</xdr:row>
      <xdr:rowOff>141111</xdr:rowOff>
    </xdr:from>
    <xdr:to>
      <xdr:col>1</xdr:col>
      <xdr:colOff>2055283</xdr:colOff>
      <xdr:row>2</xdr:row>
      <xdr:rowOff>598229</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033" y="312561"/>
          <a:ext cx="1968500" cy="628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760677</xdr:colOff>
      <xdr:row>133</xdr:row>
      <xdr:rowOff>37000</xdr:rowOff>
    </xdr:from>
    <xdr:to>
      <xdr:col>3</xdr:col>
      <xdr:colOff>416910</xdr:colOff>
      <xdr:row>137</xdr:row>
      <xdr:rowOff>0</xdr:rowOff>
    </xdr:to>
    <xdr:sp macro="" textlink="">
      <xdr:nvSpPr>
        <xdr:cNvPr id="4" name="Text Box 4">
          <a:extLst>
            <a:ext uri="{FF2B5EF4-FFF2-40B4-BE49-F238E27FC236}">
              <a16:creationId xmlns:a16="http://schemas.microsoft.com/office/drawing/2014/main" id="{00000000-0008-0000-0100-000004000000}"/>
            </a:ext>
          </a:extLst>
        </xdr:cNvPr>
        <xdr:cNvSpPr txBox="1">
          <a:spLocks noChangeArrowheads="1"/>
        </xdr:cNvSpPr>
      </xdr:nvSpPr>
      <xdr:spPr bwMode="auto">
        <a:xfrm flipH="1">
          <a:off x="4046802" y="5180500"/>
          <a:ext cx="484908" cy="9155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xdr:txBody>
    </xdr:sp>
    <xdr:clientData/>
  </xdr:twoCellAnchor>
  <xdr:twoCellAnchor>
    <xdr:from>
      <xdr:col>1</xdr:col>
      <xdr:colOff>2</xdr:colOff>
      <xdr:row>133</xdr:row>
      <xdr:rowOff>76540</xdr:rowOff>
    </xdr:from>
    <xdr:to>
      <xdr:col>2</xdr:col>
      <xdr:colOff>34019</xdr:colOff>
      <xdr:row>139</xdr:row>
      <xdr:rowOff>25513</xdr:rowOff>
    </xdr:to>
    <xdr:sp macro="" textlink="">
      <xdr:nvSpPr>
        <xdr:cNvPr id="9" name="Text Box 4">
          <a:extLst>
            <a:ext uri="{FF2B5EF4-FFF2-40B4-BE49-F238E27FC236}">
              <a16:creationId xmlns:a16="http://schemas.microsoft.com/office/drawing/2014/main" id="{61848AAC-886C-4A4E-BE6B-C58B280E0CA4}"/>
            </a:ext>
          </a:extLst>
        </xdr:cNvPr>
        <xdr:cNvSpPr txBox="1">
          <a:spLocks noChangeArrowheads="1"/>
        </xdr:cNvSpPr>
      </xdr:nvSpPr>
      <xdr:spPr bwMode="auto">
        <a:xfrm>
          <a:off x="459243" y="5136696"/>
          <a:ext cx="2585356" cy="1539308"/>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ELCY FABIOLA  VILLANEDA LARGO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Coordinación Regional de Gestión Contractual Eje Cafetero 	</a:t>
          </a:r>
        </a:p>
      </xdr:txBody>
    </xdr:sp>
    <xdr:clientData/>
  </xdr:twoCellAnchor>
  <xdr:twoCellAnchor editAs="oneCell">
    <xdr:from>
      <xdr:col>0</xdr:col>
      <xdr:colOff>426055</xdr:colOff>
      <xdr:row>134</xdr:row>
      <xdr:rowOff>442233</xdr:rowOff>
    </xdr:from>
    <xdr:to>
      <xdr:col>1</xdr:col>
      <xdr:colOff>2024064</xdr:colOff>
      <xdr:row>135</xdr:row>
      <xdr:rowOff>1</xdr:rowOff>
    </xdr:to>
    <xdr:pic>
      <xdr:nvPicPr>
        <xdr:cNvPr id="10" name="Imagen 9">
          <a:extLst>
            <a:ext uri="{FF2B5EF4-FFF2-40B4-BE49-F238E27FC236}">
              <a16:creationId xmlns:a16="http://schemas.microsoft.com/office/drawing/2014/main" id="{B2BE477D-D618-4586-B41A-237866286E9A}"/>
            </a:ext>
          </a:extLst>
        </xdr:cNvPr>
        <xdr:cNvPicPr>
          <a:picLocks noChangeAspect="1"/>
        </xdr:cNvPicPr>
      </xdr:nvPicPr>
      <xdr:blipFill>
        <a:blip xmlns:r="http://schemas.openxmlformats.org/officeDocument/2006/relationships" r:embed="rId2"/>
        <a:stretch>
          <a:fillRect/>
        </a:stretch>
      </xdr:blipFill>
      <xdr:spPr>
        <a:xfrm>
          <a:off x="426055" y="7152255"/>
          <a:ext cx="2057250" cy="221116"/>
        </a:xfrm>
        <a:prstGeom prst="rect">
          <a:avLst/>
        </a:prstGeom>
      </xdr:spPr>
    </xdr:pic>
    <xdr:clientData/>
  </xdr:twoCellAnchor>
  <xdr:twoCellAnchor>
    <xdr:from>
      <xdr:col>3</xdr:col>
      <xdr:colOff>236802</xdr:colOff>
      <xdr:row>133</xdr:row>
      <xdr:rowOff>9785</xdr:rowOff>
    </xdr:from>
    <xdr:to>
      <xdr:col>8</xdr:col>
      <xdr:colOff>27592</xdr:colOff>
      <xdr:row>138</xdr:row>
      <xdr:rowOff>42522</xdr:rowOff>
    </xdr:to>
    <xdr:sp macro="" textlink="">
      <xdr:nvSpPr>
        <xdr:cNvPr id="11" name="Text Box 4">
          <a:extLst>
            <a:ext uri="{FF2B5EF4-FFF2-40B4-BE49-F238E27FC236}">
              <a16:creationId xmlns:a16="http://schemas.microsoft.com/office/drawing/2014/main" id="{1A903A11-E206-4E5E-9DA7-B30DDBDD6B10}"/>
            </a:ext>
          </a:extLst>
        </xdr:cNvPr>
        <xdr:cNvSpPr txBox="1">
          <a:spLocks noChangeArrowheads="1"/>
        </xdr:cNvSpPr>
      </xdr:nvSpPr>
      <xdr:spPr bwMode="auto">
        <a:xfrm>
          <a:off x="4046802" y="5069941"/>
          <a:ext cx="3005478" cy="1461487"/>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Revisó:</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rtl="0" eaLnBrk="1" fontAlgn="auto" latinLnBrk="0" hangingPunct="1"/>
          <a:r>
            <a:rPr lang="es-CO" sz="1000">
              <a:effectLst/>
            </a:rPr>
            <a:t>            </a:t>
          </a:r>
        </a:p>
        <a:p>
          <a:pPr rtl="0" eaLnBrk="1" fontAlgn="auto" latinLnBrk="0" hangingPunct="1"/>
          <a:r>
            <a:rPr lang="es-CO" sz="1000">
              <a:effectLst/>
            </a:rPr>
            <a:t>                                                    </a:t>
          </a:r>
        </a:p>
        <a:p>
          <a:pPr algn="l"/>
          <a:endParaRPr lang="es-CO" sz="1100" b="1" i="0" baseline="0">
            <a:effectLst/>
            <a:latin typeface="+mn-lt"/>
            <a:ea typeface="+mn-ea"/>
            <a:cs typeface="+mn-cs"/>
          </a:endParaRPr>
        </a:p>
        <a:p>
          <a:pPr algn="l"/>
          <a:r>
            <a:rPr lang="es-CO" sz="1100" b="1" i="0" baseline="0">
              <a:effectLst/>
              <a:latin typeface="+mn-lt"/>
              <a:ea typeface="+mn-ea"/>
              <a:cs typeface="+mn-cs"/>
            </a:rPr>
            <a:t>JESÚS MARÍA CHÁUX HERNÁNDEZ 	</a:t>
          </a:r>
        </a:p>
        <a:p>
          <a:r>
            <a:rPr lang="es-CO" sz="1100" b="1" i="0" baseline="0">
              <a:effectLst/>
              <a:latin typeface="+mn-lt"/>
              <a:ea typeface="+mn-ea"/>
              <a:cs typeface="+mn-cs"/>
            </a:rPr>
            <a:t>Coordinador  Regional  de Gestión Contractual </a:t>
          </a: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	 Eje Cafetero 	</a:t>
          </a:r>
        </a:p>
      </xdr:txBody>
    </xdr:sp>
    <xdr:clientData/>
  </xdr:twoCellAnchor>
  <xdr:twoCellAnchor editAs="oneCell">
    <xdr:from>
      <xdr:col>16</xdr:col>
      <xdr:colOff>745119</xdr:colOff>
      <xdr:row>2</xdr:row>
      <xdr:rowOff>663347</xdr:rowOff>
    </xdr:from>
    <xdr:to>
      <xdr:col>27</xdr:col>
      <xdr:colOff>9970</xdr:colOff>
      <xdr:row>10</xdr:row>
      <xdr:rowOff>197287</xdr:rowOff>
    </xdr:to>
    <xdr:pic>
      <xdr:nvPicPr>
        <xdr:cNvPr id="3" name="Imagen 2">
          <a:extLst>
            <a:ext uri="{FF2B5EF4-FFF2-40B4-BE49-F238E27FC236}">
              <a16:creationId xmlns:a16="http://schemas.microsoft.com/office/drawing/2014/main" id="{8F3853E0-4D4F-3052-44D4-12172A0D13A9}"/>
            </a:ext>
          </a:extLst>
        </xdr:cNvPr>
        <xdr:cNvPicPr>
          <a:picLocks noChangeAspect="1"/>
        </xdr:cNvPicPr>
      </xdr:nvPicPr>
      <xdr:blipFill>
        <a:blip xmlns:r="http://schemas.openxmlformats.org/officeDocument/2006/relationships" r:embed="rId3"/>
        <a:stretch>
          <a:fillRect/>
        </a:stretch>
      </xdr:blipFill>
      <xdr:spPr>
        <a:xfrm>
          <a:off x="13374248" y="1003526"/>
          <a:ext cx="8764337" cy="32333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105833</xdr:colOff>
      <xdr:row>1</xdr:row>
      <xdr:rowOff>141111</xdr:rowOff>
    </xdr:from>
    <xdr:to>
      <xdr:col>1</xdr:col>
      <xdr:colOff>2074333</xdr:colOff>
      <xdr:row>2</xdr:row>
      <xdr:rowOff>560129</xdr:rowOff>
    </xdr:to>
    <xdr:pic>
      <xdr:nvPicPr>
        <xdr:cNvPr id="2" name="Imagen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033" y="331611"/>
          <a:ext cx="1968500" cy="6349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xdr:colOff>
      <xdr:row>15</xdr:row>
      <xdr:rowOff>36285</xdr:rowOff>
    </xdr:from>
    <xdr:to>
      <xdr:col>3</xdr:col>
      <xdr:colOff>247650</xdr:colOff>
      <xdr:row>19</xdr:row>
      <xdr:rowOff>352424</xdr:rowOff>
    </xdr:to>
    <xdr:sp macro="" textlink="">
      <xdr:nvSpPr>
        <xdr:cNvPr id="3" name="Text Box 4">
          <a:extLst>
            <a:ext uri="{FF2B5EF4-FFF2-40B4-BE49-F238E27FC236}">
              <a16:creationId xmlns:a16="http://schemas.microsoft.com/office/drawing/2014/main" id="{00000000-0008-0000-0200-000003000000}"/>
            </a:ext>
          </a:extLst>
        </xdr:cNvPr>
        <xdr:cNvSpPr txBox="1">
          <a:spLocks noChangeArrowheads="1"/>
        </xdr:cNvSpPr>
      </xdr:nvSpPr>
      <xdr:spPr bwMode="auto">
        <a:xfrm>
          <a:off x="457201" y="6475185"/>
          <a:ext cx="4019549" cy="1268639"/>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a:t>
          </a:r>
        </a:p>
        <a:p>
          <a:pPr rtl="0" eaLnBrk="1" fontAlgn="auto" latinLnBrk="0" hangingPunct="1"/>
          <a:endParaRPr lang="es-CO" sz="1000">
            <a:effectLst/>
          </a:endParaRPr>
        </a:p>
        <a:p>
          <a:pPr rtl="0" eaLnBrk="1" fontAlgn="auto" latinLnBrk="0" hangingPunct="1"/>
          <a:r>
            <a:rPr lang="es-CO" sz="1100" b="1" i="0" baseline="0">
              <a:effectLst/>
              <a:latin typeface="+mn-lt"/>
              <a:ea typeface="+mn-ea"/>
              <a:cs typeface="+mn-cs"/>
            </a:rPr>
            <a:t>............................ 				</a:t>
          </a:r>
          <a:endParaRPr lang="es-CO" sz="1000">
            <a:effectLst/>
          </a:endParaRPr>
        </a:p>
        <a:p>
          <a:pPr rtl="0" eaLnBrk="1" fontAlgn="auto" latinLnBrk="0" hangingPunct="1"/>
          <a:r>
            <a:rPr lang="es-CO" sz="1100" b="1" i="0" baseline="0">
              <a:effectLst/>
              <a:latin typeface="+mn-lt"/>
              <a:ea typeface="+mn-ea"/>
              <a:cs typeface="+mn-cs"/>
            </a:rPr>
            <a:t>Grupo Análisis del Sector Económico y de los Oferentes		</a:t>
          </a:r>
          <a:endParaRPr lang="es-CO" sz="1000">
            <a:effectLst/>
          </a:endParaRPr>
        </a:p>
        <a:p>
          <a:r>
            <a:rPr lang="es-CO" sz="1100" b="1" i="0" baseline="0">
              <a:effectLst/>
              <a:latin typeface="+mn-lt"/>
              <a:ea typeface="+mn-ea"/>
              <a:cs typeface="+mn-cs"/>
            </a:rPr>
            <a:t>Subdirección de Gestión Contractual </a:t>
          </a: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xdr:txBody>
    </xdr:sp>
    <xdr:clientData/>
  </xdr:twoCellAnchor>
  <xdr:twoCellAnchor>
    <xdr:from>
      <xdr:col>3</xdr:col>
      <xdr:colOff>371191</xdr:colOff>
      <xdr:row>15</xdr:row>
      <xdr:rowOff>37000</xdr:rowOff>
    </xdr:from>
    <xdr:to>
      <xdr:col>3</xdr:col>
      <xdr:colOff>416910</xdr:colOff>
      <xdr:row>19</xdr:row>
      <xdr:rowOff>0</xdr:rowOff>
    </xdr:to>
    <xdr:sp macro="" textlink="">
      <xdr:nvSpPr>
        <xdr:cNvPr id="4" name="Text Box 4">
          <a:extLst>
            <a:ext uri="{FF2B5EF4-FFF2-40B4-BE49-F238E27FC236}">
              <a16:creationId xmlns:a16="http://schemas.microsoft.com/office/drawing/2014/main" id="{00000000-0008-0000-0200-000004000000}"/>
            </a:ext>
          </a:extLst>
        </xdr:cNvPr>
        <xdr:cNvSpPr txBox="1">
          <a:spLocks noChangeArrowheads="1"/>
        </xdr:cNvSpPr>
      </xdr:nvSpPr>
      <xdr:spPr bwMode="auto">
        <a:xfrm flipH="1">
          <a:off x="4597910" y="6181948"/>
          <a:ext cx="45719" cy="90888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4</xdr:col>
      <xdr:colOff>10585</xdr:colOff>
      <xdr:row>14</xdr:row>
      <xdr:rowOff>148168</xdr:rowOff>
    </xdr:from>
    <xdr:to>
      <xdr:col>8</xdr:col>
      <xdr:colOff>1153584</xdr:colOff>
      <xdr:row>19</xdr:row>
      <xdr:rowOff>333374</xdr:rowOff>
    </xdr:to>
    <xdr:sp macro="" textlink="">
      <xdr:nvSpPr>
        <xdr:cNvPr id="12" name="Text Box 4">
          <a:extLst>
            <a:ext uri="{FF2B5EF4-FFF2-40B4-BE49-F238E27FC236}">
              <a16:creationId xmlns:a16="http://schemas.microsoft.com/office/drawing/2014/main" id="{00000000-0008-0000-0200-00000C000000}"/>
            </a:ext>
          </a:extLst>
        </xdr:cNvPr>
        <xdr:cNvSpPr txBox="1">
          <a:spLocks noChangeArrowheads="1"/>
        </xdr:cNvSpPr>
      </xdr:nvSpPr>
      <xdr:spPr bwMode="auto">
        <a:xfrm>
          <a:off x="5259918" y="5492751"/>
          <a:ext cx="4222749" cy="137054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Revisó y aprobó:</a:t>
          </a:r>
        </a:p>
        <a:p>
          <a:pPr rtl="0" eaLnBrk="1" fontAlgn="auto" latinLnBrk="0" hangingPunct="1"/>
          <a:r>
            <a:rPr lang="es-CO" sz="1000">
              <a:effectLst/>
            </a:rPr>
            <a:t>                                                                    </a:t>
          </a:r>
        </a:p>
        <a:p>
          <a:r>
            <a:rPr lang="es-CO" sz="1100" b="1" i="0" baseline="0">
              <a:effectLst/>
              <a:latin typeface="+mn-lt"/>
              <a:ea typeface="+mn-ea"/>
              <a:cs typeface="+mn-cs"/>
            </a:rPr>
            <a:t>..........................				</a:t>
          </a:r>
        </a:p>
        <a:p>
          <a:r>
            <a:rPr lang="es-CO" sz="1100" b="1" i="0" baseline="0">
              <a:effectLst/>
              <a:latin typeface="+mn-lt"/>
              <a:ea typeface="+mn-ea"/>
              <a:cs typeface="+mn-cs"/>
            </a:rPr>
            <a:t>Coordinador </a:t>
          </a:r>
        </a:p>
        <a:p>
          <a:r>
            <a:rPr lang="es-CO" sz="1100" b="1" i="0" baseline="0">
              <a:effectLst/>
              <a:latin typeface="+mn-lt"/>
              <a:ea typeface="+mn-ea"/>
              <a:cs typeface="+mn-cs"/>
            </a:rPr>
            <a:t>Subdirección de Gestión Contractual </a:t>
          </a: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01"/>
  <sheetViews>
    <sheetView tabSelected="1" topLeftCell="A175" zoomScale="70" zoomScaleNormal="70" workbookViewId="0">
      <selection activeCell="B176" sqref="B176"/>
    </sheetView>
  </sheetViews>
  <sheetFormatPr defaultColWidth="10.875" defaultRowHeight="15"/>
  <cols>
    <col min="1" max="1" width="6" style="100" customWidth="1"/>
    <col min="2" max="2" width="87.375" style="101" customWidth="1"/>
    <col min="3" max="3" width="10.5" style="100" customWidth="1"/>
    <col min="4" max="4" width="11.875" style="100" customWidth="1"/>
    <col min="5" max="5" width="3.5" style="79" customWidth="1"/>
    <col min="6" max="6" width="12.125" style="102" customWidth="1"/>
    <col min="7" max="7" width="19.625" style="79" customWidth="1"/>
    <col min="8" max="8" width="10.875" style="79"/>
    <col min="9" max="9" width="12.75" style="79" bestFit="1" customWidth="1"/>
    <col min="10" max="16384" width="10.875" style="79"/>
  </cols>
  <sheetData>
    <row r="1" spans="1:7" ht="15.75" thickBot="1">
      <c r="A1" s="204"/>
      <c r="B1" s="205"/>
      <c r="C1" s="205"/>
      <c r="D1" s="205"/>
      <c r="E1" s="205"/>
      <c r="F1" s="205"/>
      <c r="G1" s="176"/>
    </row>
    <row r="2" spans="1:7" ht="45" customHeight="1" thickBot="1">
      <c r="A2" s="206" t="s">
        <v>0</v>
      </c>
      <c r="B2" s="207"/>
      <c r="C2" s="209" t="s">
        <v>1</v>
      </c>
      <c r="D2" s="210"/>
      <c r="E2" s="210"/>
      <c r="F2" s="210"/>
      <c r="G2" s="211"/>
    </row>
    <row r="3" spans="1:7" ht="15" customHeight="1" thickBot="1">
      <c r="A3" s="160"/>
      <c r="B3" s="218" t="s">
        <v>2</v>
      </c>
      <c r="C3" s="218" t="s">
        <v>3</v>
      </c>
      <c r="D3" s="218" t="s">
        <v>4</v>
      </c>
      <c r="E3" s="161"/>
      <c r="F3" s="204" t="s">
        <v>5</v>
      </c>
      <c r="G3" s="208"/>
    </row>
    <row r="4" spans="1:7">
      <c r="A4" s="162" t="s">
        <v>6</v>
      </c>
      <c r="B4" s="219"/>
      <c r="C4" s="219"/>
      <c r="D4" s="219"/>
      <c r="E4" s="177"/>
      <c r="F4" s="221" t="s">
        <v>7</v>
      </c>
      <c r="G4" s="200" t="s">
        <v>8</v>
      </c>
    </row>
    <row r="5" spans="1:7" ht="38.25" customHeight="1" thickBot="1">
      <c r="A5" s="163"/>
      <c r="B5" s="220"/>
      <c r="C5" s="220"/>
      <c r="D5" s="220"/>
      <c r="E5" s="178"/>
      <c r="F5" s="222"/>
      <c r="G5" s="201"/>
    </row>
    <row r="6" spans="1:7">
      <c r="A6" s="156"/>
      <c r="B6" s="156" t="s">
        <v>9</v>
      </c>
      <c r="C6" s="157"/>
      <c r="D6" s="157"/>
      <c r="E6" s="179"/>
      <c r="F6" s="158"/>
      <c r="G6" s="159"/>
    </row>
    <row r="7" spans="1:7" ht="57">
      <c r="A7" s="80">
        <v>1.1000000000000001</v>
      </c>
      <c r="B7" s="81" t="s">
        <v>10</v>
      </c>
      <c r="C7" s="82" t="s">
        <v>11</v>
      </c>
      <c r="D7" s="83">
        <v>1</v>
      </c>
      <c r="E7" s="177"/>
      <c r="F7" s="84">
        <v>1200000</v>
      </c>
      <c r="G7" s="84">
        <f>+D7*F7</f>
        <v>1200000</v>
      </c>
    </row>
    <row r="8" spans="1:7" ht="57">
      <c r="A8" s="80">
        <v>1.2</v>
      </c>
      <c r="B8" s="81" t="s">
        <v>12</v>
      </c>
      <c r="C8" s="83" t="s">
        <v>13</v>
      </c>
      <c r="D8" s="83">
        <v>10</v>
      </c>
      <c r="E8" s="177"/>
      <c r="F8" s="84">
        <v>950000</v>
      </c>
      <c r="G8" s="84">
        <f t="shared" ref="G8:G59" si="0">+D8*F8</f>
        <v>9500000</v>
      </c>
    </row>
    <row r="9" spans="1:7">
      <c r="A9" s="117"/>
      <c r="B9" s="117" t="s">
        <v>14</v>
      </c>
      <c r="C9" s="117"/>
      <c r="D9" s="118"/>
      <c r="E9" s="180"/>
      <c r="F9" s="117"/>
      <c r="G9" s="117"/>
    </row>
    <row r="10" spans="1:7" ht="57">
      <c r="A10" s="80">
        <v>2.1</v>
      </c>
      <c r="B10" s="85" t="s">
        <v>15</v>
      </c>
      <c r="C10" s="83" t="s">
        <v>13</v>
      </c>
      <c r="D10" s="83">
        <v>40</v>
      </c>
      <c r="E10" s="177"/>
      <c r="F10" s="84">
        <v>380000</v>
      </c>
      <c r="G10" s="84">
        <f t="shared" si="0"/>
        <v>15200000</v>
      </c>
    </row>
    <row r="11" spans="1:7" ht="57">
      <c r="A11" s="80">
        <v>2.2000000000000002</v>
      </c>
      <c r="B11" s="85" t="s">
        <v>16</v>
      </c>
      <c r="C11" s="83" t="s">
        <v>17</v>
      </c>
      <c r="D11" s="86">
        <v>5000</v>
      </c>
      <c r="E11" s="177"/>
      <c r="F11" s="84">
        <v>28000</v>
      </c>
      <c r="G11" s="84">
        <f t="shared" si="0"/>
        <v>140000000</v>
      </c>
    </row>
    <row r="12" spans="1:7" ht="71.25">
      <c r="A12" s="80">
        <v>2.2999999999999998</v>
      </c>
      <c r="B12" s="85" t="s">
        <v>18</v>
      </c>
      <c r="C12" s="83" t="s">
        <v>17</v>
      </c>
      <c r="D12" s="86">
        <v>5000</v>
      </c>
      <c r="E12" s="177"/>
      <c r="F12" s="84">
        <v>48000</v>
      </c>
      <c r="G12" s="84">
        <f t="shared" si="0"/>
        <v>240000000</v>
      </c>
    </row>
    <row r="13" spans="1:7" ht="42.75">
      <c r="A13" s="80">
        <v>2.4</v>
      </c>
      <c r="B13" s="85" t="s">
        <v>19</v>
      </c>
      <c r="C13" s="83" t="s">
        <v>13</v>
      </c>
      <c r="D13" s="83">
        <v>40</v>
      </c>
      <c r="E13" s="177"/>
      <c r="F13" s="84">
        <v>420000</v>
      </c>
      <c r="G13" s="84">
        <f t="shared" si="0"/>
        <v>16800000</v>
      </c>
    </row>
    <row r="14" spans="1:7" ht="16.5">
      <c r="A14" s="119"/>
      <c r="B14" s="119" t="s">
        <v>20</v>
      </c>
      <c r="C14" s="119"/>
      <c r="D14" s="120"/>
      <c r="E14" s="181"/>
      <c r="F14" s="182"/>
      <c r="G14" s="182"/>
    </row>
    <row r="15" spans="1:7" ht="57">
      <c r="A15" s="80">
        <v>3.1</v>
      </c>
      <c r="B15" s="85" t="s">
        <v>21</v>
      </c>
      <c r="C15" s="83" t="s">
        <v>22</v>
      </c>
      <c r="D15" s="83">
        <v>100</v>
      </c>
      <c r="E15" s="177"/>
      <c r="F15" s="84">
        <v>42000</v>
      </c>
      <c r="G15" s="84">
        <f t="shared" si="0"/>
        <v>4200000</v>
      </c>
    </row>
    <row r="16" spans="1:7" ht="57">
      <c r="A16" s="80">
        <v>3.2</v>
      </c>
      <c r="B16" s="85" t="s">
        <v>23</v>
      </c>
      <c r="C16" s="83" t="s">
        <v>22</v>
      </c>
      <c r="D16" s="83">
        <v>100</v>
      </c>
      <c r="E16" s="177"/>
      <c r="F16" s="84">
        <v>18000</v>
      </c>
      <c r="G16" s="84">
        <f t="shared" si="0"/>
        <v>1800000</v>
      </c>
    </row>
    <row r="17" spans="1:7" ht="71.25">
      <c r="A17" s="80">
        <v>3.3</v>
      </c>
      <c r="B17" s="85" t="s">
        <v>24</v>
      </c>
      <c r="C17" s="83" t="s">
        <v>17</v>
      </c>
      <c r="D17" s="83">
        <v>200</v>
      </c>
      <c r="E17" s="177"/>
      <c r="F17" s="84">
        <v>42000</v>
      </c>
      <c r="G17" s="84">
        <f t="shared" si="0"/>
        <v>8400000</v>
      </c>
    </row>
    <row r="18" spans="1:7" ht="57">
      <c r="A18" s="80">
        <v>3.4</v>
      </c>
      <c r="B18" s="85" t="s">
        <v>25</v>
      </c>
      <c r="C18" s="83" t="s">
        <v>17</v>
      </c>
      <c r="D18" s="83">
        <v>50</v>
      </c>
      <c r="E18" s="177"/>
      <c r="F18" s="84">
        <v>108000</v>
      </c>
      <c r="G18" s="84">
        <f t="shared" si="0"/>
        <v>5400000</v>
      </c>
    </row>
    <row r="19" spans="1:7" ht="28.5">
      <c r="A19" s="80">
        <v>3.5</v>
      </c>
      <c r="B19" s="87" t="s">
        <v>26</v>
      </c>
      <c r="C19" s="83" t="s">
        <v>22</v>
      </c>
      <c r="D19" s="83">
        <v>300</v>
      </c>
      <c r="E19" s="177"/>
      <c r="F19" s="84">
        <v>165000</v>
      </c>
      <c r="G19" s="84">
        <f t="shared" si="0"/>
        <v>49500000</v>
      </c>
    </row>
    <row r="20" spans="1:7" ht="28.5">
      <c r="A20" s="80">
        <v>3.7</v>
      </c>
      <c r="B20" s="85" t="s">
        <v>26</v>
      </c>
      <c r="C20" s="83" t="s">
        <v>17</v>
      </c>
      <c r="D20" s="83">
        <v>500</v>
      </c>
      <c r="E20" s="177"/>
      <c r="F20" s="84">
        <v>85000</v>
      </c>
      <c r="G20" s="84">
        <f t="shared" si="0"/>
        <v>42500000</v>
      </c>
    </row>
    <row r="21" spans="1:7" ht="85.5">
      <c r="A21" s="80">
        <v>3.8</v>
      </c>
      <c r="B21" s="88" t="s">
        <v>27</v>
      </c>
      <c r="C21" s="83" t="s">
        <v>22</v>
      </c>
      <c r="D21" s="83">
        <v>100</v>
      </c>
      <c r="E21" s="177"/>
      <c r="F21" s="84">
        <v>185000</v>
      </c>
      <c r="G21" s="84">
        <f t="shared" si="0"/>
        <v>18500000</v>
      </c>
    </row>
    <row r="22" spans="1:7">
      <c r="A22" s="80">
        <v>3.9</v>
      </c>
      <c r="B22" s="87" t="s">
        <v>28</v>
      </c>
      <c r="C22" s="83" t="s">
        <v>11</v>
      </c>
      <c r="D22" s="83">
        <v>1</v>
      </c>
      <c r="E22" s="177"/>
      <c r="F22" s="84">
        <v>950000</v>
      </c>
      <c r="G22" s="84">
        <f t="shared" si="0"/>
        <v>950000</v>
      </c>
    </row>
    <row r="23" spans="1:7">
      <c r="A23" s="80">
        <v>3.1</v>
      </c>
      <c r="B23" s="85" t="s">
        <v>29</v>
      </c>
      <c r="C23" s="83" t="s">
        <v>22</v>
      </c>
      <c r="D23" s="83">
        <v>250</v>
      </c>
      <c r="E23" s="177"/>
      <c r="F23" s="84">
        <v>32000</v>
      </c>
      <c r="G23" s="84">
        <f t="shared" si="0"/>
        <v>8000000</v>
      </c>
    </row>
    <row r="24" spans="1:7" ht="16.5">
      <c r="A24" s="119"/>
      <c r="B24" s="119" t="s">
        <v>30</v>
      </c>
      <c r="C24" s="119"/>
      <c r="D24" s="120"/>
      <c r="E24" s="181"/>
      <c r="F24" s="182"/>
      <c r="G24" s="182"/>
    </row>
    <row r="25" spans="1:7" ht="28.5">
      <c r="A25" s="80">
        <v>4.0999999999999996</v>
      </c>
      <c r="B25" s="87" t="s">
        <v>31</v>
      </c>
      <c r="C25" s="83" t="s">
        <v>22</v>
      </c>
      <c r="D25" s="83">
        <v>30</v>
      </c>
      <c r="E25" s="177"/>
      <c r="F25" s="84">
        <v>48000</v>
      </c>
      <c r="G25" s="84">
        <f t="shared" si="0"/>
        <v>1440000</v>
      </c>
    </row>
    <row r="26" spans="1:7" ht="42.75">
      <c r="A26" s="80">
        <v>4.2</v>
      </c>
      <c r="B26" s="87" t="s">
        <v>32</v>
      </c>
      <c r="C26" s="83" t="s">
        <v>22</v>
      </c>
      <c r="D26" s="83">
        <v>30</v>
      </c>
      <c r="E26" s="177"/>
      <c r="F26" s="84">
        <v>58000</v>
      </c>
      <c r="G26" s="84">
        <f t="shared" si="0"/>
        <v>1740000</v>
      </c>
    </row>
    <row r="27" spans="1:7" ht="57">
      <c r="A27" s="80">
        <v>4.3</v>
      </c>
      <c r="B27" s="85" t="s">
        <v>33</v>
      </c>
      <c r="C27" s="83" t="s">
        <v>22</v>
      </c>
      <c r="D27" s="83">
        <v>30</v>
      </c>
      <c r="E27" s="177"/>
      <c r="F27" s="84">
        <v>235000</v>
      </c>
      <c r="G27" s="84">
        <f t="shared" si="0"/>
        <v>7050000</v>
      </c>
    </row>
    <row r="28" spans="1:7" ht="28.5">
      <c r="A28" s="80">
        <v>4.4000000000000004</v>
      </c>
      <c r="B28" s="85" t="s">
        <v>34</v>
      </c>
      <c r="C28" s="83" t="s">
        <v>35</v>
      </c>
      <c r="D28" s="83">
        <v>30</v>
      </c>
      <c r="E28" s="177"/>
      <c r="F28" s="84">
        <v>165000</v>
      </c>
      <c r="G28" s="84">
        <f t="shared" si="0"/>
        <v>4950000</v>
      </c>
    </row>
    <row r="29" spans="1:7" ht="42.75">
      <c r="A29" s="80">
        <v>4.5</v>
      </c>
      <c r="B29" s="85" t="s">
        <v>36</v>
      </c>
      <c r="C29" s="83" t="s">
        <v>17</v>
      </c>
      <c r="D29" s="83">
        <v>30</v>
      </c>
      <c r="E29" s="177"/>
      <c r="F29" s="84">
        <v>115000</v>
      </c>
      <c r="G29" s="84">
        <f t="shared" si="0"/>
        <v>3450000</v>
      </c>
    </row>
    <row r="30" spans="1:7" ht="28.5">
      <c r="A30" s="80">
        <v>4.5999999999999996</v>
      </c>
      <c r="B30" s="85" t="s">
        <v>37</v>
      </c>
      <c r="C30" s="83" t="s">
        <v>13</v>
      </c>
      <c r="D30" s="83">
        <v>30</v>
      </c>
      <c r="E30" s="177"/>
      <c r="F30" s="84">
        <v>180000</v>
      </c>
      <c r="G30" s="84">
        <f t="shared" si="0"/>
        <v>5400000</v>
      </c>
    </row>
    <row r="31" spans="1:7" ht="16.5">
      <c r="A31" s="119"/>
      <c r="B31" s="119" t="s">
        <v>38</v>
      </c>
      <c r="C31" s="119"/>
      <c r="D31" s="120"/>
      <c r="E31" s="181"/>
      <c r="F31" s="182"/>
      <c r="G31" s="182"/>
    </row>
    <row r="32" spans="1:7" ht="57">
      <c r="A32" s="80">
        <v>5.0999999999999996</v>
      </c>
      <c r="B32" s="85" t="s">
        <v>39</v>
      </c>
      <c r="C32" s="83" t="s">
        <v>40</v>
      </c>
      <c r="D32" s="83">
        <v>1</v>
      </c>
      <c r="E32" s="177"/>
      <c r="F32" s="84">
        <v>1350000</v>
      </c>
      <c r="G32" s="84">
        <f t="shared" si="0"/>
        <v>1350000</v>
      </c>
    </row>
    <row r="33" spans="1:7" ht="57">
      <c r="A33" s="80">
        <v>5.2</v>
      </c>
      <c r="B33" s="85" t="s">
        <v>41</v>
      </c>
      <c r="C33" s="83" t="s">
        <v>22</v>
      </c>
      <c r="D33" s="83">
        <v>20</v>
      </c>
      <c r="E33" s="177"/>
      <c r="F33" s="84">
        <v>68000</v>
      </c>
      <c r="G33" s="84">
        <f t="shared" si="0"/>
        <v>1360000</v>
      </c>
    </row>
    <row r="34" spans="1:7">
      <c r="A34" s="119"/>
      <c r="B34" s="119" t="s">
        <v>42</v>
      </c>
      <c r="C34" s="119"/>
      <c r="D34" s="121"/>
      <c r="E34" s="181"/>
      <c r="F34" s="119"/>
      <c r="G34" s="119"/>
    </row>
    <row r="35" spans="1:7" ht="42.75">
      <c r="A35" s="80">
        <v>6.1</v>
      </c>
      <c r="B35" s="85" t="s">
        <v>43</v>
      </c>
      <c r="C35" s="83" t="s">
        <v>22</v>
      </c>
      <c r="D35" s="83">
        <v>900</v>
      </c>
      <c r="E35" s="177"/>
      <c r="F35" s="84">
        <v>26000</v>
      </c>
      <c r="G35" s="84">
        <f t="shared" si="0"/>
        <v>23400000</v>
      </c>
    </row>
    <row r="36" spans="1:7" ht="42.75">
      <c r="A36" s="80">
        <v>6.2</v>
      </c>
      <c r="B36" s="85" t="s">
        <v>44</v>
      </c>
      <c r="C36" s="83" t="s">
        <v>17</v>
      </c>
      <c r="D36" s="86">
        <v>5000</v>
      </c>
      <c r="E36" s="177"/>
      <c r="F36" s="84">
        <v>52000</v>
      </c>
      <c r="G36" s="84">
        <f t="shared" si="0"/>
        <v>260000000</v>
      </c>
    </row>
    <row r="37" spans="1:7" ht="28.5">
      <c r="A37" s="80">
        <v>6.3</v>
      </c>
      <c r="B37" s="85" t="s">
        <v>45</v>
      </c>
      <c r="C37" s="83" t="s">
        <v>22</v>
      </c>
      <c r="D37" s="86">
        <v>2400</v>
      </c>
      <c r="E37" s="177"/>
      <c r="F37" s="84">
        <v>24000</v>
      </c>
      <c r="G37" s="84">
        <f t="shared" si="0"/>
        <v>57600000</v>
      </c>
    </row>
    <row r="38" spans="1:7" ht="28.5">
      <c r="A38" s="80">
        <v>6.4</v>
      </c>
      <c r="B38" s="85" t="s">
        <v>46</v>
      </c>
      <c r="C38" s="83" t="s">
        <v>17</v>
      </c>
      <c r="D38" s="83">
        <v>250</v>
      </c>
      <c r="E38" s="177"/>
      <c r="F38" s="84">
        <v>39000</v>
      </c>
      <c r="G38" s="84">
        <f t="shared" si="0"/>
        <v>9750000</v>
      </c>
    </row>
    <row r="39" spans="1:7" ht="42.75">
      <c r="A39" s="80">
        <v>6.5</v>
      </c>
      <c r="B39" s="85" t="s">
        <v>47</v>
      </c>
      <c r="C39" s="83" t="s">
        <v>22</v>
      </c>
      <c r="D39" s="83">
        <v>250</v>
      </c>
      <c r="E39" s="177"/>
      <c r="F39" s="84">
        <v>82000</v>
      </c>
      <c r="G39" s="84">
        <f t="shared" si="0"/>
        <v>20500000</v>
      </c>
    </row>
    <row r="40" spans="1:7" ht="57">
      <c r="A40" s="80">
        <v>6.6</v>
      </c>
      <c r="B40" s="87" t="s">
        <v>48</v>
      </c>
      <c r="C40" s="83" t="s">
        <v>22</v>
      </c>
      <c r="D40" s="83">
        <v>250</v>
      </c>
      <c r="E40" s="177"/>
      <c r="F40" s="84">
        <v>58000</v>
      </c>
      <c r="G40" s="84">
        <f t="shared" si="0"/>
        <v>14500000</v>
      </c>
    </row>
    <row r="41" spans="1:7">
      <c r="A41" s="119"/>
      <c r="B41" s="119" t="s">
        <v>49</v>
      </c>
      <c r="C41" s="119"/>
      <c r="D41" s="121"/>
      <c r="E41" s="181"/>
      <c r="F41" s="119"/>
      <c r="G41" s="119"/>
    </row>
    <row r="42" spans="1:7" ht="57">
      <c r="A42" s="80">
        <v>7.1</v>
      </c>
      <c r="B42" s="85" t="s">
        <v>50</v>
      </c>
      <c r="C42" s="82" t="s">
        <v>17</v>
      </c>
      <c r="D42" s="83">
        <v>100</v>
      </c>
      <c r="E42" s="177"/>
      <c r="F42" s="84">
        <v>52000</v>
      </c>
      <c r="G42" s="84">
        <f t="shared" si="0"/>
        <v>5200000</v>
      </c>
    </row>
    <row r="43" spans="1:7" ht="16.5">
      <c r="A43" s="119"/>
      <c r="B43" s="119" t="s">
        <v>51</v>
      </c>
      <c r="C43" s="119"/>
      <c r="D43" s="120"/>
      <c r="E43" s="181"/>
      <c r="F43" s="182"/>
      <c r="G43" s="182"/>
    </row>
    <row r="44" spans="1:7" ht="57">
      <c r="A44" s="80">
        <v>8.1</v>
      </c>
      <c r="B44" s="85" t="s">
        <v>52</v>
      </c>
      <c r="C44" s="83" t="s">
        <v>22</v>
      </c>
      <c r="D44" s="83">
        <v>28</v>
      </c>
      <c r="E44" s="177"/>
      <c r="F44" s="84">
        <v>185000</v>
      </c>
      <c r="G44" s="84">
        <f t="shared" si="0"/>
        <v>5180000</v>
      </c>
    </row>
    <row r="45" spans="1:7" ht="57">
      <c r="A45" s="80">
        <v>8.1999999999999993</v>
      </c>
      <c r="B45" s="85" t="s">
        <v>53</v>
      </c>
      <c r="C45" s="83" t="s">
        <v>22</v>
      </c>
      <c r="D45" s="83">
        <v>28</v>
      </c>
      <c r="E45" s="177"/>
      <c r="F45" s="84">
        <v>620000</v>
      </c>
      <c r="G45" s="84">
        <f t="shared" si="0"/>
        <v>17360000</v>
      </c>
    </row>
    <row r="46" spans="1:7" ht="28.5">
      <c r="A46" s="80">
        <v>8.3000000000000007</v>
      </c>
      <c r="B46" s="87" t="s">
        <v>54</v>
      </c>
      <c r="C46" s="83" t="s">
        <v>13</v>
      </c>
      <c r="D46" s="83">
        <v>1</v>
      </c>
      <c r="E46" s="177"/>
      <c r="F46" s="84">
        <v>4800000</v>
      </c>
      <c r="G46" s="84">
        <f t="shared" si="0"/>
        <v>4800000</v>
      </c>
    </row>
    <row r="47" spans="1:7" ht="71.25">
      <c r="A47" s="80">
        <v>8.4</v>
      </c>
      <c r="B47" s="85" t="s">
        <v>55</v>
      </c>
      <c r="C47" s="83" t="s">
        <v>13</v>
      </c>
      <c r="D47" s="83">
        <v>1</v>
      </c>
      <c r="E47" s="177"/>
      <c r="F47" s="84">
        <v>2850000</v>
      </c>
      <c r="G47" s="84">
        <f t="shared" si="0"/>
        <v>2850000</v>
      </c>
    </row>
    <row r="48" spans="1:7" ht="71.25">
      <c r="A48" s="80">
        <v>8.5</v>
      </c>
      <c r="B48" s="85" t="s">
        <v>55</v>
      </c>
      <c r="C48" s="83" t="s">
        <v>11</v>
      </c>
      <c r="D48" s="83">
        <v>1</v>
      </c>
      <c r="E48" s="177"/>
      <c r="F48" s="84">
        <v>1950000</v>
      </c>
      <c r="G48" s="84">
        <f t="shared" si="0"/>
        <v>1950000</v>
      </c>
    </row>
    <row r="49" spans="1:7" ht="71.25">
      <c r="A49" s="80">
        <v>8.6</v>
      </c>
      <c r="B49" s="89" t="s">
        <v>56</v>
      </c>
      <c r="C49" s="83" t="s">
        <v>13</v>
      </c>
      <c r="D49" s="83">
        <v>1</v>
      </c>
      <c r="E49" s="177"/>
      <c r="F49" s="84">
        <v>4000000</v>
      </c>
      <c r="G49" s="84">
        <f t="shared" si="0"/>
        <v>4000000</v>
      </c>
    </row>
    <row r="50" spans="1:7" ht="57">
      <c r="A50" s="80">
        <v>8.6999999999999993</v>
      </c>
      <c r="B50" s="89" t="s">
        <v>57</v>
      </c>
      <c r="C50" s="83" t="s">
        <v>58</v>
      </c>
      <c r="D50" s="83">
        <v>1</v>
      </c>
      <c r="E50" s="177"/>
      <c r="F50" s="84">
        <v>14500000</v>
      </c>
      <c r="G50" s="84">
        <f t="shared" si="0"/>
        <v>14500000</v>
      </c>
    </row>
    <row r="51" spans="1:7" ht="42.75">
      <c r="A51" s="80">
        <v>8.8000000000000007</v>
      </c>
      <c r="B51" s="85" t="s">
        <v>59</v>
      </c>
      <c r="C51" s="83" t="s">
        <v>17</v>
      </c>
      <c r="D51" s="83">
        <v>6</v>
      </c>
      <c r="E51" s="177"/>
      <c r="F51" s="84">
        <v>185000</v>
      </c>
      <c r="G51" s="84">
        <f t="shared" si="0"/>
        <v>1110000</v>
      </c>
    </row>
    <row r="52" spans="1:7">
      <c r="A52" s="80">
        <v>8.9</v>
      </c>
      <c r="B52" s="87" t="s">
        <v>60</v>
      </c>
      <c r="C52" s="83" t="s">
        <v>11</v>
      </c>
      <c r="D52" s="83">
        <v>1</v>
      </c>
      <c r="E52" s="177"/>
      <c r="F52" s="84">
        <v>650000</v>
      </c>
      <c r="G52" s="84">
        <f t="shared" si="0"/>
        <v>650000</v>
      </c>
    </row>
    <row r="53" spans="1:7" ht="16.5">
      <c r="A53" s="119"/>
      <c r="B53" s="119" t="s">
        <v>61</v>
      </c>
      <c r="C53" s="119"/>
      <c r="D53" s="120"/>
      <c r="E53" s="181"/>
      <c r="F53" s="182"/>
      <c r="G53" s="182"/>
    </row>
    <row r="54" spans="1:7" ht="28.5">
      <c r="A54" s="80">
        <v>9.1</v>
      </c>
      <c r="B54" s="85" t="s">
        <v>62</v>
      </c>
      <c r="C54" s="83" t="s">
        <v>17</v>
      </c>
      <c r="D54" s="83">
        <v>300</v>
      </c>
      <c r="E54" s="177"/>
      <c r="F54" s="84">
        <v>24000</v>
      </c>
      <c r="G54" s="84">
        <f t="shared" si="0"/>
        <v>7200000</v>
      </c>
    </row>
    <row r="55" spans="1:7" ht="42.75">
      <c r="A55" s="80">
        <v>9.1999999999999993</v>
      </c>
      <c r="B55" s="85" t="s">
        <v>63</v>
      </c>
      <c r="C55" s="83" t="s">
        <v>11</v>
      </c>
      <c r="D55" s="83">
        <v>1</v>
      </c>
      <c r="E55" s="78"/>
      <c r="F55" s="84">
        <v>780000</v>
      </c>
      <c r="G55" s="84">
        <f t="shared" si="0"/>
        <v>780000</v>
      </c>
    </row>
    <row r="56" spans="1:7" ht="42.75">
      <c r="A56" s="80">
        <v>9.3000000000000007</v>
      </c>
      <c r="B56" s="85" t="s">
        <v>64</v>
      </c>
      <c r="C56" s="83" t="s">
        <v>22</v>
      </c>
      <c r="D56" s="83">
        <v>200</v>
      </c>
      <c r="E56" s="177"/>
      <c r="F56" s="84">
        <v>42000</v>
      </c>
      <c r="G56" s="84">
        <f t="shared" si="0"/>
        <v>8400000</v>
      </c>
    </row>
    <row r="57" spans="1:7" ht="42.75">
      <c r="A57" s="80">
        <v>9.4</v>
      </c>
      <c r="B57" s="85" t="s">
        <v>65</v>
      </c>
      <c r="C57" s="83" t="s">
        <v>22</v>
      </c>
      <c r="D57" s="83">
        <v>60</v>
      </c>
      <c r="E57" s="177"/>
      <c r="F57" s="84">
        <v>285000</v>
      </c>
      <c r="G57" s="84">
        <f t="shared" si="0"/>
        <v>17100000</v>
      </c>
    </row>
    <row r="58" spans="1:7" ht="42.75">
      <c r="A58" s="80">
        <v>9.5</v>
      </c>
      <c r="B58" s="81" t="s">
        <v>66</v>
      </c>
      <c r="C58" s="83" t="s">
        <v>67</v>
      </c>
      <c r="D58" s="83">
        <v>5</v>
      </c>
      <c r="E58" s="177"/>
      <c r="F58" s="84">
        <v>400000</v>
      </c>
      <c r="G58" s="84">
        <f t="shared" si="0"/>
        <v>2000000</v>
      </c>
    </row>
    <row r="59" spans="1:7" ht="42.75">
      <c r="A59" s="80">
        <v>9.6</v>
      </c>
      <c r="B59" s="85" t="s">
        <v>68</v>
      </c>
      <c r="C59" s="83" t="s">
        <v>11</v>
      </c>
      <c r="D59" s="83">
        <v>10</v>
      </c>
      <c r="E59" s="177"/>
      <c r="F59" s="84">
        <v>150000</v>
      </c>
      <c r="G59" s="84">
        <f t="shared" si="0"/>
        <v>1500000</v>
      </c>
    </row>
    <row r="60" spans="1:7" ht="16.5">
      <c r="A60" s="122"/>
      <c r="B60" s="168" t="s">
        <v>69</v>
      </c>
      <c r="C60" s="122"/>
      <c r="D60" s="122"/>
      <c r="E60" s="183"/>
      <c r="F60" s="123"/>
      <c r="G60" s="134">
        <f>SUM(G7:G59)</f>
        <v>1069020000</v>
      </c>
    </row>
    <row r="61" spans="1:7" ht="16.5">
      <c r="A61" s="124"/>
      <c r="B61" s="167" t="s">
        <v>70</v>
      </c>
      <c r="C61" s="124"/>
      <c r="D61" s="124"/>
      <c r="E61" s="184"/>
      <c r="F61" s="125"/>
      <c r="G61" s="185"/>
    </row>
    <row r="62" spans="1:7" ht="71.25">
      <c r="A62" s="80">
        <v>10.1</v>
      </c>
      <c r="B62" s="88" t="s">
        <v>71</v>
      </c>
      <c r="C62" s="82" t="s">
        <v>72</v>
      </c>
      <c r="D62" s="83">
        <v>20</v>
      </c>
      <c r="E62" s="177"/>
      <c r="F62" s="90">
        <v>70000</v>
      </c>
      <c r="G62" s="186">
        <f>+D62*F62</f>
        <v>1400000</v>
      </c>
    </row>
    <row r="63" spans="1:7">
      <c r="A63" s="119"/>
      <c r="B63" s="119" t="s">
        <v>73</v>
      </c>
      <c r="C63" s="119"/>
      <c r="D63" s="121"/>
      <c r="E63" s="181"/>
      <c r="F63" s="119"/>
      <c r="G63" s="119"/>
    </row>
    <row r="64" spans="1:7" ht="42.75">
      <c r="A64" s="80">
        <v>11.1</v>
      </c>
      <c r="B64" s="88" t="s">
        <v>74</v>
      </c>
      <c r="C64" s="83" t="s">
        <v>22</v>
      </c>
      <c r="D64" s="83">
        <v>400</v>
      </c>
      <c r="E64" s="177"/>
      <c r="F64" s="90">
        <v>24000</v>
      </c>
      <c r="G64" s="186">
        <f t="shared" ref="G64:G126" si="1">+D64*F64</f>
        <v>9600000</v>
      </c>
    </row>
    <row r="65" spans="1:7" ht="28.5">
      <c r="A65" s="80">
        <v>11.2</v>
      </c>
      <c r="B65" s="85" t="s">
        <v>75</v>
      </c>
      <c r="C65" s="83" t="s">
        <v>17</v>
      </c>
      <c r="D65" s="83">
        <v>300</v>
      </c>
      <c r="E65" s="78"/>
      <c r="F65" s="90">
        <v>48000</v>
      </c>
      <c r="G65" s="186">
        <f t="shared" si="1"/>
        <v>14400000</v>
      </c>
    </row>
    <row r="66" spans="1:7" ht="57">
      <c r="A66" s="80">
        <v>11.3</v>
      </c>
      <c r="B66" s="88" t="s">
        <v>76</v>
      </c>
      <c r="C66" s="83" t="s">
        <v>22</v>
      </c>
      <c r="D66" s="83">
        <v>400</v>
      </c>
      <c r="E66" s="177"/>
      <c r="F66" s="90">
        <v>118000</v>
      </c>
      <c r="G66" s="186">
        <f t="shared" si="1"/>
        <v>47200000</v>
      </c>
    </row>
    <row r="67" spans="1:7" ht="42.75">
      <c r="A67" s="80">
        <v>11.4</v>
      </c>
      <c r="B67" s="88" t="s">
        <v>77</v>
      </c>
      <c r="C67" s="83" t="s">
        <v>22</v>
      </c>
      <c r="D67" s="83">
        <v>400</v>
      </c>
      <c r="E67" s="177"/>
      <c r="F67" s="90">
        <v>158000</v>
      </c>
      <c r="G67" s="186">
        <f t="shared" si="1"/>
        <v>63200000</v>
      </c>
    </row>
    <row r="68" spans="1:7">
      <c r="A68" s="80">
        <v>11.5</v>
      </c>
      <c r="B68" s="81" t="s">
        <v>78</v>
      </c>
      <c r="C68" s="83" t="s">
        <v>35</v>
      </c>
      <c r="D68" s="83">
        <v>400</v>
      </c>
      <c r="E68" s="177"/>
      <c r="F68" s="90">
        <v>158000</v>
      </c>
      <c r="G68" s="186">
        <f t="shared" si="1"/>
        <v>63200000</v>
      </c>
    </row>
    <row r="69" spans="1:7" ht="42.75">
      <c r="A69" s="80">
        <v>11.6</v>
      </c>
      <c r="B69" s="88" t="s">
        <v>79</v>
      </c>
      <c r="C69" s="83" t="s">
        <v>17</v>
      </c>
      <c r="D69" s="83">
        <v>300</v>
      </c>
      <c r="E69" s="177"/>
      <c r="F69" s="90">
        <v>98000</v>
      </c>
      <c r="G69" s="186">
        <f t="shared" si="1"/>
        <v>29400000</v>
      </c>
    </row>
    <row r="70" spans="1:7">
      <c r="A70" s="80">
        <v>11.7</v>
      </c>
      <c r="B70" s="81" t="s">
        <v>80</v>
      </c>
      <c r="C70" s="83" t="s">
        <v>17</v>
      </c>
      <c r="D70" s="83">
        <v>300</v>
      </c>
      <c r="E70" s="177"/>
      <c r="F70" s="90">
        <v>128000</v>
      </c>
      <c r="G70" s="186">
        <f t="shared" si="1"/>
        <v>38400000</v>
      </c>
    </row>
    <row r="71" spans="1:7">
      <c r="A71" s="119"/>
      <c r="B71" s="119" t="s">
        <v>81</v>
      </c>
      <c r="C71" s="119"/>
      <c r="D71" s="121"/>
      <c r="E71" s="181"/>
      <c r="F71" s="119"/>
      <c r="G71" s="119"/>
    </row>
    <row r="72" spans="1:7" ht="42.75">
      <c r="A72" s="80">
        <v>12.1</v>
      </c>
      <c r="B72" s="88" t="s">
        <v>82</v>
      </c>
      <c r="C72" s="83" t="s">
        <v>13</v>
      </c>
      <c r="D72" s="83">
        <v>2</v>
      </c>
      <c r="E72" s="177"/>
      <c r="F72" s="90">
        <v>1650000</v>
      </c>
      <c r="G72" s="186">
        <f t="shared" si="1"/>
        <v>3300000</v>
      </c>
    </row>
    <row r="73" spans="1:7" ht="42.75">
      <c r="A73" s="80">
        <v>12.2</v>
      </c>
      <c r="B73" s="88" t="s">
        <v>83</v>
      </c>
      <c r="C73" s="83" t="s">
        <v>17</v>
      </c>
      <c r="D73" s="83">
        <v>15</v>
      </c>
      <c r="E73" s="177"/>
      <c r="F73" s="90">
        <v>145000</v>
      </c>
      <c r="G73" s="186">
        <f t="shared" si="1"/>
        <v>2175000</v>
      </c>
    </row>
    <row r="74" spans="1:7" ht="42.75">
      <c r="A74" s="80">
        <v>12.3</v>
      </c>
      <c r="B74" s="88" t="s">
        <v>84</v>
      </c>
      <c r="C74" s="83" t="s">
        <v>13</v>
      </c>
      <c r="D74" s="83">
        <v>2</v>
      </c>
      <c r="E74" s="177"/>
      <c r="F74" s="90">
        <v>320000</v>
      </c>
      <c r="G74" s="186">
        <f t="shared" si="1"/>
        <v>640000</v>
      </c>
    </row>
    <row r="75" spans="1:7">
      <c r="A75" s="119"/>
      <c r="B75" s="119" t="s">
        <v>85</v>
      </c>
      <c r="C75" s="119"/>
      <c r="D75" s="121"/>
      <c r="E75" s="181"/>
      <c r="F75" s="119"/>
      <c r="G75" s="119"/>
    </row>
    <row r="76" spans="1:7" ht="42.75">
      <c r="A76" s="91">
        <v>13.1</v>
      </c>
      <c r="B76" s="92" t="s">
        <v>86</v>
      </c>
      <c r="C76" s="93" t="s">
        <v>35</v>
      </c>
      <c r="D76" s="83">
        <v>75</v>
      </c>
      <c r="E76" s="177"/>
      <c r="F76" s="90">
        <v>165000</v>
      </c>
      <c r="G76" s="186">
        <f t="shared" si="1"/>
        <v>12375000</v>
      </c>
    </row>
    <row r="77" spans="1:7" ht="42.75">
      <c r="A77" s="91">
        <v>13.2</v>
      </c>
      <c r="B77" s="92" t="s">
        <v>87</v>
      </c>
      <c r="C77" s="83" t="s">
        <v>35</v>
      </c>
      <c r="D77" s="83">
        <v>75</v>
      </c>
      <c r="E77" s="177"/>
      <c r="F77" s="90">
        <v>58000</v>
      </c>
      <c r="G77" s="186">
        <f t="shared" si="1"/>
        <v>4350000</v>
      </c>
    </row>
    <row r="78" spans="1:7" ht="42.75">
      <c r="A78" s="91">
        <v>13.3</v>
      </c>
      <c r="B78" s="92" t="s">
        <v>88</v>
      </c>
      <c r="C78" s="83" t="s">
        <v>35</v>
      </c>
      <c r="D78" s="83">
        <v>75</v>
      </c>
      <c r="E78" s="78"/>
      <c r="F78" s="90">
        <v>92000</v>
      </c>
      <c r="G78" s="186">
        <f t="shared" si="1"/>
        <v>6900000</v>
      </c>
    </row>
    <row r="79" spans="1:7" ht="16.5">
      <c r="A79" s="119"/>
      <c r="B79" s="119" t="s">
        <v>89</v>
      </c>
      <c r="C79" s="119"/>
      <c r="D79" s="120"/>
      <c r="E79" s="181"/>
      <c r="F79" s="126"/>
      <c r="G79" s="126"/>
    </row>
    <row r="80" spans="1:7" ht="28.5">
      <c r="A80" s="80">
        <v>14.1</v>
      </c>
      <c r="B80" s="88" t="s">
        <v>90</v>
      </c>
      <c r="C80" s="83" t="s">
        <v>13</v>
      </c>
      <c r="D80" s="83">
        <v>3</v>
      </c>
      <c r="E80" s="177"/>
      <c r="F80" s="90">
        <v>580000</v>
      </c>
      <c r="G80" s="186">
        <f t="shared" si="1"/>
        <v>1740000</v>
      </c>
    </row>
    <row r="81" spans="1:9" ht="42.75">
      <c r="A81" s="80">
        <v>14.2</v>
      </c>
      <c r="B81" s="88" t="s">
        <v>91</v>
      </c>
      <c r="C81" s="83" t="s">
        <v>13</v>
      </c>
      <c r="D81" s="83">
        <v>3</v>
      </c>
      <c r="E81" s="177"/>
      <c r="F81" s="90">
        <v>3800000</v>
      </c>
      <c r="G81" s="186">
        <f t="shared" si="1"/>
        <v>11400000</v>
      </c>
      <c r="H81" s="187"/>
      <c r="I81" s="187"/>
    </row>
    <row r="82" spans="1:9" ht="42.75">
      <c r="A82" s="80">
        <v>14.3</v>
      </c>
      <c r="B82" s="88" t="s">
        <v>92</v>
      </c>
      <c r="C82" s="83" t="s">
        <v>22</v>
      </c>
      <c r="D82" s="83">
        <v>15</v>
      </c>
      <c r="E82" s="177"/>
      <c r="F82" s="90">
        <v>225000</v>
      </c>
      <c r="G82" s="186">
        <f t="shared" si="1"/>
        <v>3375000</v>
      </c>
      <c r="H82" s="187"/>
      <c r="I82" s="187"/>
    </row>
    <row r="83" spans="1:9">
      <c r="A83" s="80">
        <v>14.4</v>
      </c>
      <c r="B83" s="81" t="s">
        <v>93</v>
      </c>
      <c r="C83" s="83" t="s">
        <v>22</v>
      </c>
      <c r="D83" s="83">
        <v>15</v>
      </c>
      <c r="E83" s="177"/>
      <c r="F83" s="90">
        <v>285000</v>
      </c>
      <c r="G83" s="186">
        <f t="shared" si="1"/>
        <v>4275000</v>
      </c>
      <c r="H83" s="187"/>
      <c r="I83" s="187"/>
    </row>
    <row r="84" spans="1:9" ht="28.5">
      <c r="A84" s="80">
        <v>14.5</v>
      </c>
      <c r="B84" s="88" t="s">
        <v>94</v>
      </c>
      <c r="C84" s="83" t="s">
        <v>22</v>
      </c>
      <c r="D84" s="83">
        <v>10</v>
      </c>
      <c r="E84" s="177"/>
      <c r="F84" s="90">
        <v>225000</v>
      </c>
      <c r="G84" s="186">
        <f t="shared" si="1"/>
        <v>2250000</v>
      </c>
      <c r="H84" s="187"/>
      <c r="I84" s="187"/>
    </row>
    <row r="85" spans="1:9">
      <c r="A85" s="80">
        <v>14.6</v>
      </c>
      <c r="B85" s="81" t="s">
        <v>95</v>
      </c>
      <c r="C85" s="83" t="s">
        <v>22</v>
      </c>
      <c r="D85" s="83">
        <v>10</v>
      </c>
      <c r="E85" s="177"/>
      <c r="F85" s="90">
        <v>285000</v>
      </c>
      <c r="G85" s="186">
        <f t="shared" si="1"/>
        <v>2850000</v>
      </c>
      <c r="H85" s="187"/>
      <c r="I85" s="94"/>
    </row>
    <row r="86" spans="1:9" ht="42.75">
      <c r="A86" s="80">
        <v>14.7</v>
      </c>
      <c r="B86" s="88" t="s">
        <v>96</v>
      </c>
      <c r="C86" s="83" t="s">
        <v>13</v>
      </c>
      <c r="D86" s="83">
        <v>2</v>
      </c>
      <c r="E86" s="177"/>
      <c r="F86" s="90">
        <v>320000</v>
      </c>
      <c r="G86" s="186">
        <f t="shared" si="1"/>
        <v>640000</v>
      </c>
      <c r="H86" s="187"/>
      <c r="I86" s="187"/>
    </row>
    <row r="87" spans="1:9" ht="28.5">
      <c r="A87" s="80">
        <v>14.8</v>
      </c>
      <c r="B87" s="95" t="s">
        <v>97</v>
      </c>
      <c r="C87" s="83" t="s">
        <v>13</v>
      </c>
      <c r="D87" s="83">
        <v>1</v>
      </c>
      <c r="E87" s="177"/>
      <c r="F87" s="90">
        <v>980000</v>
      </c>
      <c r="G87" s="186">
        <f t="shared" si="1"/>
        <v>980000</v>
      </c>
      <c r="H87" s="187"/>
      <c r="I87" s="187"/>
    </row>
    <row r="88" spans="1:9">
      <c r="A88" s="127"/>
      <c r="B88" s="127" t="s">
        <v>98</v>
      </c>
      <c r="C88" s="127"/>
      <c r="D88" s="128"/>
      <c r="E88" s="188"/>
      <c r="F88" s="127"/>
      <c r="G88" s="127"/>
      <c r="H88" s="187"/>
      <c r="I88" s="187"/>
    </row>
    <row r="89" spans="1:9" ht="71.25">
      <c r="A89" s="80">
        <v>15.1</v>
      </c>
      <c r="B89" s="88" t="s">
        <v>99</v>
      </c>
      <c r="C89" s="83" t="s">
        <v>22</v>
      </c>
      <c r="D89" s="83">
        <v>20</v>
      </c>
      <c r="E89" s="177"/>
      <c r="F89" s="90">
        <v>265000</v>
      </c>
      <c r="G89" s="186">
        <f t="shared" si="1"/>
        <v>5300000</v>
      </c>
      <c r="H89" s="187"/>
      <c r="I89" s="187"/>
    </row>
    <row r="90" spans="1:9" ht="42.75">
      <c r="A90" s="80">
        <v>15.2</v>
      </c>
      <c r="B90" s="81" t="s">
        <v>100</v>
      </c>
      <c r="C90" s="83" t="s">
        <v>13</v>
      </c>
      <c r="D90" s="83">
        <v>5</v>
      </c>
      <c r="E90" s="177"/>
      <c r="F90" s="90">
        <v>3850000</v>
      </c>
      <c r="G90" s="186">
        <f t="shared" si="1"/>
        <v>19250000</v>
      </c>
      <c r="H90" s="187"/>
      <c r="I90" s="187"/>
    </row>
    <row r="91" spans="1:9">
      <c r="A91" s="127"/>
      <c r="B91" s="127" t="s">
        <v>101</v>
      </c>
      <c r="C91" s="127"/>
      <c r="D91" s="128"/>
      <c r="E91" s="188"/>
      <c r="F91" s="127"/>
      <c r="G91" s="127"/>
      <c r="H91" s="187"/>
      <c r="I91" s="187"/>
    </row>
    <row r="92" spans="1:9" ht="42.75">
      <c r="A92" s="80">
        <v>16.100000000000001</v>
      </c>
      <c r="B92" s="88" t="s">
        <v>102</v>
      </c>
      <c r="C92" s="83" t="s">
        <v>22</v>
      </c>
      <c r="D92" s="83">
        <v>5</v>
      </c>
      <c r="E92" s="177"/>
      <c r="F92" s="90">
        <v>18000</v>
      </c>
      <c r="G92" s="186">
        <f t="shared" si="1"/>
        <v>90000</v>
      </c>
      <c r="H92" s="187"/>
      <c r="I92" s="187"/>
    </row>
    <row r="93" spans="1:9" ht="28.5">
      <c r="A93" s="80">
        <v>16.2</v>
      </c>
      <c r="B93" s="88" t="s">
        <v>103</v>
      </c>
      <c r="C93" s="83" t="s">
        <v>17</v>
      </c>
      <c r="D93" s="83">
        <v>4</v>
      </c>
      <c r="E93" s="177"/>
      <c r="F93" s="90">
        <v>36000</v>
      </c>
      <c r="G93" s="186">
        <f t="shared" si="1"/>
        <v>144000</v>
      </c>
      <c r="H93" s="187"/>
      <c r="I93" s="187"/>
    </row>
    <row r="94" spans="1:9">
      <c r="A94" s="80">
        <v>16.3</v>
      </c>
      <c r="B94" s="88" t="s">
        <v>104</v>
      </c>
      <c r="C94" s="83" t="s">
        <v>22</v>
      </c>
      <c r="D94" s="83">
        <v>5</v>
      </c>
      <c r="E94" s="177"/>
      <c r="F94" s="90">
        <v>22000</v>
      </c>
      <c r="G94" s="186">
        <f t="shared" si="1"/>
        <v>110000</v>
      </c>
      <c r="H94" s="187"/>
      <c r="I94" s="187"/>
    </row>
    <row r="95" spans="1:9" ht="42.75">
      <c r="A95" s="80">
        <v>16.399999999999999</v>
      </c>
      <c r="B95" s="88" t="s">
        <v>105</v>
      </c>
      <c r="C95" s="83" t="s">
        <v>22</v>
      </c>
      <c r="D95" s="83">
        <v>5</v>
      </c>
      <c r="E95" s="78"/>
      <c r="F95" s="90">
        <v>42000</v>
      </c>
      <c r="G95" s="186">
        <f t="shared" si="1"/>
        <v>210000</v>
      </c>
      <c r="H95" s="187"/>
      <c r="I95" s="187"/>
    </row>
    <row r="96" spans="1:9" ht="28.5">
      <c r="A96" s="80">
        <v>16.5</v>
      </c>
      <c r="B96" s="88" t="s">
        <v>106</v>
      </c>
      <c r="C96" s="83" t="s">
        <v>17</v>
      </c>
      <c r="D96" s="83">
        <v>10</v>
      </c>
      <c r="E96" s="177"/>
      <c r="F96" s="90">
        <v>22000</v>
      </c>
      <c r="G96" s="186">
        <f t="shared" si="1"/>
        <v>220000</v>
      </c>
      <c r="H96" s="187"/>
      <c r="I96" s="187"/>
    </row>
    <row r="97" spans="1:7" ht="16.5">
      <c r="A97" s="127"/>
      <c r="B97" s="127" t="s">
        <v>107</v>
      </c>
      <c r="C97" s="127"/>
      <c r="D97" s="129"/>
      <c r="E97" s="188"/>
      <c r="F97" s="130"/>
      <c r="G97" s="130"/>
    </row>
    <row r="98" spans="1:7" ht="57">
      <c r="A98" s="80">
        <v>17.100000000000001</v>
      </c>
      <c r="B98" s="88" t="s">
        <v>108</v>
      </c>
      <c r="C98" s="83" t="s">
        <v>22</v>
      </c>
      <c r="D98" s="83">
        <v>5</v>
      </c>
      <c r="E98" s="177"/>
      <c r="F98" s="90">
        <v>125000</v>
      </c>
      <c r="G98" s="186">
        <f t="shared" si="1"/>
        <v>625000</v>
      </c>
    </row>
    <row r="99" spans="1:7" ht="42.75">
      <c r="A99" s="80">
        <v>17.2</v>
      </c>
      <c r="B99" s="88" t="s">
        <v>109</v>
      </c>
      <c r="C99" s="83" t="s">
        <v>13</v>
      </c>
      <c r="D99" s="83">
        <v>10</v>
      </c>
      <c r="E99" s="177"/>
      <c r="F99" s="90">
        <v>320000</v>
      </c>
      <c r="G99" s="186">
        <f t="shared" si="1"/>
        <v>3200000</v>
      </c>
    </row>
    <row r="100" spans="1:7" ht="28.5">
      <c r="A100" s="80">
        <v>17.3</v>
      </c>
      <c r="B100" s="88" t="s">
        <v>110</v>
      </c>
      <c r="C100" s="83" t="s">
        <v>13</v>
      </c>
      <c r="D100" s="83">
        <v>3</v>
      </c>
      <c r="E100" s="177"/>
      <c r="F100" s="90">
        <v>480000</v>
      </c>
      <c r="G100" s="186">
        <f t="shared" si="1"/>
        <v>1440000</v>
      </c>
    </row>
    <row r="101" spans="1:7" ht="28.5">
      <c r="A101" s="80">
        <v>17.399999999999999</v>
      </c>
      <c r="B101" s="88" t="s">
        <v>111</v>
      </c>
      <c r="C101" s="83" t="s">
        <v>22</v>
      </c>
      <c r="D101" s="83">
        <v>12</v>
      </c>
      <c r="E101" s="177"/>
      <c r="F101" s="90">
        <v>78000</v>
      </c>
      <c r="G101" s="186">
        <f t="shared" si="1"/>
        <v>936000</v>
      </c>
    </row>
    <row r="102" spans="1:7">
      <c r="A102" s="119"/>
      <c r="B102" s="119" t="s">
        <v>112</v>
      </c>
      <c r="C102" s="119"/>
      <c r="D102" s="121"/>
      <c r="E102" s="181"/>
      <c r="F102" s="119"/>
      <c r="G102" s="119"/>
    </row>
    <row r="103" spans="1:7" ht="28.5">
      <c r="A103" s="80">
        <v>18.100000000000001</v>
      </c>
      <c r="B103" s="88" t="s">
        <v>113</v>
      </c>
      <c r="C103" s="83" t="s">
        <v>22</v>
      </c>
      <c r="D103" s="83">
        <v>120</v>
      </c>
      <c r="E103" s="177"/>
      <c r="F103" s="90">
        <v>38000</v>
      </c>
      <c r="G103" s="186">
        <f t="shared" si="1"/>
        <v>4560000</v>
      </c>
    </row>
    <row r="104" spans="1:7" ht="42.75">
      <c r="A104" s="80">
        <v>18.2</v>
      </c>
      <c r="B104" s="88" t="s">
        <v>114</v>
      </c>
      <c r="C104" s="83" t="s">
        <v>22</v>
      </c>
      <c r="D104" s="83">
        <v>120</v>
      </c>
      <c r="E104" s="177"/>
      <c r="F104" s="90">
        <v>138000</v>
      </c>
      <c r="G104" s="186">
        <f t="shared" si="1"/>
        <v>16560000</v>
      </c>
    </row>
    <row r="105" spans="1:7" ht="28.5">
      <c r="A105" s="80">
        <v>18.3</v>
      </c>
      <c r="B105" s="88" t="s">
        <v>115</v>
      </c>
      <c r="C105" s="83" t="s">
        <v>13</v>
      </c>
      <c r="D105" s="83">
        <v>4</v>
      </c>
      <c r="E105" s="177"/>
      <c r="F105" s="90">
        <v>320000</v>
      </c>
      <c r="G105" s="186">
        <f t="shared" si="1"/>
        <v>1280000</v>
      </c>
    </row>
    <row r="106" spans="1:7" ht="42.75">
      <c r="A106" s="80">
        <v>18.399999999999999</v>
      </c>
      <c r="B106" s="88" t="s">
        <v>116</v>
      </c>
      <c r="C106" s="83" t="s">
        <v>13</v>
      </c>
      <c r="D106" s="83">
        <v>1</v>
      </c>
      <c r="E106" s="177"/>
      <c r="F106" s="90">
        <v>1650000</v>
      </c>
      <c r="G106" s="186">
        <f t="shared" si="1"/>
        <v>1650000</v>
      </c>
    </row>
    <row r="107" spans="1:7" ht="28.5">
      <c r="A107" s="80">
        <v>18.5</v>
      </c>
      <c r="B107" s="88" t="s">
        <v>117</v>
      </c>
      <c r="C107" s="83" t="s">
        <v>22</v>
      </c>
      <c r="D107" s="83">
        <v>5</v>
      </c>
      <c r="E107" s="177"/>
      <c r="F107" s="90">
        <v>52000</v>
      </c>
      <c r="G107" s="186">
        <f t="shared" si="1"/>
        <v>260000</v>
      </c>
    </row>
    <row r="108" spans="1:7" ht="28.5">
      <c r="A108" s="80">
        <v>18.600000000000001</v>
      </c>
      <c r="B108" s="88" t="s">
        <v>118</v>
      </c>
      <c r="C108" s="83" t="s">
        <v>22</v>
      </c>
      <c r="D108" s="83">
        <v>30</v>
      </c>
      <c r="E108" s="177"/>
      <c r="F108" s="90">
        <v>285000</v>
      </c>
      <c r="G108" s="186">
        <f t="shared" si="1"/>
        <v>8550000</v>
      </c>
    </row>
    <row r="109" spans="1:7" ht="28.5">
      <c r="A109" s="80">
        <v>18.7</v>
      </c>
      <c r="B109" s="88" t="s">
        <v>119</v>
      </c>
      <c r="C109" s="83" t="s">
        <v>120</v>
      </c>
      <c r="D109" s="83">
        <v>3</v>
      </c>
      <c r="E109" s="177"/>
      <c r="F109" s="90">
        <v>385000</v>
      </c>
      <c r="G109" s="186">
        <f t="shared" si="1"/>
        <v>1155000</v>
      </c>
    </row>
    <row r="110" spans="1:7" ht="71.25">
      <c r="A110" s="80">
        <v>18.8</v>
      </c>
      <c r="B110" s="88" t="s">
        <v>121</v>
      </c>
      <c r="C110" s="83" t="s">
        <v>22</v>
      </c>
      <c r="D110" s="83">
        <v>6</v>
      </c>
      <c r="E110" s="177"/>
      <c r="F110" s="90">
        <v>150000</v>
      </c>
      <c r="G110" s="186">
        <f t="shared" si="1"/>
        <v>900000</v>
      </c>
    </row>
    <row r="111" spans="1:7" ht="28.5">
      <c r="A111" s="80">
        <v>18.899999999999999</v>
      </c>
      <c r="B111" s="88" t="s">
        <v>122</v>
      </c>
      <c r="C111" s="83" t="s">
        <v>13</v>
      </c>
      <c r="D111" s="83">
        <v>2</v>
      </c>
      <c r="E111" s="177"/>
      <c r="F111" s="90">
        <v>680000</v>
      </c>
      <c r="G111" s="186">
        <f t="shared" si="1"/>
        <v>1360000</v>
      </c>
    </row>
    <row r="112" spans="1:7">
      <c r="A112" s="80" t="s">
        <v>123</v>
      </c>
      <c r="B112" s="88" t="s">
        <v>124</v>
      </c>
      <c r="C112" s="83" t="s">
        <v>17</v>
      </c>
      <c r="D112" s="83">
        <v>6</v>
      </c>
      <c r="E112" s="177"/>
      <c r="F112" s="90">
        <v>72000</v>
      </c>
      <c r="G112" s="186">
        <f t="shared" si="1"/>
        <v>432000</v>
      </c>
    </row>
    <row r="113" spans="1:7" ht="28.5">
      <c r="A113" s="80">
        <v>18.11</v>
      </c>
      <c r="B113" s="88" t="s">
        <v>125</v>
      </c>
      <c r="C113" s="83" t="s">
        <v>13</v>
      </c>
      <c r="D113" s="83">
        <v>8</v>
      </c>
      <c r="E113" s="177"/>
      <c r="F113" s="90">
        <v>420000</v>
      </c>
      <c r="G113" s="186">
        <f t="shared" si="1"/>
        <v>3360000</v>
      </c>
    </row>
    <row r="114" spans="1:7" ht="28.5">
      <c r="A114" s="80">
        <v>18.12</v>
      </c>
      <c r="B114" s="88" t="s">
        <v>126</v>
      </c>
      <c r="C114" s="83" t="s">
        <v>13</v>
      </c>
      <c r="D114" s="83">
        <v>5</v>
      </c>
      <c r="E114" s="177"/>
      <c r="F114" s="90">
        <v>280000</v>
      </c>
      <c r="G114" s="186">
        <f t="shared" si="1"/>
        <v>1400000</v>
      </c>
    </row>
    <row r="115" spans="1:7">
      <c r="A115" s="119"/>
      <c r="B115" s="119" t="s">
        <v>127</v>
      </c>
      <c r="C115" s="119"/>
      <c r="D115" s="121"/>
      <c r="E115" s="181"/>
      <c r="F115" s="119"/>
      <c r="G115" s="119"/>
    </row>
    <row r="116" spans="1:7" ht="57">
      <c r="A116" s="80">
        <v>19.100000000000001</v>
      </c>
      <c r="B116" s="88" t="s">
        <v>128</v>
      </c>
      <c r="C116" s="82" t="s">
        <v>11</v>
      </c>
      <c r="D116" s="83">
        <v>5</v>
      </c>
      <c r="E116" s="177"/>
      <c r="F116" s="90">
        <v>420000</v>
      </c>
      <c r="G116" s="186">
        <f t="shared" si="1"/>
        <v>2100000</v>
      </c>
    </row>
    <row r="117" spans="1:7" ht="16.5">
      <c r="A117" s="119"/>
      <c r="B117" s="119" t="s">
        <v>129</v>
      </c>
      <c r="C117" s="119"/>
      <c r="D117" s="120"/>
      <c r="E117" s="181"/>
      <c r="F117" s="126"/>
      <c r="G117" s="186">
        <f t="shared" si="1"/>
        <v>0</v>
      </c>
    </row>
    <row r="118" spans="1:7" ht="71.25">
      <c r="A118" s="80">
        <v>20.100000000000001</v>
      </c>
      <c r="B118" s="88" t="s">
        <v>130</v>
      </c>
      <c r="C118" s="82" t="s">
        <v>11</v>
      </c>
      <c r="D118" s="83">
        <v>1</v>
      </c>
      <c r="E118" s="78"/>
      <c r="F118" s="90">
        <v>34640000</v>
      </c>
      <c r="G118" s="186">
        <f t="shared" si="1"/>
        <v>34640000</v>
      </c>
    </row>
    <row r="119" spans="1:7">
      <c r="A119" s="119"/>
      <c r="B119" s="119" t="s">
        <v>131</v>
      </c>
      <c r="C119" s="119"/>
      <c r="D119" s="121"/>
      <c r="E119" s="181"/>
      <c r="F119" s="119"/>
      <c r="G119" s="119"/>
    </row>
    <row r="120" spans="1:7" ht="85.5">
      <c r="A120" s="80">
        <v>21.1</v>
      </c>
      <c r="B120" s="88" t="s">
        <v>132</v>
      </c>
      <c r="C120" s="82" t="s">
        <v>13</v>
      </c>
      <c r="D120" s="83">
        <v>1</v>
      </c>
      <c r="E120" s="177"/>
      <c r="F120" s="90">
        <v>3950000</v>
      </c>
      <c r="G120" s="186">
        <f t="shared" si="1"/>
        <v>3950000</v>
      </c>
    </row>
    <row r="121" spans="1:7">
      <c r="A121" s="119"/>
      <c r="B121" s="119" t="s">
        <v>133</v>
      </c>
      <c r="C121" s="119"/>
      <c r="D121" s="121"/>
      <c r="E121" s="181"/>
      <c r="F121" s="119"/>
      <c r="G121" s="119"/>
    </row>
    <row r="122" spans="1:7" ht="71.25">
      <c r="A122" s="80">
        <v>22.1</v>
      </c>
      <c r="B122" s="88" t="s">
        <v>134</v>
      </c>
      <c r="C122" s="82" t="s">
        <v>13</v>
      </c>
      <c r="D122" s="83">
        <v>1</v>
      </c>
      <c r="E122" s="177"/>
      <c r="F122" s="90">
        <v>1350000</v>
      </c>
      <c r="G122" s="186">
        <f t="shared" si="1"/>
        <v>1350000</v>
      </c>
    </row>
    <row r="123" spans="1:7">
      <c r="A123" s="119"/>
      <c r="B123" s="119" t="s">
        <v>135</v>
      </c>
      <c r="C123" s="119"/>
      <c r="D123" s="121"/>
      <c r="E123" s="181"/>
      <c r="F123" s="119"/>
      <c r="G123" s="119"/>
    </row>
    <row r="124" spans="1:7" ht="57">
      <c r="A124" s="80">
        <v>23.1</v>
      </c>
      <c r="B124" s="88" t="s">
        <v>136</v>
      </c>
      <c r="C124" s="83" t="s">
        <v>13</v>
      </c>
      <c r="D124" s="83">
        <v>1</v>
      </c>
      <c r="E124" s="177"/>
      <c r="F124" s="90">
        <v>1350000</v>
      </c>
      <c r="G124" s="186">
        <f t="shared" si="1"/>
        <v>1350000</v>
      </c>
    </row>
    <row r="125" spans="1:7">
      <c r="A125" s="80">
        <v>23.2</v>
      </c>
      <c r="B125" s="96" t="s">
        <v>137</v>
      </c>
      <c r="C125" s="83" t="s">
        <v>13</v>
      </c>
      <c r="D125" s="83">
        <v>1</v>
      </c>
      <c r="E125" s="177"/>
      <c r="F125" s="90">
        <v>1350000</v>
      </c>
      <c r="G125" s="186">
        <f t="shared" si="1"/>
        <v>1350000</v>
      </c>
    </row>
    <row r="126" spans="1:7" ht="71.25">
      <c r="A126" s="80">
        <v>23.3</v>
      </c>
      <c r="B126" s="88" t="s">
        <v>134</v>
      </c>
      <c r="C126" s="83" t="s">
        <v>13</v>
      </c>
      <c r="D126" s="83">
        <v>1</v>
      </c>
      <c r="E126" s="177"/>
      <c r="F126" s="90">
        <v>780000</v>
      </c>
      <c r="G126" s="186">
        <f t="shared" si="1"/>
        <v>780000</v>
      </c>
    </row>
    <row r="127" spans="1:7" ht="16.5">
      <c r="A127" s="119"/>
      <c r="B127" s="119" t="s">
        <v>138</v>
      </c>
      <c r="C127" s="119"/>
      <c r="D127" s="120"/>
      <c r="E127" s="181"/>
      <c r="F127" s="126"/>
      <c r="G127" s="126"/>
    </row>
    <row r="128" spans="1:7" ht="57">
      <c r="A128" s="80">
        <v>24.1</v>
      </c>
      <c r="B128" s="88" t="s">
        <v>139</v>
      </c>
      <c r="C128" s="83" t="s">
        <v>13</v>
      </c>
      <c r="D128" s="83">
        <v>20</v>
      </c>
      <c r="E128" s="177"/>
      <c r="F128" s="90">
        <v>350000</v>
      </c>
      <c r="G128" s="186">
        <f t="shared" ref="G128:G132" si="2">+D128*F128</f>
        <v>7000000</v>
      </c>
    </row>
    <row r="129" spans="1:7" ht="71.25">
      <c r="A129" s="80">
        <v>24.2</v>
      </c>
      <c r="B129" s="88" t="s">
        <v>140</v>
      </c>
      <c r="C129" s="83" t="s">
        <v>22</v>
      </c>
      <c r="D129" s="83">
        <v>12</v>
      </c>
      <c r="E129" s="177"/>
      <c r="F129" s="90">
        <v>68000</v>
      </c>
      <c r="G129" s="186">
        <f t="shared" si="2"/>
        <v>816000</v>
      </c>
    </row>
    <row r="130" spans="1:7">
      <c r="A130" s="80">
        <v>24.3</v>
      </c>
      <c r="B130" s="81" t="s">
        <v>141</v>
      </c>
      <c r="C130" s="83" t="s">
        <v>22</v>
      </c>
      <c r="D130" s="83">
        <v>40</v>
      </c>
      <c r="E130" s="177"/>
      <c r="F130" s="90">
        <v>38000</v>
      </c>
      <c r="G130" s="186">
        <f t="shared" si="2"/>
        <v>1520000</v>
      </c>
    </row>
    <row r="131" spans="1:7" ht="42.75">
      <c r="A131" s="80">
        <v>24.4</v>
      </c>
      <c r="B131" s="88" t="s">
        <v>66</v>
      </c>
      <c r="C131" s="83" t="s">
        <v>120</v>
      </c>
      <c r="D131" s="83">
        <v>8</v>
      </c>
      <c r="E131" s="177"/>
      <c r="F131" s="90">
        <v>220000</v>
      </c>
      <c r="G131" s="186">
        <f t="shared" si="2"/>
        <v>1760000</v>
      </c>
    </row>
    <row r="132" spans="1:7" ht="42.75">
      <c r="A132" s="80">
        <v>24.5</v>
      </c>
      <c r="B132" s="88" t="s">
        <v>68</v>
      </c>
      <c r="C132" s="83" t="s">
        <v>11</v>
      </c>
      <c r="D132" s="83">
        <v>1</v>
      </c>
      <c r="E132" s="177"/>
      <c r="F132" s="90">
        <v>1250000</v>
      </c>
      <c r="G132" s="186">
        <f t="shared" si="2"/>
        <v>1250000</v>
      </c>
    </row>
    <row r="133" spans="1:7" ht="16.5">
      <c r="A133" s="122"/>
      <c r="B133" s="168" t="s">
        <v>142</v>
      </c>
      <c r="C133" s="122"/>
      <c r="D133" s="122"/>
      <c r="E133" s="183"/>
      <c r="F133" s="123"/>
      <c r="G133" s="134">
        <f>SUM(G62:G132)</f>
        <v>454908000</v>
      </c>
    </row>
    <row r="134" spans="1:7" ht="16.5">
      <c r="A134" s="124"/>
      <c r="B134" s="167" t="s">
        <v>143</v>
      </c>
      <c r="C134" s="124"/>
      <c r="D134" s="124"/>
      <c r="E134" s="184"/>
      <c r="F134" s="125"/>
      <c r="G134" s="185"/>
    </row>
    <row r="135" spans="1:7" ht="16.5">
      <c r="A135" s="119"/>
      <c r="B135" s="119" t="s">
        <v>144</v>
      </c>
      <c r="C135" s="119"/>
      <c r="D135" s="120"/>
      <c r="E135" s="181"/>
      <c r="F135" s="126"/>
      <c r="G135" s="189"/>
    </row>
    <row r="136" spans="1:7" ht="85.5">
      <c r="A136" s="80">
        <v>25.1</v>
      </c>
      <c r="B136" s="88" t="s">
        <v>145</v>
      </c>
      <c r="C136" s="83" t="s">
        <v>11</v>
      </c>
      <c r="D136" s="97">
        <v>1</v>
      </c>
      <c r="E136" s="177"/>
      <c r="F136" s="90">
        <v>7500000</v>
      </c>
      <c r="G136" s="186">
        <f>+D136*F136</f>
        <v>7500000</v>
      </c>
    </row>
    <row r="137" spans="1:7" ht="85.5">
      <c r="A137" s="80">
        <v>25.2</v>
      </c>
      <c r="B137" s="88" t="s">
        <v>146</v>
      </c>
      <c r="C137" s="83" t="s">
        <v>11</v>
      </c>
      <c r="D137" s="97">
        <v>1</v>
      </c>
      <c r="E137" s="78"/>
      <c r="F137" s="90">
        <v>3500000</v>
      </c>
      <c r="G137" s="186">
        <f t="shared" ref="G137:G170" si="3">+D137*F137</f>
        <v>3500000</v>
      </c>
    </row>
    <row r="138" spans="1:7">
      <c r="A138" s="119"/>
      <c r="B138" s="119" t="s">
        <v>147</v>
      </c>
      <c r="C138" s="119"/>
      <c r="D138" s="121"/>
      <c r="E138" s="181"/>
      <c r="F138" s="119"/>
      <c r="G138" s="119"/>
    </row>
    <row r="139" spans="1:7">
      <c r="A139" s="80">
        <v>26.1</v>
      </c>
      <c r="B139" s="88" t="s">
        <v>148</v>
      </c>
      <c r="C139" s="83" t="s">
        <v>22</v>
      </c>
      <c r="D139" s="97">
        <v>35</v>
      </c>
      <c r="E139" s="177"/>
      <c r="F139" s="90">
        <v>80000</v>
      </c>
      <c r="G139" s="186">
        <f t="shared" si="3"/>
        <v>2800000</v>
      </c>
    </row>
    <row r="140" spans="1:7" ht="28.5">
      <c r="A140" s="80">
        <v>26.2</v>
      </c>
      <c r="B140" s="88" t="s">
        <v>149</v>
      </c>
      <c r="C140" s="83" t="s">
        <v>22</v>
      </c>
      <c r="D140" s="97">
        <v>70</v>
      </c>
      <c r="E140" s="177"/>
      <c r="F140" s="90">
        <v>92682</v>
      </c>
      <c r="G140" s="186">
        <f t="shared" si="3"/>
        <v>6487740</v>
      </c>
    </row>
    <row r="141" spans="1:7">
      <c r="A141" s="119"/>
      <c r="B141" s="119" t="s">
        <v>150</v>
      </c>
      <c r="C141" s="119"/>
      <c r="D141" s="121"/>
      <c r="E141" s="181"/>
      <c r="F141" s="119"/>
      <c r="G141" s="119"/>
    </row>
    <row r="142" spans="1:7">
      <c r="A142" s="80">
        <v>27.1</v>
      </c>
      <c r="B142" s="88" t="s">
        <v>151</v>
      </c>
      <c r="C142" s="83" t="s">
        <v>22</v>
      </c>
      <c r="D142" s="97">
        <v>45</v>
      </c>
      <c r="E142" s="177"/>
      <c r="F142" s="90">
        <v>62039</v>
      </c>
      <c r="G142" s="186">
        <f t="shared" si="3"/>
        <v>2791755</v>
      </c>
    </row>
    <row r="143" spans="1:7">
      <c r="A143" s="80">
        <v>27.2</v>
      </c>
      <c r="B143" s="88" t="s">
        <v>152</v>
      </c>
      <c r="C143" s="83" t="s">
        <v>22</v>
      </c>
      <c r="D143" s="97">
        <v>35</v>
      </c>
      <c r="E143" s="78"/>
      <c r="F143" s="90">
        <v>73871</v>
      </c>
      <c r="G143" s="186">
        <f t="shared" si="3"/>
        <v>2585485</v>
      </c>
    </row>
    <row r="144" spans="1:7">
      <c r="A144" s="119"/>
      <c r="B144" s="119" t="s">
        <v>153</v>
      </c>
      <c r="C144" s="119"/>
      <c r="D144" s="121"/>
      <c r="E144" s="181"/>
      <c r="F144" s="119"/>
      <c r="G144" s="119"/>
    </row>
    <row r="145" spans="1:7" ht="42.75">
      <c r="A145" s="80">
        <v>28.1</v>
      </c>
      <c r="B145" s="88" t="s">
        <v>154</v>
      </c>
      <c r="C145" s="83" t="s">
        <v>17</v>
      </c>
      <c r="D145" s="97">
        <v>50</v>
      </c>
      <c r="E145" s="177"/>
      <c r="F145" s="90">
        <v>6800</v>
      </c>
      <c r="G145" s="186">
        <f t="shared" si="3"/>
        <v>340000</v>
      </c>
    </row>
    <row r="146" spans="1:7" ht="42.75">
      <c r="A146" s="80">
        <v>28.2</v>
      </c>
      <c r="B146" s="88" t="s">
        <v>155</v>
      </c>
      <c r="C146" s="83" t="s">
        <v>17</v>
      </c>
      <c r="D146" s="97">
        <v>50</v>
      </c>
      <c r="E146" s="177"/>
      <c r="F146" s="90">
        <v>9944</v>
      </c>
      <c r="G146" s="186">
        <f t="shared" si="3"/>
        <v>497200</v>
      </c>
    </row>
    <row r="147" spans="1:7" ht="42.75">
      <c r="A147" s="80">
        <v>28.3</v>
      </c>
      <c r="B147" s="88" t="s">
        <v>156</v>
      </c>
      <c r="C147" s="83" t="s">
        <v>13</v>
      </c>
      <c r="D147" s="97">
        <v>7</v>
      </c>
      <c r="E147" s="177"/>
      <c r="F147" s="90">
        <v>97921</v>
      </c>
      <c r="G147" s="186">
        <f t="shared" si="3"/>
        <v>685447</v>
      </c>
    </row>
    <row r="148" spans="1:7" ht="57">
      <c r="A148" s="80">
        <v>28.4</v>
      </c>
      <c r="B148" s="88" t="s">
        <v>157</v>
      </c>
      <c r="C148" s="83" t="s">
        <v>13</v>
      </c>
      <c r="D148" s="97">
        <v>7</v>
      </c>
      <c r="E148" s="177"/>
      <c r="F148" s="90">
        <v>133229</v>
      </c>
      <c r="G148" s="186">
        <f t="shared" si="3"/>
        <v>932603</v>
      </c>
    </row>
    <row r="149" spans="1:7" ht="42.75">
      <c r="A149" s="80">
        <v>28.5</v>
      </c>
      <c r="B149" s="88" t="s">
        <v>158</v>
      </c>
      <c r="C149" s="83" t="s">
        <v>17</v>
      </c>
      <c r="D149" s="97">
        <v>50</v>
      </c>
      <c r="E149" s="177"/>
      <c r="F149" s="90">
        <v>13800</v>
      </c>
      <c r="G149" s="186">
        <f t="shared" si="3"/>
        <v>690000</v>
      </c>
    </row>
    <row r="150" spans="1:7" ht="42.75">
      <c r="A150" s="80">
        <v>28.6</v>
      </c>
      <c r="B150" s="88" t="s">
        <v>159</v>
      </c>
      <c r="C150" s="83" t="s">
        <v>17</v>
      </c>
      <c r="D150" s="97">
        <v>50</v>
      </c>
      <c r="E150" s="177"/>
      <c r="F150" s="90">
        <v>11100</v>
      </c>
      <c r="G150" s="186">
        <f t="shared" si="3"/>
        <v>555000</v>
      </c>
    </row>
    <row r="151" spans="1:7" ht="28.5">
      <c r="A151" s="80">
        <v>28.7</v>
      </c>
      <c r="B151" s="88" t="s">
        <v>160</v>
      </c>
      <c r="C151" s="83" t="s">
        <v>13</v>
      </c>
      <c r="D151" s="97">
        <v>7</v>
      </c>
      <c r="E151" s="177"/>
      <c r="F151" s="90">
        <v>97221</v>
      </c>
      <c r="G151" s="186">
        <f t="shared" si="3"/>
        <v>680547</v>
      </c>
    </row>
    <row r="152" spans="1:7">
      <c r="A152" s="80">
        <v>28.8</v>
      </c>
      <c r="B152" s="88" t="s">
        <v>161</v>
      </c>
      <c r="C152" s="83" t="s">
        <v>13</v>
      </c>
      <c r="D152" s="97">
        <v>7</v>
      </c>
      <c r="E152" s="177"/>
      <c r="F152" s="90">
        <v>48251</v>
      </c>
      <c r="G152" s="186">
        <f t="shared" si="3"/>
        <v>337757</v>
      </c>
    </row>
    <row r="153" spans="1:7" ht="42.75">
      <c r="A153" s="80">
        <v>28.9</v>
      </c>
      <c r="B153" s="88" t="s">
        <v>162</v>
      </c>
      <c r="C153" s="83" t="s">
        <v>13</v>
      </c>
      <c r="D153" s="97">
        <v>7</v>
      </c>
      <c r="E153" s="177"/>
      <c r="F153" s="90">
        <v>48251</v>
      </c>
      <c r="G153" s="186">
        <f t="shared" si="3"/>
        <v>337757</v>
      </c>
    </row>
    <row r="154" spans="1:7" ht="16.5">
      <c r="A154" s="98">
        <v>29.1</v>
      </c>
      <c r="B154" s="119" t="s">
        <v>163</v>
      </c>
      <c r="C154" s="119"/>
      <c r="D154" s="120"/>
      <c r="E154" s="181"/>
      <c r="F154" s="126"/>
      <c r="G154" s="126"/>
    </row>
    <row r="155" spans="1:7" ht="28.5">
      <c r="A155" s="131"/>
      <c r="B155" s="88" t="s">
        <v>164</v>
      </c>
      <c r="C155" s="83" t="s">
        <v>13</v>
      </c>
      <c r="D155" s="97">
        <v>4</v>
      </c>
      <c r="E155" s="177"/>
      <c r="F155" s="90">
        <v>971829</v>
      </c>
      <c r="G155" s="186">
        <f t="shared" si="3"/>
        <v>3887316</v>
      </c>
    </row>
    <row r="156" spans="1:7">
      <c r="A156" s="98">
        <v>30.1</v>
      </c>
      <c r="B156" s="119" t="s">
        <v>165</v>
      </c>
      <c r="C156" s="119"/>
      <c r="D156" s="121"/>
      <c r="E156" s="181"/>
      <c r="F156" s="119"/>
      <c r="G156" s="119"/>
    </row>
    <row r="157" spans="1:7" ht="28.5">
      <c r="A157" s="131"/>
      <c r="B157" s="88" t="s">
        <v>166</v>
      </c>
      <c r="C157" s="83" t="s">
        <v>13</v>
      </c>
      <c r="D157" s="97">
        <v>1</v>
      </c>
      <c r="E157" s="177"/>
      <c r="F157" s="90">
        <v>7000000</v>
      </c>
      <c r="G157" s="186">
        <f t="shared" si="3"/>
        <v>7000000</v>
      </c>
    </row>
    <row r="158" spans="1:7">
      <c r="A158" s="98">
        <v>31.1</v>
      </c>
      <c r="B158" s="119" t="s">
        <v>167</v>
      </c>
      <c r="C158" s="119"/>
      <c r="D158" s="121"/>
      <c r="E158" s="181"/>
      <c r="F158" s="119"/>
      <c r="G158" s="119"/>
    </row>
    <row r="159" spans="1:7">
      <c r="A159" s="80">
        <v>31.2</v>
      </c>
      <c r="B159" s="88" t="s">
        <v>168</v>
      </c>
      <c r="C159" s="83" t="s">
        <v>13</v>
      </c>
      <c r="D159" s="97">
        <v>7</v>
      </c>
      <c r="E159" s="78"/>
      <c r="F159" s="90">
        <v>86000</v>
      </c>
      <c r="G159" s="186">
        <f t="shared" si="3"/>
        <v>602000</v>
      </c>
    </row>
    <row r="160" spans="1:7">
      <c r="A160" s="80">
        <v>31.3</v>
      </c>
      <c r="B160" s="88" t="s">
        <v>169</v>
      </c>
      <c r="C160" s="83" t="s">
        <v>13</v>
      </c>
      <c r="D160" s="97">
        <v>7</v>
      </c>
      <c r="E160" s="177"/>
      <c r="F160" s="90">
        <v>48300</v>
      </c>
      <c r="G160" s="186">
        <f t="shared" si="3"/>
        <v>338100</v>
      </c>
    </row>
    <row r="161" spans="1:7" ht="28.5">
      <c r="A161" s="80">
        <v>31.4</v>
      </c>
      <c r="B161" s="88" t="s">
        <v>170</v>
      </c>
      <c r="C161" s="83" t="s">
        <v>13</v>
      </c>
      <c r="D161" s="97">
        <v>50</v>
      </c>
      <c r="E161" s="177"/>
      <c r="F161" s="90">
        <v>118600</v>
      </c>
      <c r="G161" s="186">
        <f t="shared" si="3"/>
        <v>5930000</v>
      </c>
    </row>
    <row r="162" spans="1:7">
      <c r="A162" s="80">
        <v>31.5</v>
      </c>
      <c r="B162" s="88" t="s">
        <v>171</v>
      </c>
      <c r="C162" s="83" t="s">
        <v>17</v>
      </c>
      <c r="D162" s="97">
        <v>50</v>
      </c>
      <c r="E162" s="177"/>
      <c r="F162" s="90">
        <v>36700</v>
      </c>
      <c r="G162" s="186">
        <f t="shared" si="3"/>
        <v>1835000</v>
      </c>
    </row>
    <row r="163" spans="1:7">
      <c r="A163" s="80">
        <v>31.6</v>
      </c>
      <c r="B163" s="88" t="s">
        <v>172</v>
      </c>
      <c r="C163" s="83" t="s">
        <v>13</v>
      </c>
      <c r="D163" s="97">
        <v>7</v>
      </c>
      <c r="E163" s="177"/>
      <c r="F163" s="90">
        <v>123400</v>
      </c>
      <c r="G163" s="186">
        <f t="shared" si="3"/>
        <v>863800</v>
      </c>
    </row>
    <row r="164" spans="1:7">
      <c r="A164" s="131"/>
      <c r="B164" s="88" t="s">
        <v>173</v>
      </c>
      <c r="C164" s="83" t="s">
        <v>17</v>
      </c>
      <c r="D164" s="97">
        <v>120</v>
      </c>
      <c r="E164" s="177"/>
      <c r="F164" s="90">
        <v>10000</v>
      </c>
      <c r="G164" s="186">
        <f t="shared" si="3"/>
        <v>1200000</v>
      </c>
    </row>
    <row r="165" spans="1:7">
      <c r="A165" s="98">
        <v>32.1</v>
      </c>
      <c r="B165" s="119" t="s">
        <v>174</v>
      </c>
      <c r="C165" s="119"/>
      <c r="D165" s="121"/>
      <c r="E165" s="181"/>
      <c r="F165" s="119"/>
      <c r="G165" s="119"/>
    </row>
    <row r="166" spans="1:7" ht="28.5">
      <c r="A166" s="80">
        <v>32.200000000000003</v>
      </c>
      <c r="B166" s="88" t="s">
        <v>175</v>
      </c>
      <c r="C166" s="83" t="s">
        <v>13</v>
      </c>
      <c r="D166" s="97">
        <v>2</v>
      </c>
      <c r="E166" s="78"/>
      <c r="F166" s="90">
        <v>500000</v>
      </c>
      <c r="G166" s="186">
        <f t="shared" si="3"/>
        <v>1000000</v>
      </c>
    </row>
    <row r="167" spans="1:7">
      <c r="A167" s="80">
        <v>32.299999999999997</v>
      </c>
      <c r="B167" s="88" t="s">
        <v>176</v>
      </c>
      <c r="C167" s="83" t="s">
        <v>13</v>
      </c>
      <c r="D167" s="97">
        <v>1</v>
      </c>
      <c r="E167" s="177"/>
      <c r="F167" s="90">
        <v>300000</v>
      </c>
      <c r="G167" s="186">
        <f t="shared" si="3"/>
        <v>300000</v>
      </c>
    </row>
    <row r="168" spans="1:7">
      <c r="A168" s="132"/>
      <c r="B168" s="88" t="s">
        <v>177</v>
      </c>
      <c r="C168" s="83" t="s">
        <v>13</v>
      </c>
      <c r="D168" s="97">
        <v>1</v>
      </c>
      <c r="E168" s="177"/>
      <c r="F168" s="90">
        <v>250000</v>
      </c>
      <c r="G168" s="186">
        <f t="shared" si="3"/>
        <v>250000</v>
      </c>
    </row>
    <row r="169" spans="1:7">
      <c r="A169" s="98">
        <v>33.1</v>
      </c>
      <c r="B169" s="119" t="s">
        <v>178</v>
      </c>
      <c r="C169" s="119"/>
      <c r="D169" s="121"/>
      <c r="E169" s="181"/>
      <c r="F169" s="119"/>
      <c r="G169" s="119"/>
    </row>
    <row r="170" spans="1:7">
      <c r="A170" s="80">
        <v>33.1</v>
      </c>
      <c r="B170" s="88" t="s">
        <v>179</v>
      </c>
      <c r="C170" s="83" t="s">
        <v>11</v>
      </c>
      <c r="D170" s="97">
        <v>1</v>
      </c>
      <c r="E170" s="177"/>
      <c r="F170" s="90">
        <v>550000</v>
      </c>
      <c r="G170" s="186">
        <f t="shared" si="3"/>
        <v>550000</v>
      </c>
    </row>
    <row r="171" spans="1:7" ht="16.5">
      <c r="A171" s="122"/>
      <c r="B171" s="168" t="s">
        <v>180</v>
      </c>
      <c r="C171" s="149"/>
      <c r="D171" s="149"/>
      <c r="E171" s="150"/>
      <c r="F171" s="151"/>
      <c r="G171" s="134">
        <f>SUM(G136:G170)</f>
        <v>54477507</v>
      </c>
    </row>
    <row r="172" spans="1:7" ht="16.5">
      <c r="A172" s="133"/>
      <c r="B172" s="169" t="s">
        <v>181</v>
      </c>
      <c r="C172" s="152"/>
      <c r="D172" s="152"/>
      <c r="E172" s="153"/>
      <c r="F172" s="154"/>
      <c r="G172" s="155">
        <f>+G171+G133+G60</f>
        <v>1578405507</v>
      </c>
    </row>
    <row r="173" spans="1:7" ht="17.25" thickBot="1">
      <c r="A173" s="99"/>
      <c r="B173" s="137"/>
      <c r="C173" s="138"/>
      <c r="D173" s="138"/>
      <c r="E173" s="190"/>
      <c r="F173" s="139"/>
      <c r="G173" s="187"/>
    </row>
    <row r="174" spans="1:7" ht="16.5">
      <c r="A174" s="135"/>
      <c r="B174" s="140" t="s">
        <v>182</v>
      </c>
      <c r="C174" s="141"/>
      <c r="D174" s="141"/>
      <c r="E174" s="191"/>
      <c r="F174" s="142"/>
      <c r="G174" s="192"/>
    </row>
    <row r="175" spans="1:7" ht="16.5">
      <c r="A175" s="135"/>
      <c r="B175" s="164" t="s">
        <v>183</v>
      </c>
      <c r="C175" s="99"/>
      <c r="D175" s="75" t="s">
        <v>184</v>
      </c>
      <c r="E175" s="177"/>
      <c r="F175" s="143">
        <v>0.17249999999999999</v>
      </c>
      <c r="G175" s="193">
        <f>+G172*F175</f>
        <v>272274949.95749998</v>
      </c>
    </row>
    <row r="176" spans="1:7" ht="15.75" customHeight="1">
      <c r="A176" s="135"/>
      <c r="B176" s="164" t="s">
        <v>185</v>
      </c>
      <c r="C176" s="99"/>
      <c r="D176" s="75" t="s">
        <v>186</v>
      </c>
      <c r="E176" s="177"/>
      <c r="F176" s="144">
        <v>0.01</v>
      </c>
      <c r="G176" s="193">
        <f>+G172*F176</f>
        <v>15784055.07</v>
      </c>
    </row>
    <row r="177" spans="1:8" ht="15.75">
      <c r="A177" s="136"/>
      <c r="B177" s="165" t="s">
        <v>187</v>
      </c>
      <c r="C177" s="78"/>
      <c r="D177" s="75" t="s">
        <v>188</v>
      </c>
      <c r="E177" s="78"/>
      <c r="F177" s="145">
        <v>0.05</v>
      </c>
      <c r="G177" s="193">
        <f>+G172*F177</f>
        <v>78920275.350000009</v>
      </c>
      <c r="H177" s="187"/>
    </row>
    <row r="178" spans="1:8" ht="16.5">
      <c r="A178" s="135"/>
      <c r="B178" s="164" t="s">
        <v>189</v>
      </c>
      <c r="C178" s="82"/>
      <c r="D178" s="76"/>
      <c r="E178" s="190"/>
      <c r="F178" s="146">
        <v>0.19</v>
      </c>
      <c r="G178" s="193">
        <f>+G177*F178</f>
        <v>14994852.316500003</v>
      </c>
      <c r="H178" s="187"/>
    </row>
    <row r="179" spans="1:8" ht="16.5" thickBot="1">
      <c r="A179" s="194"/>
      <c r="B179" s="166" t="s">
        <v>190</v>
      </c>
      <c r="C179" s="195"/>
      <c r="D179" s="77" t="s">
        <v>191</v>
      </c>
      <c r="E179" s="178"/>
      <c r="F179" s="196"/>
      <c r="G179" s="147">
        <f>SUM(G175:G178)</f>
        <v>381974132.69400001</v>
      </c>
      <c r="H179" s="187"/>
    </row>
    <row r="180" spans="1:8" ht="15.75" thickBot="1">
      <c r="A180" s="194"/>
      <c r="B180" s="197"/>
      <c r="C180" s="194"/>
      <c r="D180" s="194"/>
      <c r="E180" s="187"/>
      <c r="F180" s="198"/>
      <c r="G180" s="187"/>
      <c r="H180" s="187"/>
    </row>
    <row r="181" spans="1:8" ht="15.75" thickBot="1">
      <c r="A181" s="103"/>
      <c r="B181" s="202" t="s">
        <v>192</v>
      </c>
      <c r="C181" s="203"/>
      <c r="D181" s="203"/>
      <c r="E181" s="203"/>
      <c r="F181" s="203"/>
      <c r="G181" s="148">
        <f>+G172+G179</f>
        <v>1960379639.694</v>
      </c>
      <c r="H181" s="187"/>
    </row>
    <row r="182" spans="1:8" s="104" customFormat="1">
      <c r="B182" s="105"/>
      <c r="C182" s="199"/>
      <c r="D182" s="199"/>
      <c r="E182" s="106"/>
      <c r="F182" s="107"/>
    </row>
    <row r="183" spans="1:8" s="104" customFormat="1" ht="15.75" thickBot="1">
      <c r="B183" s="105" t="s">
        <v>193</v>
      </c>
      <c r="C183" s="199"/>
      <c r="D183" s="199"/>
      <c r="E183" s="106"/>
      <c r="F183" s="107"/>
    </row>
    <row r="184" spans="1:8" s="104" customFormat="1" ht="48" customHeight="1" thickBot="1">
      <c r="B184" s="212" t="s">
        <v>194</v>
      </c>
      <c r="C184" s="213"/>
      <c r="D184" s="213"/>
      <c r="E184" s="213"/>
      <c r="F184" s="214"/>
    </row>
    <row r="185" spans="1:8" s="108" customFormat="1" ht="58.5" customHeight="1" thickBot="1">
      <c r="B185" s="212" t="s">
        <v>195</v>
      </c>
      <c r="C185" s="213"/>
      <c r="D185" s="213"/>
      <c r="E185" s="213"/>
      <c r="F185" s="214"/>
    </row>
    <row r="186" spans="1:8" s="104" customFormat="1">
      <c r="B186" s="170"/>
      <c r="C186" s="171"/>
      <c r="D186" s="171"/>
      <c r="E186" s="171"/>
      <c r="F186" s="172"/>
    </row>
    <row r="187" spans="1:8" s="104" customFormat="1" ht="14.25">
      <c r="B187" s="215" t="s">
        <v>196</v>
      </c>
      <c r="C187" s="216"/>
      <c r="D187" s="216"/>
      <c r="E187" s="216"/>
      <c r="F187" s="217"/>
    </row>
    <row r="188" spans="1:8" s="104" customFormat="1" ht="15.75" thickBot="1">
      <c r="B188" s="173"/>
      <c r="C188" s="174"/>
      <c r="D188" s="174"/>
      <c r="E188" s="174"/>
      <c r="F188" s="175"/>
    </row>
    <row r="189" spans="1:8" s="104" customFormat="1">
      <c r="C189" s="110"/>
      <c r="D189" s="110"/>
      <c r="E189" s="110"/>
      <c r="F189" s="107"/>
      <c r="G189" s="111"/>
      <c r="H189" s="111"/>
    </row>
    <row r="190" spans="1:8" s="108" customFormat="1">
      <c r="B190" s="109"/>
      <c r="C190" s="112"/>
      <c r="D190" s="112"/>
      <c r="E190" s="112"/>
      <c r="F190" s="107"/>
    </row>
    <row r="191" spans="1:8" s="108" customFormat="1">
      <c r="B191" s="109" t="s">
        <v>197</v>
      </c>
      <c r="F191" s="107"/>
    </row>
    <row r="192" spans="1:8" s="108" customFormat="1" ht="14.25">
      <c r="B192" s="113"/>
      <c r="F192" s="107"/>
    </row>
    <row r="193" spans="2:6" s="108" customFormat="1" ht="14.25">
      <c r="B193" s="113"/>
      <c r="C193" s="113"/>
      <c r="D193" s="113"/>
      <c r="F193" s="107"/>
    </row>
    <row r="194" spans="2:6" s="108" customFormat="1" ht="14.25">
      <c r="B194" s="114"/>
      <c r="F194" s="107"/>
    </row>
    <row r="195" spans="2:6" s="108" customFormat="1">
      <c r="C195" s="115"/>
      <c r="D195" s="115"/>
      <c r="F195" s="107"/>
    </row>
    <row r="201" spans="2:6">
      <c r="B201" s="116"/>
      <c r="C201" s="194"/>
      <c r="D201" s="194"/>
      <c r="E201" s="187"/>
      <c r="F201" s="198"/>
    </row>
  </sheetData>
  <protectedRanges>
    <protectedRange sqref="B11:B54" name="Rango2_1_1_1_1_2_2_1_1"/>
    <protectedRange sqref="B7:B10" name="Rango2_1_1_1_1_2_2_2_1_1"/>
    <protectedRange sqref="B55" name="Rango2_1_1_1_1_2_2_1_3"/>
    <protectedRange sqref="B56:B176" name="Rango2_1_1_1_1_2_2_1_4"/>
    <protectedRange sqref="B177:B178" name="Rango2_1_1_1_1_2_2_1_5"/>
  </protectedRanges>
  <mergeCells count="13">
    <mergeCell ref="B184:F184"/>
    <mergeCell ref="B185:F185"/>
    <mergeCell ref="B187:F187"/>
    <mergeCell ref="B3:B5"/>
    <mergeCell ref="C3:C5"/>
    <mergeCell ref="D3:D5"/>
    <mergeCell ref="F4:F5"/>
    <mergeCell ref="G4:G5"/>
    <mergeCell ref="B181:F181"/>
    <mergeCell ref="A1:F1"/>
    <mergeCell ref="A2:B2"/>
    <mergeCell ref="F3:G3"/>
    <mergeCell ref="C2:G2"/>
  </mergeCells>
  <dataValidations count="1">
    <dataValidation type="textLength" operator="lessThanOrEqual" allowBlank="1" showInputMessage="1" showErrorMessage="1" errorTitle="Mensaje" error="El numero maximo de caracteres debe ser 390" sqref="B7:B178" xr:uid="{00000000-0002-0000-0000-000000000000}">
      <formula1>390</formula1>
    </dataValidation>
  </dataValidations>
  <pageMargins left="0.7" right="0.7" top="0.75" bottom="0.75" header="0.3" footer="0.3"/>
  <pageSetup paperSize="1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39"/>
  <sheetViews>
    <sheetView topLeftCell="A58" zoomScale="112" zoomScaleNormal="112" workbookViewId="0">
      <selection activeCell="D7" sqref="D7"/>
    </sheetView>
  </sheetViews>
  <sheetFormatPr defaultColWidth="10.875" defaultRowHeight="12.75"/>
  <cols>
    <col min="1" max="1" width="6" style="3" customWidth="1"/>
    <col min="2" max="2" width="33.5" style="4" customWidth="1"/>
    <col min="3" max="3" width="10.5" style="3" customWidth="1"/>
    <col min="4" max="4" width="9.125" style="1" customWidth="1"/>
    <col min="5" max="5" width="3.5" style="1" customWidth="1"/>
    <col min="6" max="6" width="10.875" style="17" customWidth="1"/>
    <col min="7" max="7" width="10.625" style="17" customWidth="1"/>
    <col min="8" max="8" width="12.25" style="17" customWidth="1"/>
    <col min="9" max="9" width="1.875" style="1" customWidth="1"/>
    <col min="10" max="10" width="8" style="1" customWidth="1"/>
    <col min="11" max="11" width="8.5" style="1" customWidth="1"/>
    <col min="12" max="12" width="3.125" style="1" customWidth="1"/>
    <col min="13" max="14" width="10.75" style="17" customWidth="1"/>
    <col min="15" max="15" width="9.625" style="17" customWidth="1"/>
    <col min="16" max="16" width="19.125" style="17" customWidth="1"/>
    <col min="17" max="17" width="10.875" style="1"/>
    <col min="18" max="18" width="16.375" style="1" bestFit="1" customWidth="1"/>
    <col min="19" max="16384" width="10.875" style="1"/>
  </cols>
  <sheetData>
    <row r="1" spans="1:19" ht="13.5" customHeight="1" thickBot="1">
      <c r="A1" s="232" t="s">
        <v>198</v>
      </c>
      <c r="B1" s="233"/>
      <c r="C1" s="233"/>
      <c r="D1" s="233"/>
      <c r="E1" s="233"/>
      <c r="F1" s="233"/>
      <c r="G1" s="233"/>
      <c r="H1" s="233"/>
      <c r="I1" s="233"/>
      <c r="J1" s="233"/>
      <c r="K1" s="233"/>
      <c r="L1" s="233"/>
      <c r="M1" s="233"/>
      <c r="N1" s="233"/>
      <c r="O1" s="233"/>
      <c r="P1" s="234"/>
    </row>
    <row r="2" spans="1:19" ht="13.5" customHeight="1" thickBot="1">
      <c r="A2" s="257"/>
      <c r="B2" s="258"/>
      <c r="C2" s="248" t="s">
        <v>199</v>
      </c>
      <c r="D2" s="249"/>
      <c r="E2" s="249"/>
      <c r="F2" s="249"/>
      <c r="G2" s="249"/>
      <c r="H2" s="249"/>
      <c r="I2" s="249"/>
      <c r="J2" s="249"/>
      <c r="K2" s="249"/>
      <c r="L2" s="249"/>
      <c r="M2" s="249"/>
      <c r="N2" s="249"/>
      <c r="O2" s="249"/>
      <c r="P2" s="250"/>
    </row>
    <row r="3" spans="1:19" ht="54.75" customHeight="1" thickBot="1">
      <c r="A3" s="259"/>
      <c r="B3" s="260"/>
      <c r="C3" s="269" t="s">
        <v>200</v>
      </c>
      <c r="D3" s="270"/>
      <c r="E3" s="270"/>
      <c r="F3" s="270"/>
      <c r="G3" s="270"/>
      <c r="H3" s="270"/>
      <c r="I3" s="270"/>
      <c r="J3" s="270"/>
      <c r="K3" s="270"/>
      <c r="L3" s="270"/>
      <c r="M3" s="270"/>
      <c r="N3" s="270"/>
      <c r="O3" s="270"/>
      <c r="P3" s="271"/>
    </row>
    <row r="4" spans="1:19" ht="26.25" customHeight="1" thickBot="1">
      <c r="A4" s="261" t="s">
        <v>201</v>
      </c>
      <c r="B4" s="264" t="s">
        <v>2</v>
      </c>
      <c r="C4" s="265" t="s">
        <v>3</v>
      </c>
      <c r="D4" s="267" t="s">
        <v>202</v>
      </c>
      <c r="E4" s="16"/>
      <c r="F4" s="243" t="s">
        <v>203</v>
      </c>
      <c r="G4" s="244"/>
      <c r="H4" s="244"/>
      <c r="I4" s="33"/>
      <c r="J4" s="49" t="s">
        <v>204</v>
      </c>
      <c r="K4" s="49" t="s">
        <v>205</v>
      </c>
      <c r="L4" s="34"/>
      <c r="M4" s="239" t="s">
        <v>206</v>
      </c>
      <c r="N4" s="240"/>
      <c r="O4" s="240"/>
      <c r="P4" s="241"/>
    </row>
    <row r="5" spans="1:19" ht="38.25" customHeight="1">
      <c r="A5" s="262"/>
      <c r="B5" s="265"/>
      <c r="C5" s="265"/>
      <c r="D5" s="267"/>
      <c r="F5" s="242" t="s">
        <v>207</v>
      </c>
      <c r="G5" s="242" t="s">
        <v>208</v>
      </c>
      <c r="H5" s="251" t="s">
        <v>209</v>
      </c>
      <c r="I5" s="35"/>
      <c r="J5" s="253">
        <v>1.4232</v>
      </c>
      <c r="K5" s="255">
        <v>1.4867999999999999</v>
      </c>
      <c r="L5" s="36"/>
      <c r="M5" s="237" t="s">
        <v>7</v>
      </c>
      <c r="N5" s="237" t="s">
        <v>208</v>
      </c>
      <c r="O5" s="237" t="s">
        <v>210</v>
      </c>
      <c r="P5" s="242" t="s">
        <v>8</v>
      </c>
    </row>
    <row r="6" spans="1:19" ht="16.5" customHeight="1" thickBot="1">
      <c r="A6" s="263"/>
      <c r="B6" s="266"/>
      <c r="C6" s="266"/>
      <c r="D6" s="268"/>
      <c r="F6" s="238"/>
      <c r="G6" s="238"/>
      <c r="H6" s="252"/>
      <c r="J6" s="254"/>
      <c r="K6" s="256"/>
      <c r="M6" s="238"/>
      <c r="N6" s="238"/>
      <c r="O6" s="238"/>
      <c r="P6" s="238"/>
    </row>
    <row r="7" spans="1:19" ht="39" thickBot="1">
      <c r="A7" s="2">
        <v>1</v>
      </c>
      <c r="B7" s="66" t="s">
        <v>211</v>
      </c>
      <c r="C7" s="28" t="s">
        <v>212</v>
      </c>
      <c r="D7" s="57"/>
      <c r="F7" s="37">
        <v>980034</v>
      </c>
      <c r="G7" s="37">
        <f>F7*19%</f>
        <v>186206.46</v>
      </c>
      <c r="H7" s="38">
        <f>ROUND(F7+G7,0)</f>
        <v>1166240</v>
      </c>
      <c r="J7" s="224">
        <f>+($K$5/$J$5)*F7</f>
        <v>1023829.7858347386</v>
      </c>
      <c r="K7" s="225"/>
      <c r="M7" s="24">
        <f>+ROUND(J7,0)</f>
        <v>1023830</v>
      </c>
      <c r="N7" s="23">
        <f>M7*19%</f>
        <v>194527.7</v>
      </c>
      <c r="O7" s="39">
        <f>ROUND(N7+M7,0)</f>
        <v>1218358</v>
      </c>
      <c r="P7" s="39">
        <f>O7*D7</f>
        <v>0</v>
      </c>
      <c r="R7" s="29"/>
      <c r="S7" s="59"/>
    </row>
    <row r="8" spans="1:19" ht="39" thickBot="1">
      <c r="A8" s="2">
        <v>2</v>
      </c>
      <c r="B8" s="66" t="s">
        <v>213</v>
      </c>
      <c r="C8" s="28" t="s">
        <v>212</v>
      </c>
      <c r="D8" s="57"/>
      <c r="F8" s="37">
        <v>396250</v>
      </c>
      <c r="G8" s="37">
        <f t="shared" ref="G8:G71" si="0">F8*19%</f>
        <v>75287.5</v>
      </c>
      <c r="H8" s="38">
        <f t="shared" ref="H8:H71" si="1">ROUND(F8+G8,0)</f>
        <v>471538</v>
      </c>
      <c r="J8" s="224">
        <f t="shared" ref="J8:J14" si="2">+($K$5/$J$5)*F8</f>
        <v>413957.63069139968</v>
      </c>
      <c r="K8" s="225"/>
      <c r="M8" s="24">
        <f t="shared" ref="M8:M71" si="3">+ROUND(J8,0)</f>
        <v>413958</v>
      </c>
      <c r="N8" s="23">
        <f t="shared" ref="N8:N71" si="4">M8*19%</f>
        <v>78652.02</v>
      </c>
      <c r="O8" s="39">
        <f t="shared" ref="O8:O71" si="5">ROUND(N8+M8,0)</f>
        <v>492610</v>
      </c>
      <c r="P8" s="39">
        <f t="shared" ref="P8:P71" si="6">O8*D8</f>
        <v>0</v>
      </c>
      <c r="R8" s="29"/>
      <c r="S8" s="59"/>
    </row>
    <row r="9" spans="1:19" ht="39" thickBot="1">
      <c r="A9" s="2">
        <v>3</v>
      </c>
      <c r="B9" s="70" t="s">
        <v>214</v>
      </c>
      <c r="C9" s="28" t="s">
        <v>212</v>
      </c>
      <c r="D9" s="57"/>
      <c r="F9" s="37">
        <v>1013213</v>
      </c>
      <c r="G9" s="37">
        <f t="shared" si="0"/>
        <v>192510.47</v>
      </c>
      <c r="H9" s="38">
        <f t="shared" si="1"/>
        <v>1205723</v>
      </c>
      <c r="J9" s="224">
        <f t="shared" si="2"/>
        <v>1058491.4898819563</v>
      </c>
      <c r="K9" s="225"/>
      <c r="M9" s="24">
        <f t="shared" si="3"/>
        <v>1058491</v>
      </c>
      <c r="N9" s="23">
        <f t="shared" si="4"/>
        <v>201113.29</v>
      </c>
      <c r="O9" s="39">
        <f t="shared" si="5"/>
        <v>1259604</v>
      </c>
      <c r="P9" s="39">
        <f t="shared" si="6"/>
        <v>0</v>
      </c>
      <c r="R9" s="29"/>
      <c r="S9" s="59"/>
    </row>
    <row r="10" spans="1:19" ht="39" thickBot="1">
      <c r="A10" s="2">
        <v>4</v>
      </c>
      <c r="B10" s="70" t="s">
        <v>215</v>
      </c>
      <c r="C10" s="28" t="s">
        <v>212</v>
      </c>
      <c r="D10" s="57"/>
      <c r="F10" s="37">
        <v>396250</v>
      </c>
      <c r="G10" s="37">
        <f t="shared" si="0"/>
        <v>75287.5</v>
      </c>
      <c r="H10" s="38">
        <f t="shared" si="1"/>
        <v>471538</v>
      </c>
      <c r="J10" s="224">
        <f t="shared" si="2"/>
        <v>413957.63069139968</v>
      </c>
      <c r="K10" s="225"/>
      <c r="M10" s="24">
        <f t="shared" si="3"/>
        <v>413958</v>
      </c>
      <c r="N10" s="23">
        <f t="shared" si="4"/>
        <v>78652.02</v>
      </c>
      <c r="O10" s="39">
        <f t="shared" si="5"/>
        <v>492610</v>
      </c>
      <c r="P10" s="39">
        <f t="shared" si="6"/>
        <v>0</v>
      </c>
      <c r="R10" s="29"/>
      <c r="S10" s="59"/>
    </row>
    <row r="11" spans="1:19" ht="39" thickBot="1">
      <c r="A11" s="2">
        <v>5</v>
      </c>
      <c r="B11" s="70" t="s">
        <v>216</v>
      </c>
      <c r="C11" s="28" t="s">
        <v>212</v>
      </c>
      <c r="D11" s="57"/>
      <c r="F11" s="37">
        <v>1013213</v>
      </c>
      <c r="G11" s="37">
        <f t="shared" si="0"/>
        <v>192510.47</v>
      </c>
      <c r="H11" s="38">
        <f t="shared" si="1"/>
        <v>1205723</v>
      </c>
      <c r="J11" s="224">
        <f t="shared" si="2"/>
        <v>1058491.4898819563</v>
      </c>
      <c r="K11" s="225"/>
      <c r="M11" s="24">
        <f t="shared" si="3"/>
        <v>1058491</v>
      </c>
      <c r="N11" s="23">
        <f t="shared" si="4"/>
        <v>201113.29</v>
      </c>
      <c r="O11" s="39">
        <f t="shared" si="5"/>
        <v>1259604</v>
      </c>
      <c r="P11" s="39">
        <f t="shared" si="6"/>
        <v>0</v>
      </c>
      <c r="R11" s="29"/>
      <c r="S11" s="59"/>
    </row>
    <row r="12" spans="1:19" ht="39" thickBot="1">
      <c r="A12" s="2">
        <v>6</v>
      </c>
      <c r="B12" s="70" t="s">
        <v>217</v>
      </c>
      <c r="C12" s="28" t="s">
        <v>212</v>
      </c>
      <c r="D12" s="57"/>
      <c r="F12" s="37">
        <v>396250</v>
      </c>
      <c r="G12" s="37">
        <f t="shared" si="0"/>
        <v>75287.5</v>
      </c>
      <c r="H12" s="38">
        <f t="shared" si="1"/>
        <v>471538</v>
      </c>
      <c r="J12" s="224">
        <f t="shared" si="2"/>
        <v>413957.63069139968</v>
      </c>
      <c r="K12" s="225"/>
      <c r="M12" s="24">
        <f t="shared" si="3"/>
        <v>413958</v>
      </c>
      <c r="N12" s="23">
        <f t="shared" si="4"/>
        <v>78652.02</v>
      </c>
      <c r="O12" s="39">
        <f t="shared" si="5"/>
        <v>492610</v>
      </c>
      <c r="P12" s="39">
        <f t="shared" si="6"/>
        <v>0</v>
      </c>
      <c r="R12" s="29"/>
      <c r="S12" s="59"/>
    </row>
    <row r="13" spans="1:19" ht="39" thickBot="1">
      <c r="A13" s="2">
        <v>7</v>
      </c>
      <c r="B13" s="67" t="s">
        <v>218</v>
      </c>
      <c r="C13" s="28" t="s">
        <v>212</v>
      </c>
      <c r="D13" s="57"/>
      <c r="F13" s="37">
        <v>1118123</v>
      </c>
      <c r="G13" s="37">
        <f t="shared" si="0"/>
        <v>212443.37</v>
      </c>
      <c r="H13" s="38">
        <f t="shared" si="1"/>
        <v>1330566</v>
      </c>
      <c r="J13" s="224">
        <f t="shared" si="2"/>
        <v>1168089.7107925802</v>
      </c>
      <c r="K13" s="225"/>
      <c r="M13" s="24">
        <f t="shared" si="3"/>
        <v>1168090</v>
      </c>
      <c r="N13" s="23">
        <f t="shared" si="4"/>
        <v>221937.1</v>
      </c>
      <c r="O13" s="39">
        <f t="shared" si="5"/>
        <v>1390027</v>
      </c>
      <c r="P13" s="39">
        <f t="shared" si="6"/>
        <v>0</v>
      </c>
      <c r="R13" s="29"/>
      <c r="S13" s="59"/>
    </row>
    <row r="14" spans="1:19" ht="39" thickBot="1">
      <c r="A14" s="2">
        <v>8</v>
      </c>
      <c r="B14" s="67" t="s">
        <v>219</v>
      </c>
      <c r="C14" s="28" t="s">
        <v>212</v>
      </c>
      <c r="D14" s="57"/>
      <c r="F14" s="37">
        <v>499100</v>
      </c>
      <c r="G14" s="37">
        <f t="shared" si="0"/>
        <v>94829</v>
      </c>
      <c r="H14" s="38">
        <f t="shared" si="1"/>
        <v>593929</v>
      </c>
      <c r="J14" s="224">
        <f t="shared" si="2"/>
        <v>521403.79426644184</v>
      </c>
      <c r="K14" s="225"/>
      <c r="M14" s="24">
        <f t="shared" si="3"/>
        <v>521404</v>
      </c>
      <c r="N14" s="23">
        <f t="shared" si="4"/>
        <v>99066.76</v>
      </c>
      <c r="O14" s="39">
        <f t="shared" si="5"/>
        <v>620471</v>
      </c>
      <c r="P14" s="39">
        <f t="shared" si="6"/>
        <v>0</v>
      </c>
      <c r="R14" s="29"/>
      <c r="S14" s="59"/>
    </row>
    <row r="15" spans="1:19" ht="39" thickBot="1">
      <c r="A15" s="2">
        <v>9</v>
      </c>
      <c r="B15" s="68" t="s">
        <v>220</v>
      </c>
      <c r="C15" s="28" t="s">
        <v>212</v>
      </c>
      <c r="D15" s="57"/>
      <c r="F15" s="37">
        <v>1151721</v>
      </c>
      <c r="G15" s="37">
        <f t="shared" si="0"/>
        <v>218826.99</v>
      </c>
      <c r="H15" s="38">
        <f t="shared" si="1"/>
        <v>1370548</v>
      </c>
      <c r="J15" s="224">
        <f>+($K$5/$J$5)*F15</f>
        <v>1203189.1391231029</v>
      </c>
      <c r="K15" s="225"/>
      <c r="M15" s="24">
        <f t="shared" si="3"/>
        <v>1203189</v>
      </c>
      <c r="N15" s="23">
        <f t="shared" si="4"/>
        <v>228605.91</v>
      </c>
      <c r="O15" s="39">
        <f t="shared" si="5"/>
        <v>1431795</v>
      </c>
      <c r="P15" s="39">
        <f t="shared" si="6"/>
        <v>0</v>
      </c>
      <c r="R15" s="29"/>
      <c r="S15" s="59"/>
    </row>
    <row r="16" spans="1:19" ht="39" thickBot="1">
      <c r="A16" s="2">
        <v>10</v>
      </c>
      <c r="B16" s="68" t="s">
        <v>221</v>
      </c>
      <c r="C16" s="28" t="s">
        <v>212</v>
      </c>
      <c r="D16" s="57"/>
      <c r="F16" s="37">
        <v>499100</v>
      </c>
      <c r="G16" s="37">
        <f t="shared" si="0"/>
        <v>94829</v>
      </c>
      <c r="H16" s="38">
        <f t="shared" si="1"/>
        <v>593929</v>
      </c>
      <c r="J16" s="224">
        <f t="shared" ref="J16:J17" si="7">+($K$5/$J$5)*F16</f>
        <v>521403.79426644184</v>
      </c>
      <c r="K16" s="225"/>
      <c r="M16" s="24">
        <f t="shared" si="3"/>
        <v>521404</v>
      </c>
      <c r="N16" s="23">
        <f t="shared" si="4"/>
        <v>99066.76</v>
      </c>
      <c r="O16" s="39">
        <f t="shared" si="5"/>
        <v>620471</v>
      </c>
      <c r="P16" s="39">
        <f t="shared" si="6"/>
        <v>0</v>
      </c>
      <c r="R16" s="29"/>
      <c r="S16" s="59"/>
    </row>
    <row r="17" spans="1:19" ht="39" thickBot="1">
      <c r="A17" s="2">
        <v>11</v>
      </c>
      <c r="B17" s="70" t="s">
        <v>222</v>
      </c>
      <c r="C17" s="28" t="s">
        <v>212</v>
      </c>
      <c r="D17" s="57"/>
      <c r="F17" s="37">
        <v>1741914</v>
      </c>
      <c r="G17" s="37">
        <f t="shared" si="0"/>
        <v>330963.66000000003</v>
      </c>
      <c r="H17" s="38">
        <f t="shared" si="1"/>
        <v>2072878</v>
      </c>
      <c r="J17" s="224">
        <f t="shared" si="7"/>
        <v>1819756.6998313658</v>
      </c>
      <c r="K17" s="225"/>
      <c r="M17" s="24">
        <f t="shared" si="3"/>
        <v>1819757</v>
      </c>
      <c r="N17" s="23">
        <f t="shared" si="4"/>
        <v>345753.83</v>
      </c>
      <c r="O17" s="39">
        <f t="shared" si="5"/>
        <v>2165511</v>
      </c>
      <c r="P17" s="39">
        <f t="shared" si="6"/>
        <v>0</v>
      </c>
      <c r="R17" s="29"/>
      <c r="S17" s="59"/>
    </row>
    <row r="18" spans="1:19" ht="39" thickBot="1">
      <c r="A18" s="2">
        <v>12</v>
      </c>
      <c r="B18" s="70" t="s">
        <v>223</v>
      </c>
      <c r="C18" s="28" t="s">
        <v>212</v>
      </c>
      <c r="D18" s="57"/>
      <c r="F18" s="37">
        <v>499100</v>
      </c>
      <c r="G18" s="37">
        <f t="shared" si="0"/>
        <v>94829</v>
      </c>
      <c r="H18" s="38">
        <f t="shared" si="1"/>
        <v>593929</v>
      </c>
      <c r="J18" s="224">
        <f>+($K$5/$J$5)*F18</f>
        <v>521403.79426644184</v>
      </c>
      <c r="K18" s="225"/>
      <c r="M18" s="24">
        <f t="shared" si="3"/>
        <v>521404</v>
      </c>
      <c r="N18" s="23">
        <f t="shared" si="4"/>
        <v>99066.76</v>
      </c>
      <c r="O18" s="39">
        <f t="shared" si="5"/>
        <v>620471</v>
      </c>
      <c r="P18" s="39">
        <f t="shared" si="6"/>
        <v>0</v>
      </c>
      <c r="R18" s="29"/>
      <c r="S18" s="59"/>
    </row>
    <row r="19" spans="1:19" ht="39" thickBot="1">
      <c r="A19" s="2">
        <v>13</v>
      </c>
      <c r="B19" s="70" t="s">
        <v>224</v>
      </c>
      <c r="C19" s="28" t="s">
        <v>212</v>
      </c>
      <c r="D19" s="57"/>
      <c r="F19" s="37">
        <v>1756317</v>
      </c>
      <c r="G19" s="37">
        <f t="shared" si="0"/>
        <v>333700.23</v>
      </c>
      <c r="H19" s="38">
        <f t="shared" si="1"/>
        <v>2090017</v>
      </c>
      <c r="J19" s="224">
        <f t="shared" ref="J19:J24" si="8">+($K$5/$J$5)*F19</f>
        <v>1834803.3414839797</v>
      </c>
      <c r="K19" s="225"/>
      <c r="M19" s="24">
        <f t="shared" si="3"/>
        <v>1834803</v>
      </c>
      <c r="N19" s="23">
        <f t="shared" si="4"/>
        <v>348612.57</v>
      </c>
      <c r="O19" s="39">
        <f t="shared" si="5"/>
        <v>2183416</v>
      </c>
      <c r="P19" s="39">
        <f t="shared" si="6"/>
        <v>0</v>
      </c>
      <c r="R19" s="29"/>
      <c r="S19" s="59"/>
    </row>
    <row r="20" spans="1:19" ht="39" thickBot="1">
      <c r="A20" s="2">
        <v>14</v>
      </c>
      <c r="B20" s="70" t="s">
        <v>225</v>
      </c>
      <c r="C20" s="28" t="s">
        <v>212</v>
      </c>
      <c r="D20" s="57"/>
      <c r="F20" s="37">
        <v>499100</v>
      </c>
      <c r="G20" s="37">
        <f t="shared" si="0"/>
        <v>94829</v>
      </c>
      <c r="H20" s="38">
        <f t="shared" si="1"/>
        <v>593929</v>
      </c>
      <c r="J20" s="224">
        <f t="shared" si="8"/>
        <v>521403.79426644184</v>
      </c>
      <c r="K20" s="225"/>
      <c r="M20" s="24">
        <f t="shared" si="3"/>
        <v>521404</v>
      </c>
      <c r="N20" s="23">
        <f t="shared" si="4"/>
        <v>99066.76</v>
      </c>
      <c r="O20" s="39">
        <f t="shared" si="5"/>
        <v>620471</v>
      </c>
      <c r="P20" s="39">
        <f t="shared" si="6"/>
        <v>0</v>
      </c>
      <c r="R20" s="29"/>
      <c r="S20" s="59"/>
    </row>
    <row r="21" spans="1:19" ht="39" thickBot="1">
      <c r="A21" s="2">
        <v>15</v>
      </c>
      <c r="B21" s="69" t="s">
        <v>226</v>
      </c>
      <c r="C21" s="28" t="s">
        <v>212</v>
      </c>
      <c r="D21" s="57"/>
      <c r="F21" s="37">
        <v>1439293</v>
      </c>
      <c r="G21" s="37">
        <f t="shared" si="0"/>
        <v>273465.67</v>
      </c>
      <c r="H21" s="38">
        <f t="shared" si="1"/>
        <v>1712759</v>
      </c>
      <c r="J21" s="224">
        <f t="shared" si="8"/>
        <v>1503612.1644182124</v>
      </c>
      <c r="K21" s="225"/>
      <c r="M21" s="24">
        <f t="shared" si="3"/>
        <v>1503612</v>
      </c>
      <c r="N21" s="23">
        <f t="shared" si="4"/>
        <v>285686.28000000003</v>
      </c>
      <c r="O21" s="39">
        <f t="shared" si="5"/>
        <v>1789298</v>
      </c>
      <c r="P21" s="39">
        <f t="shared" si="6"/>
        <v>0</v>
      </c>
      <c r="R21" s="29"/>
      <c r="S21" s="59"/>
    </row>
    <row r="22" spans="1:19" ht="39" thickBot="1">
      <c r="A22" s="2">
        <v>16</v>
      </c>
      <c r="B22" s="69" t="s">
        <v>227</v>
      </c>
      <c r="C22" s="28" t="s">
        <v>212</v>
      </c>
      <c r="D22" s="57"/>
      <c r="F22" s="37">
        <v>551950</v>
      </c>
      <c r="G22" s="37">
        <f t="shared" si="0"/>
        <v>104870.5</v>
      </c>
      <c r="H22" s="38">
        <f t="shared" si="1"/>
        <v>656821</v>
      </c>
      <c r="J22" s="224">
        <f t="shared" si="8"/>
        <v>576615.55649241142</v>
      </c>
      <c r="K22" s="225"/>
      <c r="M22" s="24">
        <f t="shared" si="3"/>
        <v>576616</v>
      </c>
      <c r="N22" s="23">
        <f t="shared" si="4"/>
        <v>109557.04000000001</v>
      </c>
      <c r="O22" s="39">
        <f t="shared" si="5"/>
        <v>686173</v>
      </c>
      <c r="P22" s="39">
        <f t="shared" si="6"/>
        <v>0</v>
      </c>
      <c r="R22" s="29"/>
      <c r="S22" s="59"/>
    </row>
    <row r="23" spans="1:19" ht="39" thickBot="1">
      <c r="A23" s="2">
        <v>17</v>
      </c>
      <c r="B23" s="70" t="s">
        <v>228</v>
      </c>
      <c r="C23" s="28" t="s">
        <v>212</v>
      </c>
      <c r="D23" s="57"/>
      <c r="F23" s="37">
        <v>1713531</v>
      </c>
      <c r="G23" s="37">
        <f t="shared" si="0"/>
        <v>325570.89</v>
      </c>
      <c r="H23" s="38">
        <f t="shared" si="1"/>
        <v>2039102</v>
      </c>
      <c r="J23" s="224">
        <f t="shared" si="8"/>
        <v>1790105.3195615513</v>
      </c>
      <c r="K23" s="225"/>
      <c r="M23" s="24">
        <f t="shared" si="3"/>
        <v>1790105</v>
      </c>
      <c r="N23" s="23">
        <f t="shared" si="4"/>
        <v>340119.95</v>
      </c>
      <c r="O23" s="39">
        <f t="shared" si="5"/>
        <v>2130225</v>
      </c>
      <c r="P23" s="39">
        <f t="shared" si="6"/>
        <v>0</v>
      </c>
      <c r="R23" s="29"/>
      <c r="S23" s="59"/>
    </row>
    <row r="24" spans="1:19" ht="39" thickBot="1">
      <c r="A24" s="2">
        <v>18</v>
      </c>
      <c r="B24" s="70" t="s">
        <v>229</v>
      </c>
      <c r="C24" s="28" t="s">
        <v>212</v>
      </c>
      <c r="D24" s="57"/>
      <c r="F24" s="37">
        <v>551950</v>
      </c>
      <c r="G24" s="37">
        <f t="shared" si="0"/>
        <v>104870.5</v>
      </c>
      <c r="H24" s="38">
        <f t="shared" si="1"/>
        <v>656821</v>
      </c>
      <c r="J24" s="224">
        <f t="shared" si="8"/>
        <v>576615.55649241142</v>
      </c>
      <c r="K24" s="225"/>
      <c r="M24" s="24">
        <f t="shared" si="3"/>
        <v>576616</v>
      </c>
      <c r="N24" s="23">
        <f t="shared" si="4"/>
        <v>109557.04000000001</v>
      </c>
      <c r="O24" s="39">
        <f t="shared" si="5"/>
        <v>686173</v>
      </c>
      <c r="P24" s="39">
        <f t="shared" si="6"/>
        <v>0</v>
      </c>
      <c r="R24" s="29"/>
      <c r="S24" s="59"/>
    </row>
    <row r="25" spans="1:19" ht="39" thickBot="1">
      <c r="A25" s="2">
        <v>19</v>
      </c>
      <c r="B25" s="60" t="s">
        <v>230</v>
      </c>
      <c r="C25" s="28" t="s">
        <v>212</v>
      </c>
      <c r="D25" s="57"/>
      <c r="F25" s="37">
        <v>1921000</v>
      </c>
      <c r="G25" s="37">
        <f t="shared" si="0"/>
        <v>364990</v>
      </c>
      <c r="H25" s="38">
        <f t="shared" si="1"/>
        <v>2285990</v>
      </c>
      <c r="J25" s="224">
        <f>+($K$5/$J$5)*F25</f>
        <v>2006845.6998313658</v>
      </c>
      <c r="K25" s="225"/>
      <c r="M25" s="24">
        <f t="shared" si="3"/>
        <v>2006846</v>
      </c>
      <c r="N25" s="23">
        <f t="shared" si="4"/>
        <v>381300.74</v>
      </c>
      <c r="O25" s="39">
        <f t="shared" si="5"/>
        <v>2388147</v>
      </c>
      <c r="P25" s="39">
        <f t="shared" si="6"/>
        <v>0</v>
      </c>
      <c r="R25" s="29"/>
      <c r="S25" s="59"/>
    </row>
    <row r="26" spans="1:19" ht="39" thickBot="1">
      <c r="A26" s="2">
        <v>20</v>
      </c>
      <c r="B26" s="60" t="s">
        <v>231</v>
      </c>
      <c r="C26" s="28" t="s">
        <v>212</v>
      </c>
      <c r="D26" s="57"/>
      <c r="F26" s="37">
        <v>651950</v>
      </c>
      <c r="G26" s="37">
        <f t="shared" si="0"/>
        <v>123870.5</v>
      </c>
      <c r="H26" s="38">
        <f t="shared" si="1"/>
        <v>775821</v>
      </c>
      <c r="J26" s="224">
        <f t="shared" ref="J26:J32" si="9">+($K$5/$J$5)*F26</f>
        <v>681084.35919055645</v>
      </c>
      <c r="K26" s="225"/>
      <c r="M26" s="24">
        <f t="shared" si="3"/>
        <v>681084</v>
      </c>
      <c r="N26" s="23">
        <f t="shared" si="4"/>
        <v>129405.96</v>
      </c>
      <c r="O26" s="39">
        <f t="shared" si="5"/>
        <v>810490</v>
      </c>
      <c r="P26" s="39">
        <f t="shared" si="6"/>
        <v>0</v>
      </c>
      <c r="R26" s="29"/>
      <c r="S26" s="59"/>
    </row>
    <row r="27" spans="1:19" ht="39" thickBot="1">
      <c r="A27" s="2">
        <v>21</v>
      </c>
      <c r="B27" s="60" t="s">
        <v>232</v>
      </c>
      <c r="C27" s="28" t="s">
        <v>212</v>
      </c>
      <c r="D27" s="57"/>
      <c r="F27" s="37">
        <v>2074946</v>
      </c>
      <c r="G27" s="37">
        <f t="shared" si="0"/>
        <v>394239.74</v>
      </c>
      <c r="H27" s="38">
        <f t="shared" si="1"/>
        <v>2469186</v>
      </c>
      <c r="J27" s="224">
        <f t="shared" si="9"/>
        <v>2167671.2428330523</v>
      </c>
      <c r="K27" s="225"/>
      <c r="M27" s="24">
        <f t="shared" si="3"/>
        <v>2167671</v>
      </c>
      <c r="N27" s="23">
        <f t="shared" si="4"/>
        <v>411857.49</v>
      </c>
      <c r="O27" s="39">
        <f t="shared" si="5"/>
        <v>2579528</v>
      </c>
      <c r="P27" s="39">
        <f t="shared" si="6"/>
        <v>0</v>
      </c>
      <c r="R27" s="29"/>
      <c r="S27" s="59"/>
    </row>
    <row r="28" spans="1:19" ht="39" thickBot="1">
      <c r="A28" s="2">
        <v>22</v>
      </c>
      <c r="B28" s="60" t="s">
        <v>233</v>
      </c>
      <c r="C28" s="28" t="s">
        <v>212</v>
      </c>
      <c r="D28" s="57"/>
      <c r="F28" s="37">
        <v>651950</v>
      </c>
      <c r="G28" s="37">
        <f t="shared" si="0"/>
        <v>123870.5</v>
      </c>
      <c r="H28" s="38">
        <f t="shared" si="1"/>
        <v>775821</v>
      </c>
      <c r="J28" s="224">
        <f t="shared" si="9"/>
        <v>681084.35919055645</v>
      </c>
      <c r="K28" s="225"/>
      <c r="M28" s="24">
        <f t="shared" si="3"/>
        <v>681084</v>
      </c>
      <c r="N28" s="23">
        <f t="shared" si="4"/>
        <v>129405.96</v>
      </c>
      <c r="O28" s="39">
        <f t="shared" si="5"/>
        <v>810490</v>
      </c>
      <c r="P28" s="39">
        <f t="shared" si="6"/>
        <v>0</v>
      </c>
      <c r="R28" s="29"/>
      <c r="S28" s="59"/>
    </row>
    <row r="29" spans="1:19" ht="39" thickBot="1">
      <c r="A29" s="2">
        <v>23</v>
      </c>
      <c r="B29" s="60" t="s">
        <v>234</v>
      </c>
      <c r="C29" s="28" t="s">
        <v>212</v>
      </c>
      <c r="D29" s="57"/>
      <c r="F29" s="37">
        <v>1921000</v>
      </c>
      <c r="G29" s="37">
        <f t="shared" si="0"/>
        <v>364990</v>
      </c>
      <c r="H29" s="38">
        <f t="shared" si="1"/>
        <v>2285990</v>
      </c>
      <c r="J29" s="224">
        <f t="shared" si="9"/>
        <v>2006845.6998313658</v>
      </c>
      <c r="K29" s="225"/>
      <c r="M29" s="24">
        <f t="shared" si="3"/>
        <v>2006846</v>
      </c>
      <c r="N29" s="23">
        <f t="shared" si="4"/>
        <v>381300.74</v>
      </c>
      <c r="O29" s="39">
        <f t="shared" si="5"/>
        <v>2388147</v>
      </c>
      <c r="P29" s="39">
        <f t="shared" si="6"/>
        <v>0</v>
      </c>
      <c r="R29" s="29"/>
      <c r="S29" s="59"/>
    </row>
    <row r="30" spans="1:19" ht="39" thickBot="1">
      <c r="A30" s="2">
        <v>24</v>
      </c>
      <c r="B30" s="60" t="s">
        <v>235</v>
      </c>
      <c r="C30" s="28" t="s">
        <v>212</v>
      </c>
      <c r="D30" s="57"/>
      <c r="F30" s="37">
        <v>651950</v>
      </c>
      <c r="G30" s="37">
        <f t="shared" si="0"/>
        <v>123870.5</v>
      </c>
      <c r="H30" s="38">
        <f t="shared" si="1"/>
        <v>775821</v>
      </c>
      <c r="J30" s="224">
        <f t="shared" si="9"/>
        <v>681084.35919055645</v>
      </c>
      <c r="K30" s="225"/>
      <c r="M30" s="24">
        <f t="shared" si="3"/>
        <v>681084</v>
      </c>
      <c r="N30" s="23">
        <f t="shared" si="4"/>
        <v>129405.96</v>
      </c>
      <c r="O30" s="39">
        <f t="shared" si="5"/>
        <v>810490</v>
      </c>
      <c r="P30" s="39">
        <f t="shared" si="6"/>
        <v>0</v>
      </c>
      <c r="R30" s="29"/>
      <c r="S30" s="59"/>
    </row>
    <row r="31" spans="1:19" ht="39" thickBot="1">
      <c r="A31" s="2">
        <v>25</v>
      </c>
      <c r="B31" s="60" t="s">
        <v>236</v>
      </c>
      <c r="C31" s="28" t="s">
        <v>212</v>
      </c>
      <c r="D31" s="57"/>
      <c r="F31" s="37">
        <v>2073018</v>
      </c>
      <c r="G31" s="37">
        <f t="shared" si="0"/>
        <v>393873.42</v>
      </c>
      <c r="H31" s="38">
        <f t="shared" si="1"/>
        <v>2466891</v>
      </c>
      <c r="J31" s="224">
        <f t="shared" si="9"/>
        <v>2165657.0843170322</v>
      </c>
      <c r="K31" s="225"/>
      <c r="M31" s="24">
        <f t="shared" si="3"/>
        <v>2165657</v>
      </c>
      <c r="N31" s="23">
        <f t="shared" si="4"/>
        <v>411474.83</v>
      </c>
      <c r="O31" s="39">
        <f t="shared" si="5"/>
        <v>2577132</v>
      </c>
      <c r="P31" s="39">
        <f t="shared" si="6"/>
        <v>0</v>
      </c>
      <c r="R31" s="29"/>
      <c r="S31" s="59"/>
    </row>
    <row r="32" spans="1:19" ht="39" thickBot="1">
      <c r="A32" s="2">
        <v>26</v>
      </c>
      <c r="B32" s="60" t="s">
        <v>237</v>
      </c>
      <c r="C32" s="28" t="s">
        <v>212</v>
      </c>
      <c r="D32" s="57"/>
      <c r="F32" s="37">
        <v>651950</v>
      </c>
      <c r="G32" s="37">
        <f t="shared" si="0"/>
        <v>123870.5</v>
      </c>
      <c r="H32" s="38">
        <f t="shared" si="1"/>
        <v>775821</v>
      </c>
      <c r="J32" s="224">
        <f t="shared" si="9"/>
        <v>681084.35919055645</v>
      </c>
      <c r="K32" s="225"/>
      <c r="M32" s="24">
        <f t="shared" si="3"/>
        <v>681084</v>
      </c>
      <c r="N32" s="23">
        <f t="shared" si="4"/>
        <v>129405.96</v>
      </c>
      <c r="O32" s="39">
        <f t="shared" si="5"/>
        <v>810490</v>
      </c>
      <c r="P32" s="39">
        <f t="shared" si="6"/>
        <v>0</v>
      </c>
      <c r="R32" s="29"/>
      <c r="S32" s="59"/>
    </row>
    <row r="33" spans="1:19" ht="39" thickBot="1">
      <c r="A33" s="2">
        <v>27</v>
      </c>
      <c r="B33" s="60" t="s">
        <v>238</v>
      </c>
      <c r="C33" s="28" t="s">
        <v>212</v>
      </c>
      <c r="D33" s="57"/>
      <c r="F33" s="37">
        <v>2074946</v>
      </c>
      <c r="G33" s="37">
        <f t="shared" si="0"/>
        <v>394239.74</v>
      </c>
      <c r="H33" s="38">
        <f t="shared" si="1"/>
        <v>2469186</v>
      </c>
      <c r="J33" s="224">
        <f>+($K$5/$J$5)*F33</f>
        <v>2167671.2428330523</v>
      </c>
      <c r="K33" s="225"/>
      <c r="M33" s="24">
        <f t="shared" si="3"/>
        <v>2167671</v>
      </c>
      <c r="N33" s="23">
        <f t="shared" si="4"/>
        <v>411857.49</v>
      </c>
      <c r="O33" s="39">
        <f t="shared" si="5"/>
        <v>2579528</v>
      </c>
      <c r="P33" s="39">
        <f t="shared" si="6"/>
        <v>0</v>
      </c>
      <c r="R33" s="29"/>
      <c r="S33" s="59"/>
    </row>
    <row r="34" spans="1:19" ht="39" thickBot="1">
      <c r="A34" s="2">
        <v>28</v>
      </c>
      <c r="B34" s="60" t="s">
        <v>239</v>
      </c>
      <c r="C34" s="28" t="s">
        <v>212</v>
      </c>
      <c r="D34" s="57"/>
      <c r="F34" s="37">
        <v>651950</v>
      </c>
      <c r="G34" s="37">
        <f t="shared" si="0"/>
        <v>123870.5</v>
      </c>
      <c r="H34" s="38">
        <f t="shared" si="1"/>
        <v>775821</v>
      </c>
      <c r="J34" s="224">
        <f t="shared" ref="J34:J40" si="10">+($K$5/$J$5)*F34</f>
        <v>681084.35919055645</v>
      </c>
      <c r="K34" s="225"/>
      <c r="M34" s="24">
        <f t="shared" si="3"/>
        <v>681084</v>
      </c>
      <c r="N34" s="23">
        <f t="shared" si="4"/>
        <v>129405.96</v>
      </c>
      <c r="O34" s="39">
        <f t="shared" si="5"/>
        <v>810490</v>
      </c>
      <c r="P34" s="39">
        <f t="shared" si="6"/>
        <v>0</v>
      </c>
      <c r="R34" s="29"/>
      <c r="S34" s="59"/>
    </row>
    <row r="35" spans="1:19" ht="39" thickBot="1">
      <c r="A35" s="2">
        <v>29</v>
      </c>
      <c r="B35" s="60" t="s">
        <v>240</v>
      </c>
      <c r="C35" s="28" t="s">
        <v>212</v>
      </c>
      <c r="D35" s="57"/>
      <c r="F35" s="37">
        <v>2277500</v>
      </c>
      <c r="G35" s="37">
        <f t="shared" si="0"/>
        <v>432725</v>
      </c>
      <c r="H35" s="38">
        <f t="shared" si="1"/>
        <v>2710225</v>
      </c>
      <c r="J35" s="224">
        <f t="shared" si="10"/>
        <v>2379276.9814502532</v>
      </c>
      <c r="K35" s="225"/>
      <c r="M35" s="24">
        <f t="shared" si="3"/>
        <v>2379277</v>
      </c>
      <c r="N35" s="23">
        <f t="shared" si="4"/>
        <v>452062.63</v>
      </c>
      <c r="O35" s="39">
        <f t="shared" si="5"/>
        <v>2831340</v>
      </c>
      <c r="P35" s="39">
        <f t="shared" si="6"/>
        <v>0</v>
      </c>
      <c r="R35" s="29"/>
      <c r="S35" s="59"/>
    </row>
    <row r="36" spans="1:19" ht="39" thickBot="1">
      <c r="A36" s="2">
        <v>30</v>
      </c>
      <c r="B36" s="60" t="s">
        <v>241</v>
      </c>
      <c r="C36" s="28" t="s">
        <v>212</v>
      </c>
      <c r="D36" s="57"/>
      <c r="F36" s="37">
        <v>651950</v>
      </c>
      <c r="G36" s="37">
        <f t="shared" si="0"/>
        <v>123870.5</v>
      </c>
      <c r="H36" s="38">
        <f t="shared" si="1"/>
        <v>775821</v>
      </c>
      <c r="J36" s="224">
        <f t="shared" si="10"/>
        <v>681084.35919055645</v>
      </c>
      <c r="K36" s="225"/>
      <c r="M36" s="24">
        <f t="shared" si="3"/>
        <v>681084</v>
      </c>
      <c r="N36" s="23">
        <f t="shared" si="4"/>
        <v>129405.96</v>
      </c>
      <c r="O36" s="39">
        <f t="shared" si="5"/>
        <v>810490</v>
      </c>
      <c r="P36" s="39">
        <f t="shared" si="6"/>
        <v>0</v>
      </c>
      <c r="R36" s="29"/>
      <c r="S36" s="59"/>
    </row>
    <row r="37" spans="1:19" ht="39" thickBot="1">
      <c r="A37" s="2">
        <v>31</v>
      </c>
      <c r="B37" s="71" t="s">
        <v>242</v>
      </c>
      <c r="C37" s="28" t="s">
        <v>212</v>
      </c>
      <c r="D37" s="57"/>
      <c r="F37" s="37">
        <v>2201000</v>
      </c>
      <c r="G37" s="37">
        <f t="shared" si="0"/>
        <v>418190</v>
      </c>
      <c r="H37" s="38">
        <f t="shared" si="1"/>
        <v>2619190</v>
      </c>
      <c r="J37" s="224">
        <f t="shared" si="10"/>
        <v>2299358.347386172</v>
      </c>
      <c r="K37" s="225"/>
      <c r="M37" s="24">
        <f t="shared" si="3"/>
        <v>2299358</v>
      </c>
      <c r="N37" s="23">
        <f t="shared" si="4"/>
        <v>436878.02</v>
      </c>
      <c r="O37" s="39">
        <f t="shared" si="5"/>
        <v>2736236</v>
      </c>
      <c r="P37" s="39">
        <f t="shared" si="6"/>
        <v>0</v>
      </c>
      <c r="R37" s="29"/>
      <c r="S37" s="59"/>
    </row>
    <row r="38" spans="1:19" ht="39" thickBot="1">
      <c r="A38" s="2">
        <v>32</v>
      </c>
      <c r="B38" s="71" t="s">
        <v>243</v>
      </c>
      <c r="C38" s="28" t="s">
        <v>212</v>
      </c>
      <c r="D38" s="57"/>
      <c r="F38" s="37">
        <v>651950</v>
      </c>
      <c r="G38" s="37">
        <f t="shared" si="0"/>
        <v>123870.5</v>
      </c>
      <c r="H38" s="38">
        <f t="shared" si="1"/>
        <v>775821</v>
      </c>
      <c r="J38" s="224">
        <f t="shared" si="10"/>
        <v>681084.35919055645</v>
      </c>
      <c r="K38" s="225"/>
      <c r="M38" s="24">
        <f t="shared" si="3"/>
        <v>681084</v>
      </c>
      <c r="N38" s="23">
        <f t="shared" si="4"/>
        <v>129405.96</v>
      </c>
      <c r="O38" s="39">
        <f t="shared" si="5"/>
        <v>810490</v>
      </c>
      <c r="P38" s="39">
        <f t="shared" si="6"/>
        <v>0</v>
      </c>
      <c r="R38" s="29"/>
      <c r="S38" s="59"/>
    </row>
    <row r="39" spans="1:19" ht="39" thickBot="1">
      <c r="A39" s="2">
        <v>33</v>
      </c>
      <c r="B39" s="72" t="s">
        <v>244</v>
      </c>
      <c r="C39" s="28" t="s">
        <v>212</v>
      </c>
      <c r="D39" s="57"/>
      <c r="F39" s="37">
        <v>2233025</v>
      </c>
      <c r="G39" s="37">
        <f t="shared" si="0"/>
        <v>424274.75</v>
      </c>
      <c r="H39" s="38">
        <f t="shared" si="1"/>
        <v>2657300</v>
      </c>
      <c r="J39" s="224">
        <f t="shared" si="10"/>
        <v>2332814.4814502532</v>
      </c>
      <c r="K39" s="225"/>
      <c r="M39" s="24">
        <f t="shared" si="3"/>
        <v>2332814</v>
      </c>
      <c r="N39" s="23">
        <f t="shared" si="4"/>
        <v>443234.66000000003</v>
      </c>
      <c r="O39" s="39">
        <f t="shared" si="5"/>
        <v>2776049</v>
      </c>
      <c r="P39" s="39">
        <f t="shared" si="6"/>
        <v>0</v>
      </c>
      <c r="R39" s="29"/>
      <c r="S39" s="59"/>
    </row>
    <row r="40" spans="1:19" ht="39" thickBot="1">
      <c r="A40" s="2">
        <v>34</v>
      </c>
      <c r="B40" s="72" t="s">
        <v>245</v>
      </c>
      <c r="C40" s="28" t="s">
        <v>212</v>
      </c>
      <c r="D40" s="57"/>
      <c r="F40" s="37">
        <v>651950</v>
      </c>
      <c r="G40" s="37">
        <f t="shared" si="0"/>
        <v>123870.5</v>
      </c>
      <c r="H40" s="38">
        <f t="shared" si="1"/>
        <v>775821</v>
      </c>
      <c r="J40" s="224">
        <f t="shared" si="10"/>
        <v>681084.35919055645</v>
      </c>
      <c r="K40" s="225"/>
      <c r="M40" s="24">
        <f t="shared" si="3"/>
        <v>681084</v>
      </c>
      <c r="N40" s="23">
        <f t="shared" si="4"/>
        <v>129405.96</v>
      </c>
      <c r="O40" s="39">
        <f t="shared" si="5"/>
        <v>810490</v>
      </c>
      <c r="P40" s="39">
        <f t="shared" si="6"/>
        <v>0</v>
      </c>
      <c r="R40" s="29"/>
      <c r="S40" s="59"/>
    </row>
    <row r="41" spans="1:19" ht="39" thickBot="1">
      <c r="A41" s="2">
        <v>35</v>
      </c>
      <c r="B41" s="73" t="s">
        <v>246</v>
      </c>
      <c r="C41" s="28" t="s">
        <v>212</v>
      </c>
      <c r="D41" s="57"/>
      <c r="F41" s="37">
        <v>3160592</v>
      </c>
      <c r="G41" s="37">
        <f t="shared" si="0"/>
        <v>600512.48</v>
      </c>
      <c r="H41" s="38">
        <f t="shared" si="1"/>
        <v>3761104</v>
      </c>
      <c r="J41" s="224">
        <f>+($K$5/$J$5)*F41</f>
        <v>3301832.6205733558</v>
      </c>
      <c r="K41" s="225"/>
      <c r="M41" s="24">
        <f t="shared" si="3"/>
        <v>3301833</v>
      </c>
      <c r="N41" s="23">
        <f t="shared" si="4"/>
        <v>627348.27</v>
      </c>
      <c r="O41" s="39">
        <f t="shared" si="5"/>
        <v>3929181</v>
      </c>
      <c r="P41" s="39">
        <f t="shared" si="6"/>
        <v>0</v>
      </c>
      <c r="R41" s="29"/>
      <c r="S41" s="59"/>
    </row>
    <row r="42" spans="1:19" ht="39" thickBot="1">
      <c r="A42" s="2">
        <v>36</v>
      </c>
      <c r="B42" s="73" t="s">
        <v>247</v>
      </c>
      <c r="C42" s="28" t="s">
        <v>212</v>
      </c>
      <c r="D42" s="57"/>
      <c r="F42" s="37">
        <v>651950</v>
      </c>
      <c r="G42" s="37">
        <f t="shared" si="0"/>
        <v>123870.5</v>
      </c>
      <c r="H42" s="38">
        <f t="shared" si="1"/>
        <v>775821</v>
      </c>
      <c r="J42" s="224">
        <f t="shared" ref="J42" si="11">+($K$5/$J$5)*F42</f>
        <v>681084.35919055645</v>
      </c>
      <c r="K42" s="225"/>
      <c r="M42" s="24">
        <f t="shared" si="3"/>
        <v>681084</v>
      </c>
      <c r="N42" s="23">
        <f t="shared" si="4"/>
        <v>129405.96</v>
      </c>
      <c r="O42" s="39">
        <f t="shared" si="5"/>
        <v>810490</v>
      </c>
      <c r="P42" s="39">
        <f t="shared" si="6"/>
        <v>0</v>
      </c>
      <c r="R42" s="29"/>
      <c r="S42" s="59"/>
    </row>
    <row r="43" spans="1:19" ht="39" thickBot="1">
      <c r="A43" s="2">
        <v>37</v>
      </c>
      <c r="B43" s="60" t="s">
        <v>248</v>
      </c>
      <c r="C43" s="28" t="s">
        <v>212</v>
      </c>
      <c r="D43" s="57"/>
      <c r="F43" s="37">
        <v>3162500</v>
      </c>
      <c r="G43" s="37">
        <f t="shared" si="0"/>
        <v>600875</v>
      </c>
      <c r="H43" s="38">
        <f t="shared" si="1"/>
        <v>3763375</v>
      </c>
      <c r="J43" s="224">
        <f>+($K$5/$J$5)*F43</f>
        <v>3303825.8853288363</v>
      </c>
      <c r="K43" s="225"/>
      <c r="M43" s="24">
        <f t="shared" si="3"/>
        <v>3303826</v>
      </c>
      <c r="N43" s="23">
        <f t="shared" si="4"/>
        <v>627726.94000000006</v>
      </c>
      <c r="O43" s="39">
        <f t="shared" si="5"/>
        <v>3931553</v>
      </c>
      <c r="P43" s="39">
        <f t="shared" si="6"/>
        <v>0</v>
      </c>
      <c r="R43" s="29"/>
      <c r="S43" s="59"/>
    </row>
    <row r="44" spans="1:19" ht="39" thickBot="1">
      <c r="A44" s="2">
        <v>38</v>
      </c>
      <c r="B44" s="60" t="s">
        <v>249</v>
      </c>
      <c r="C44" s="28" t="s">
        <v>212</v>
      </c>
      <c r="D44" s="57"/>
      <c r="F44" s="37">
        <v>651950</v>
      </c>
      <c r="G44" s="37">
        <f t="shared" si="0"/>
        <v>123870.5</v>
      </c>
      <c r="H44" s="38">
        <f t="shared" si="1"/>
        <v>775821</v>
      </c>
      <c r="J44" s="224">
        <f t="shared" ref="J44:J50" si="12">+($K$5/$J$5)*F44</f>
        <v>681084.35919055645</v>
      </c>
      <c r="K44" s="225"/>
      <c r="M44" s="24">
        <f t="shared" si="3"/>
        <v>681084</v>
      </c>
      <c r="N44" s="23">
        <f t="shared" si="4"/>
        <v>129405.96</v>
      </c>
      <c r="O44" s="39">
        <f t="shared" si="5"/>
        <v>810490</v>
      </c>
      <c r="P44" s="39">
        <f t="shared" si="6"/>
        <v>0</v>
      </c>
      <c r="R44" s="29"/>
      <c r="S44" s="59"/>
    </row>
    <row r="45" spans="1:19" ht="39" thickBot="1">
      <c r="A45" s="2">
        <v>39</v>
      </c>
      <c r="B45" s="74" t="s">
        <v>250</v>
      </c>
      <c r="C45" s="28" t="s">
        <v>212</v>
      </c>
      <c r="D45" s="57"/>
      <c r="F45" s="37">
        <v>3292500</v>
      </c>
      <c r="G45" s="37">
        <f t="shared" si="0"/>
        <v>625575</v>
      </c>
      <c r="H45" s="38">
        <f t="shared" si="1"/>
        <v>3918075</v>
      </c>
      <c r="J45" s="224">
        <f t="shared" si="12"/>
        <v>3439635.3288364247</v>
      </c>
      <c r="K45" s="225"/>
      <c r="M45" s="24">
        <f t="shared" si="3"/>
        <v>3439635</v>
      </c>
      <c r="N45" s="23">
        <f t="shared" si="4"/>
        <v>653530.65</v>
      </c>
      <c r="O45" s="39">
        <f t="shared" si="5"/>
        <v>4093166</v>
      </c>
      <c r="P45" s="39">
        <f t="shared" si="6"/>
        <v>0</v>
      </c>
      <c r="R45" s="29"/>
      <c r="S45" s="59"/>
    </row>
    <row r="46" spans="1:19" ht="39" thickBot="1">
      <c r="A46" s="2">
        <v>40</v>
      </c>
      <c r="B46" s="74" t="s">
        <v>251</v>
      </c>
      <c r="C46" s="28" t="s">
        <v>212</v>
      </c>
      <c r="D46" s="57"/>
      <c r="F46" s="37">
        <v>651950</v>
      </c>
      <c r="G46" s="37">
        <f t="shared" si="0"/>
        <v>123870.5</v>
      </c>
      <c r="H46" s="38">
        <f t="shared" si="1"/>
        <v>775821</v>
      </c>
      <c r="J46" s="224">
        <f t="shared" si="12"/>
        <v>681084.35919055645</v>
      </c>
      <c r="K46" s="225"/>
      <c r="M46" s="24">
        <f t="shared" si="3"/>
        <v>681084</v>
      </c>
      <c r="N46" s="23">
        <f t="shared" si="4"/>
        <v>129405.96</v>
      </c>
      <c r="O46" s="39">
        <f t="shared" si="5"/>
        <v>810490</v>
      </c>
      <c r="P46" s="39">
        <f t="shared" si="6"/>
        <v>0</v>
      </c>
      <c r="R46" s="29"/>
      <c r="S46" s="59"/>
    </row>
    <row r="47" spans="1:19" ht="39" thickBot="1">
      <c r="A47" s="2">
        <v>41</v>
      </c>
      <c r="B47" s="60" t="s">
        <v>252</v>
      </c>
      <c r="C47" s="28" t="s">
        <v>212</v>
      </c>
      <c r="D47" s="57"/>
      <c r="F47" s="37">
        <v>107000</v>
      </c>
      <c r="G47" s="37">
        <f t="shared" si="0"/>
        <v>20330</v>
      </c>
      <c r="H47" s="38">
        <f t="shared" si="1"/>
        <v>127330</v>
      </c>
      <c r="J47" s="224">
        <f t="shared" si="12"/>
        <v>111781.61888701518</v>
      </c>
      <c r="K47" s="225"/>
      <c r="M47" s="24">
        <f t="shared" si="3"/>
        <v>111782</v>
      </c>
      <c r="N47" s="23">
        <f t="shared" si="4"/>
        <v>21238.58</v>
      </c>
      <c r="O47" s="39">
        <f t="shared" si="5"/>
        <v>133021</v>
      </c>
      <c r="P47" s="39">
        <f t="shared" si="6"/>
        <v>0</v>
      </c>
      <c r="R47" s="29"/>
      <c r="S47" s="59"/>
    </row>
    <row r="48" spans="1:19" ht="39" thickBot="1">
      <c r="A48" s="2">
        <v>42</v>
      </c>
      <c r="B48" s="60" t="s">
        <v>253</v>
      </c>
      <c r="C48" s="28" t="s">
        <v>212</v>
      </c>
      <c r="D48" s="57"/>
      <c r="F48" s="37">
        <v>62750</v>
      </c>
      <c r="G48" s="37">
        <f t="shared" si="0"/>
        <v>11922.5</v>
      </c>
      <c r="H48" s="38">
        <f t="shared" si="1"/>
        <v>74673</v>
      </c>
      <c r="J48" s="224">
        <f t="shared" si="12"/>
        <v>65554.173693086006</v>
      </c>
      <c r="K48" s="225"/>
      <c r="M48" s="24">
        <f t="shared" si="3"/>
        <v>65554</v>
      </c>
      <c r="N48" s="23">
        <f t="shared" si="4"/>
        <v>12455.26</v>
      </c>
      <c r="O48" s="39">
        <f t="shared" si="5"/>
        <v>78009</v>
      </c>
      <c r="P48" s="39">
        <f t="shared" si="6"/>
        <v>0</v>
      </c>
      <c r="R48" s="29"/>
      <c r="S48" s="59"/>
    </row>
    <row r="49" spans="1:19" ht="39" thickBot="1">
      <c r="A49" s="2">
        <v>43</v>
      </c>
      <c r="B49" s="60" t="s">
        <v>254</v>
      </c>
      <c r="C49" s="28" t="s">
        <v>255</v>
      </c>
      <c r="D49" s="57"/>
      <c r="F49" s="37">
        <v>152500</v>
      </c>
      <c r="G49" s="37">
        <f t="shared" si="0"/>
        <v>28975</v>
      </c>
      <c r="H49" s="38">
        <f t="shared" si="1"/>
        <v>181475</v>
      </c>
      <c r="J49" s="224">
        <f t="shared" si="12"/>
        <v>159314.92411467116</v>
      </c>
      <c r="K49" s="225"/>
      <c r="M49" s="24">
        <f t="shared" si="3"/>
        <v>159315</v>
      </c>
      <c r="N49" s="23">
        <f t="shared" si="4"/>
        <v>30269.85</v>
      </c>
      <c r="O49" s="39">
        <f t="shared" si="5"/>
        <v>189585</v>
      </c>
      <c r="P49" s="39">
        <f t="shared" si="6"/>
        <v>0</v>
      </c>
      <c r="R49" s="29"/>
      <c r="S49" s="59"/>
    </row>
    <row r="50" spans="1:19" ht="39" thickBot="1">
      <c r="A50" s="2">
        <v>44</v>
      </c>
      <c r="B50" s="60" t="s">
        <v>256</v>
      </c>
      <c r="C50" s="28" t="s">
        <v>255</v>
      </c>
      <c r="D50" s="57"/>
      <c r="F50" s="37">
        <v>157500</v>
      </c>
      <c r="G50" s="37">
        <f t="shared" si="0"/>
        <v>29925</v>
      </c>
      <c r="H50" s="38">
        <f t="shared" si="1"/>
        <v>187425</v>
      </c>
      <c r="J50" s="224">
        <f t="shared" si="12"/>
        <v>164538.36424957842</v>
      </c>
      <c r="K50" s="225"/>
      <c r="M50" s="24">
        <f t="shared" si="3"/>
        <v>164538</v>
      </c>
      <c r="N50" s="23">
        <f t="shared" si="4"/>
        <v>31262.22</v>
      </c>
      <c r="O50" s="39">
        <f t="shared" si="5"/>
        <v>195800</v>
      </c>
      <c r="P50" s="39">
        <f t="shared" si="6"/>
        <v>0</v>
      </c>
      <c r="R50" s="29"/>
      <c r="S50" s="59"/>
    </row>
    <row r="51" spans="1:19" ht="51.75" thickBot="1">
      <c r="A51" s="2">
        <v>45</v>
      </c>
      <c r="B51" s="60" t="s">
        <v>257</v>
      </c>
      <c r="C51" s="28" t="s">
        <v>255</v>
      </c>
      <c r="D51" s="57"/>
      <c r="F51" s="37">
        <v>192500</v>
      </c>
      <c r="G51" s="37">
        <f t="shared" si="0"/>
        <v>36575</v>
      </c>
      <c r="H51" s="38">
        <f t="shared" si="1"/>
        <v>229075</v>
      </c>
      <c r="J51" s="224">
        <f>+($K$5/$J$5)*F51</f>
        <v>201102.44519392916</v>
      </c>
      <c r="K51" s="225"/>
      <c r="M51" s="24">
        <f t="shared" si="3"/>
        <v>201102</v>
      </c>
      <c r="N51" s="23">
        <f t="shared" si="4"/>
        <v>38209.379999999997</v>
      </c>
      <c r="O51" s="39">
        <f t="shared" si="5"/>
        <v>239311</v>
      </c>
      <c r="P51" s="39">
        <f t="shared" si="6"/>
        <v>0</v>
      </c>
      <c r="R51" s="29"/>
      <c r="S51" s="59"/>
    </row>
    <row r="52" spans="1:19" ht="51.75" thickBot="1">
      <c r="A52" s="2">
        <v>46</v>
      </c>
      <c r="B52" s="60" t="s">
        <v>258</v>
      </c>
      <c r="C52" s="28" t="s">
        <v>255</v>
      </c>
      <c r="D52" s="57"/>
      <c r="F52" s="37">
        <v>192500</v>
      </c>
      <c r="G52" s="37">
        <f t="shared" si="0"/>
        <v>36575</v>
      </c>
      <c r="H52" s="38">
        <f t="shared" si="1"/>
        <v>229075</v>
      </c>
      <c r="J52" s="224">
        <f t="shared" ref="J52:J55" si="13">+($K$5/$J$5)*F52</f>
        <v>201102.44519392916</v>
      </c>
      <c r="K52" s="225"/>
      <c r="M52" s="24">
        <f t="shared" si="3"/>
        <v>201102</v>
      </c>
      <c r="N52" s="23">
        <f t="shared" si="4"/>
        <v>38209.379999999997</v>
      </c>
      <c r="O52" s="39">
        <f t="shared" si="5"/>
        <v>239311</v>
      </c>
      <c r="P52" s="39">
        <f t="shared" si="6"/>
        <v>0</v>
      </c>
      <c r="R52" s="29"/>
      <c r="S52" s="59"/>
    </row>
    <row r="53" spans="1:19" ht="51.75" thickBot="1">
      <c r="A53" s="2">
        <v>47</v>
      </c>
      <c r="B53" s="60" t="s">
        <v>259</v>
      </c>
      <c r="C53" s="28" t="s">
        <v>255</v>
      </c>
      <c r="D53" s="57"/>
      <c r="F53" s="37">
        <v>192500</v>
      </c>
      <c r="G53" s="37">
        <f t="shared" si="0"/>
        <v>36575</v>
      </c>
      <c r="H53" s="38">
        <f t="shared" si="1"/>
        <v>229075</v>
      </c>
      <c r="J53" s="224">
        <f t="shared" si="13"/>
        <v>201102.44519392916</v>
      </c>
      <c r="K53" s="225"/>
      <c r="M53" s="24">
        <f t="shared" si="3"/>
        <v>201102</v>
      </c>
      <c r="N53" s="23">
        <f t="shared" si="4"/>
        <v>38209.379999999997</v>
      </c>
      <c r="O53" s="39">
        <f t="shared" si="5"/>
        <v>239311</v>
      </c>
      <c r="P53" s="39">
        <f t="shared" si="6"/>
        <v>0</v>
      </c>
      <c r="R53" s="29"/>
      <c r="S53" s="59"/>
    </row>
    <row r="54" spans="1:19" ht="39" thickBot="1">
      <c r="A54" s="2">
        <v>48</v>
      </c>
      <c r="B54" s="60" t="s">
        <v>260</v>
      </c>
      <c r="C54" s="28" t="s">
        <v>255</v>
      </c>
      <c r="D54" s="57"/>
      <c r="F54" s="37">
        <v>192500</v>
      </c>
      <c r="G54" s="37">
        <f t="shared" si="0"/>
        <v>36575</v>
      </c>
      <c r="H54" s="38">
        <f t="shared" si="1"/>
        <v>229075</v>
      </c>
      <c r="J54" s="224">
        <f t="shared" si="13"/>
        <v>201102.44519392916</v>
      </c>
      <c r="K54" s="225"/>
      <c r="M54" s="24">
        <f t="shared" si="3"/>
        <v>201102</v>
      </c>
      <c r="N54" s="23">
        <f t="shared" si="4"/>
        <v>38209.379999999997</v>
      </c>
      <c r="O54" s="39">
        <f t="shared" si="5"/>
        <v>239311</v>
      </c>
      <c r="P54" s="39">
        <f t="shared" si="6"/>
        <v>0</v>
      </c>
      <c r="R54" s="29"/>
      <c r="S54" s="59"/>
    </row>
    <row r="55" spans="1:19" ht="51.75" thickBot="1">
      <c r="A55" s="2">
        <v>49</v>
      </c>
      <c r="B55" s="60" t="s">
        <v>261</v>
      </c>
      <c r="C55" s="28" t="s">
        <v>255</v>
      </c>
      <c r="D55" s="57"/>
      <c r="F55" s="37">
        <v>243750</v>
      </c>
      <c r="G55" s="37">
        <f t="shared" si="0"/>
        <v>46312.5</v>
      </c>
      <c r="H55" s="38">
        <f t="shared" si="1"/>
        <v>290063</v>
      </c>
      <c r="J55" s="224">
        <f t="shared" si="13"/>
        <v>254642.70657672849</v>
      </c>
      <c r="K55" s="225"/>
      <c r="M55" s="24">
        <f t="shared" si="3"/>
        <v>254643</v>
      </c>
      <c r="N55" s="23">
        <f t="shared" si="4"/>
        <v>48382.17</v>
      </c>
      <c r="O55" s="39">
        <f t="shared" si="5"/>
        <v>303025</v>
      </c>
      <c r="P55" s="39">
        <f t="shared" si="6"/>
        <v>0</v>
      </c>
      <c r="R55" s="29"/>
      <c r="S55" s="59"/>
    </row>
    <row r="56" spans="1:19" ht="39" thickBot="1">
      <c r="A56" s="2">
        <v>50</v>
      </c>
      <c r="B56" s="60" t="s">
        <v>262</v>
      </c>
      <c r="C56" s="28" t="s">
        <v>255</v>
      </c>
      <c r="D56" s="57"/>
      <c r="F56" s="37">
        <v>243750</v>
      </c>
      <c r="G56" s="37">
        <f t="shared" si="0"/>
        <v>46312.5</v>
      </c>
      <c r="H56" s="38">
        <f t="shared" si="1"/>
        <v>290063</v>
      </c>
      <c r="J56" s="224">
        <f>+($K$5/$J$5)*F56</f>
        <v>254642.70657672849</v>
      </c>
      <c r="K56" s="225"/>
      <c r="M56" s="24">
        <f t="shared" si="3"/>
        <v>254643</v>
      </c>
      <c r="N56" s="23">
        <f t="shared" si="4"/>
        <v>48382.17</v>
      </c>
      <c r="O56" s="39">
        <f t="shared" si="5"/>
        <v>303025</v>
      </c>
      <c r="P56" s="39">
        <f t="shared" si="6"/>
        <v>0</v>
      </c>
      <c r="R56" s="29"/>
      <c r="S56" s="59"/>
    </row>
    <row r="57" spans="1:19" ht="39" thickBot="1">
      <c r="A57" s="2">
        <v>51</v>
      </c>
      <c r="B57" s="60" t="s">
        <v>263</v>
      </c>
      <c r="C57" s="28" t="s">
        <v>255</v>
      </c>
      <c r="D57" s="57"/>
      <c r="F57" s="37">
        <v>243750</v>
      </c>
      <c r="G57" s="37">
        <f t="shared" si="0"/>
        <v>46312.5</v>
      </c>
      <c r="H57" s="38">
        <f t="shared" si="1"/>
        <v>290063</v>
      </c>
      <c r="J57" s="224">
        <f t="shared" ref="J57:J63" si="14">+($K$5/$J$5)*F57</f>
        <v>254642.70657672849</v>
      </c>
      <c r="K57" s="225"/>
      <c r="M57" s="24">
        <f t="shared" si="3"/>
        <v>254643</v>
      </c>
      <c r="N57" s="23">
        <f t="shared" si="4"/>
        <v>48382.17</v>
      </c>
      <c r="O57" s="39">
        <f t="shared" si="5"/>
        <v>303025</v>
      </c>
      <c r="P57" s="39">
        <f t="shared" si="6"/>
        <v>0</v>
      </c>
      <c r="R57" s="29"/>
      <c r="S57" s="59"/>
    </row>
    <row r="58" spans="1:19" ht="39" thickBot="1">
      <c r="A58" s="2">
        <v>52</v>
      </c>
      <c r="B58" s="60" t="s">
        <v>264</v>
      </c>
      <c r="C58" s="28" t="s">
        <v>255</v>
      </c>
      <c r="D58" s="57"/>
      <c r="F58" s="37">
        <v>243750</v>
      </c>
      <c r="G58" s="37">
        <f t="shared" si="0"/>
        <v>46312.5</v>
      </c>
      <c r="H58" s="38">
        <f t="shared" si="1"/>
        <v>290063</v>
      </c>
      <c r="J58" s="224">
        <f t="shared" si="14"/>
        <v>254642.70657672849</v>
      </c>
      <c r="K58" s="225"/>
      <c r="M58" s="24">
        <f t="shared" si="3"/>
        <v>254643</v>
      </c>
      <c r="N58" s="23">
        <f t="shared" si="4"/>
        <v>48382.17</v>
      </c>
      <c r="O58" s="39">
        <f t="shared" si="5"/>
        <v>303025</v>
      </c>
      <c r="P58" s="39">
        <f t="shared" si="6"/>
        <v>0</v>
      </c>
      <c r="R58" s="29"/>
      <c r="S58" s="59"/>
    </row>
    <row r="59" spans="1:19" ht="39" thickBot="1">
      <c r="A59" s="2">
        <v>53</v>
      </c>
      <c r="B59" s="60" t="s">
        <v>265</v>
      </c>
      <c r="C59" s="28" t="s">
        <v>255</v>
      </c>
      <c r="D59" s="57"/>
      <c r="F59" s="37">
        <v>223750</v>
      </c>
      <c r="G59" s="37">
        <f t="shared" si="0"/>
        <v>42512.5</v>
      </c>
      <c r="H59" s="38">
        <f t="shared" si="1"/>
        <v>266263</v>
      </c>
      <c r="J59" s="224">
        <f t="shared" si="14"/>
        <v>233748.94603709949</v>
      </c>
      <c r="K59" s="225"/>
      <c r="M59" s="24">
        <f t="shared" si="3"/>
        <v>233749</v>
      </c>
      <c r="N59" s="23">
        <f t="shared" si="4"/>
        <v>44412.31</v>
      </c>
      <c r="O59" s="39">
        <f t="shared" si="5"/>
        <v>278161</v>
      </c>
      <c r="P59" s="39">
        <f t="shared" si="6"/>
        <v>0</v>
      </c>
      <c r="R59" s="29"/>
      <c r="S59" s="59"/>
    </row>
    <row r="60" spans="1:19" ht="51.75" thickBot="1">
      <c r="A60" s="2">
        <v>54</v>
      </c>
      <c r="B60" s="60" t="s">
        <v>266</v>
      </c>
      <c r="C60" s="28" t="s">
        <v>255</v>
      </c>
      <c r="D60" s="57"/>
      <c r="F60" s="37">
        <v>247500</v>
      </c>
      <c r="G60" s="37">
        <f t="shared" si="0"/>
        <v>47025</v>
      </c>
      <c r="H60" s="38">
        <f t="shared" si="1"/>
        <v>294525</v>
      </c>
      <c r="J60" s="224">
        <f t="shared" si="14"/>
        <v>258560.28667790894</v>
      </c>
      <c r="K60" s="225"/>
      <c r="M60" s="24">
        <f t="shared" si="3"/>
        <v>258560</v>
      </c>
      <c r="N60" s="23">
        <f t="shared" si="4"/>
        <v>49126.400000000001</v>
      </c>
      <c r="O60" s="39">
        <f t="shared" si="5"/>
        <v>307686</v>
      </c>
      <c r="P60" s="39">
        <f t="shared" si="6"/>
        <v>0</v>
      </c>
      <c r="R60" s="29"/>
      <c r="S60" s="59"/>
    </row>
    <row r="61" spans="1:19" ht="51.75" thickBot="1">
      <c r="A61" s="2">
        <v>55</v>
      </c>
      <c r="B61" s="60" t="s">
        <v>267</v>
      </c>
      <c r="C61" s="28" t="s">
        <v>255</v>
      </c>
      <c r="D61" s="57"/>
      <c r="F61" s="37">
        <v>247500</v>
      </c>
      <c r="G61" s="37">
        <f t="shared" si="0"/>
        <v>47025</v>
      </c>
      <c r="H61" s="38">
        <f t="shared" si="1"/>
        <v>294525</v>
      </c>
      <c r="J61" s="224">
        <f t="shared" si="14"/>
        <v>258560.28667790894</v>
      </c>
      <c r="K61" s="225"/>
      <c r="M61" s="24">
        <f t="shared" si="3"/>
        <v>258560</v>
      </c>
      <c r="N61" s="23">
        <f t="shared" si="4"/>
        <v>49126.400000000001</v>
      </c>
      <c r="O61" s="39">
        <f t="shared" si="5"/>
        <v>307686</v>
      </c>
      <c r="P61" s="39">
        <f t="shared" si="6"/>
        <v>0</v>
      </c>
      <c r="R61" s="29"/>
      <c r="S61" s="59"/>
    </row>
    <row r="62" spans="1:19" ht="51.75" thickBot="1">
      <c r="A62" s="2">
        <v>56</v>
      </c>
      <c r="B62" s="60" t="s">
        <v>268</v>
      </c>
      <c r="C62" s="28" t="s">
        <v>255</v>
      </c>
      <c r="D62" s="57"/>
      <c r="F62" s="37">
        <v>247500</v>
      </c>
      <c r="G62" s="37">
        <f t="shared" si="0"/>
        <v>47025</v>
      </c>
      <c r="H62" s="38">
        <f t="shared" si="1"/>
        <v>294525</v>
      </c>
      <c r="J62" s="224">
        <f t="shared" si="14"/>
        <v>258560.28667790894</v>
      </c>
      <c r="K62" s="225"/>
      <c r="M62" s="24">
        <f t="shared" si="3"/>
        <v>258560</v>
      </c>
      <c r="N62" s="23">
        <f t="shared" si="4"/>
        <v>49126.400000000001</v>
      </c>
      <c r="O62" s="39">
        <f t="shared" si="5"/>
        <v>307686</v>
      </c>
      <c r="P62" s="39">
        <f t="shared" si="6"/>
        <v>0</v>
      </c>
      <c r="R62" s="29"/>
      <c r="S62" s="59"/>
    </row>
    <row r="63" spans="1:19" ht="51.75" thickBot="1">
      <c r="A63" s="2">
        <v>57</v>
      </c>
      <c r="B63" s="60" t="s">
        <v>269</v>
      </c>
      <c r="C63" s="28" t="s">
        <v>255</v>
      </c>
      <c r="D63" s="57"/>
      <c r="F63" s="37">
        <v>247500</v>
      </c>
      <c r="G63" s="37">
        <f t="shared" si="0"/>
        <v>47025</v>
      </c>
      <c r="H63" s="38">
        <f t="shared" si="1"/>
        <v>294525</v>
      </c>
      <c r="J63" s="224">
        <f t="shared" si="14"/>
        <v>258560.28667790894</v>
      </c>
      <c r="K63" s="225"/>
      <c r="M63" s="24">
        <f t="shared" si="3"/>
        <v>258560</v>
      </c>
      <c r="N63" s="23">
        <f t="shared" si="4"/>
        <v>49126.400000000001</v>
      </c>
      <c r="O63" s="39">
        <f t="shared" si="5"/>
        <v>307686</v>
      </c>
      <c r="P63" s="39">
        <f t="shared" si="6"/>
        <v>0</v>
      </c>
      <c r="R63" s="29"/>
      <c r="S63" s="59"/>
    </row>
    <row r="64" spans="1:19" ht="51.75" thickBot="1">
      <c r="A64" s="2">
        <v>58</v>
      </c>
      <c r="B64" s="60" t="s">
        <v>270</v>
      </c>
      <c r="C64" s="28" t="s">
        <v>255</v>
      </c>
      <c r="D64" s="57"/>
      <c r="F64" s="37">
        <v>262500</v>
      </c>
      <c r="G64" s="37">
        <f t="shared" si="0"/>
        <v>49875</v>
      </c>
      <c r="H64" s="38">
        <f t="shared" si="1"/>
        <v>312375</v>
      </c>
      <c r="J64" s="224">
        <f>+($K$5/$J$5)*F64</f>
        <v>274230.60708263068</v>
      </c>
      <c r="K64" s="225"/>
      <c r="M64" s="24">
        <f t="shared" si="3"/>
        <v>274231</v>
      </c>
      <c r="N64" s="23">
        <f t="shared" si="4"/>
        <v>52103.89</v>
      </c>
      <c r="O64" s="39">
        <f t="shared" si="5"/>
        <v>326335</v>
      </c>
      <c r="P64" s="39">
        <f t="shared" si="6"/>
        <v>0</v>
      </c>
      <c r="R64" s="29"/>
      <c r="S64" s="59"/>
    </row>
    <row r="65" spans="1:19" ht="51.75" thickBot="1">
      <c r="A65" s="2">
        <v>59</v>
      </c>
      <c r="B65" s="60" t="s">
        <v>271</v>
      </c>
      <c r="C65" s="28" t="s">
        <v>255</v>
      </c>
      <c r="D65" s="57"/>
      <c r="F65" s="37">
        <v>262500</v>
      </c>
      <c r="G65" s="37">
        <f t="shared" si="0"/>
        <v>49875</v>
      </c>
      <c r="H65" s="38">
        <f t="shared" si="1"/>
        <v>312375</v>
      </c>
      <c r="J65" s="224">
        <f t="shared" ref="J65:J67" si="15">+($K$5/$J$5)*F65</f>
        <v>274230.60708263068</v>
      </c>
      <c r="K65" s="225"/>
      <c r="M65" s="24">
        <f t="shared" si="3"/>
        <v>274231</v>
      </c>
      <c r="N65" s="23">
        <f t="shared" si="4"/>
        <v>52103.89</v>
      </c>
      <c r="O65" s="39">
        <f t="shared" si="5"/>
        <v>326335</v>
      </c>
      <c r="P65" s="39">
        <f t="shared" si="6"/>
        <v>0</v>
      </c>
      <c r="R65" s="29"/>
      <c r="S65" s="59"/>
    </row>
    <row r="66" spans="1:19" ht="51.75" thickBot="1">
      <c r="A66" s="2">
        <v>60</v>
      </c>
      <c r="B66" s="60" t="s">
        <v>272</v>
      </c>
      <c r="C66" s="28" t="s">
        <v>255</v>
      </c>
      <c r="D66" s="57"/>
      <c r="F66" s="37">
        <v>262500</v>
      </c>
      <c r="G66" s="37">
        <f t="shared" si="0"/>
        <v>49875</v>
      </c>
      <c r="H66" s="38">
        <f t="shared" si="1"/>
        <v>312375</v>
      </c>
      <c r="J66" s="224">
        <f t="shared" si="15"/>
        <v>274230.60708263068</v>
      </c>
      <c r="K66" s="225"/>
      <c r="M66" s="24">
        <f t="shared" si="3"/>
        <v>274231</v>
      </c>
      <c r="N66" s="23">
        <f t="shared" si="4"/>
        <v>52103.89</v>
      </c>
      <c r="O66" s="39">
        <f t="shared" si="5"/>
        <v>326335</v>
      </c>
      <c r="P66" s="39">
        <f t="shared" si="6"/>
        <v>0</v>
      </c>
      <c r="R66" s="29"/>
      <c r="S66" s="59"/>
    </row>
    <row r="67" spans="1:19" ht="51.75" thickBot="1">
      <c r="A67" s="2">
        <v>61</v>
      </c>
      <c r="B67" s="60" t="s">
        <v>273</v>
      </c>
      <c r="C67" s="28" t="s">
        <v>255</v>
      </c>
      <c r="D67" s="57"/>
      <c r="F67" s="37">
        <v>262500</v>
      </c>
      <c r="G67" s="37">
        <f t="shared" si="0"/>
        <v>49875</v>
      </c>
      <c r="H67" s="38">
        <f t="shared" si="1"/>
        <v>312375</v>
      </c>
      <c r="J67" s="224">
        <f t="shared" si="15"/>
        <v>274230.60708263068</v>
      </c>
      <c r="K67" s="225"/>
      <c r="M67" s="24">
        <f t="shared" si="3"/>
        <v>274231</v>
      </c>
      <c r="N67" s="23">
        <f t="shared" si="4"/>
        <v>52103.89</v>
      </c>
      <c r="O67" s="39">
        <f t="shared" si="5"/>
        <v>326335</v>
      </c>
      <c r="P67" s="39">
        <f t="shared" si="6"/>
        <v>0</v>
      </c>
      <c r="R67" s="29"/>
      <c r="S67" s="59"/>
    </row>
    <row r="68" spans="1:19" ht="51.75" thickBot="1">
      <c r="A68" s="2">
        <v>62</v>
      </c>
      <c r="B68" s="60" t="s">
        <v>274</v>
      </c>
      <c r="C68" s="28" t="s">
        <v>255</v>
      </c>
      <c r="D68" s="57"/>
      <c r="F68" s="37">
        <v>262500</v>
      </c>
      <c r="G68" s="37">
        <f t="shared" si="0"/>
        <v>49875</v>
      </c>
      <c r="H68" s="38">
        <f t="shared" si="1"/>
        <v>312375</v>
      </c>
      <c r="J68" s="224">
        <f>+($K$5/$J$5)*F68</f>
        <v>274230.60708263068</v>
      </c>
      <c r="K68" s="225"/>
      <c r="M68" s="24">
        <f t="shared" si="3"/>
        <v>274231</v>
      </c>
      <c r="N68" s="23">
        <f t="shared" si="4"/>
        <v>52103.89</v>
      </c>
      <c r="O68" s="39">
        <f t="shared" si="5"/>
        <v>326335</v>
      </c>
      <c r="P68" s="39">
        <f t="shared" si="6"/>
        <v>0</v>
      </c>
      <c r="R68" s="29"/>
      <c r="S68" s="59"/>
    </row>
    <row r="69" spans="1:19" ht="39" thickBot="1">
      <c r="A69" s="2">
        <v>63</v>
      </c>
      <c r="B69" s="60" t="s">
        <v>275</v>
      </c>
      <c r="C69" s="28" t="s">
        <v>255</v>
      </c>
      <c r="D69" s="57"/>
      <c r="F69" s="37">
        <v>249375</v>
      </c>
      <c r="G69" s="37">
        <f t="shared" si="0"/>
        <v>47381.25</v>
      </c>
      <c r="H69" s="38">
        <f t="shared" si="1"/>
        <v>296756</v>
      </c>
      <c r="J69" s="224">
        <f t="shared" ref="J69:J73" si="16">+($K$5/$J$5)*F69</f>
        <v>260519.07672849915</v>
      </c>
      <c r="K69" s="225"/>
      <c r="M69" s="24">
        <f t="shared" si="3"/>
        <v>260519</v>
      </c>
      <c r="N69" s="23">
        <f t="shared" si="4"/>
        <v>49498.61</v>
      </c>
      <c r="O69" s="39">
        <f t="shared" si="5"/>
        <v>310018</v>
      </c>
      <c r="P69" s="39">
        <f t="shared" si="6"/>
        <v>0</v>
      </c>
      <c r="R69" s="29"/>
      <c r="S69" s="59"/>
    </row>
    <row r="70" spans="1:19" ht="39" thickBot="1">
      <c r="A70" s="2">
        <v>64</v>
      </c>
      <c r="B70" s="60" t="s">
        <v>276</v>
      </c>
      <c r="C70" s="28" t="s">
        <v>255</v>
      </c>
      <c r="D70" s="57"/>
      <c r="F70" s="37">
        <v>223750</v>
      </c>
      <c r="G70" s="37">
        <f t="shared" si="0"/>
        <v>42512.5</v>
      </c>
      <c r="H70" s="38">
        <f t="shared" si="1"/>
        <v>266263</v>
      </c>
      <c r="J70" s="224">
        <f t="shared" si="16"/>
        <v>233748.94603709949</v>
      </c>
      <c r="K70" s="225"/>
      <c r="M70" s="24">
        <f t="shared" si="3"/>
        <v>233749</v>
      </c>
      <c r="N70" s="23">
        <f t="shared" si="4"/>
        <v>44412.31</v>
      </c>
      <c r="O70" s="39">
        <f t="shared" si="5"/>
        <v>278161</v>
      </c>
      <c r="P70" s="39">
        <f t="shared" si="6"/>
        <v>0</v>
      </c>
      <c r="R70" s="29"/>
      <c r="S70" s="59"/>
    </row>
    <row r="71" spans="1:19" ht="51.75" thickBot="1">
      <c r="A71" s="2">
        <v>65</v>
      </c>
      <c r="B71" s="60" t="s">
        <v>277</v>
      </c>
      <c r="C71" s="28" t="s">
        <v>255</v>
      </c>
      <c r="D71" s="57"/>
      <c r="F71" s="37">
        <v>250000</v>
      </c>
      <c r="G71" s="37">
        <f t="shared" si="0"/>
        <v>47500</v>
      </c>
      <c r="H71" s="38">
        <f t="shared" si="1"/>
        <v>297500</v>
      </c>
      <c r="J71" s="224">
        <f t="shared" si="16"/>
        <v>261172.00674536257</v>
      </c>
      <c r="K71" s="225"/>
      <c r="M71" s="24">
        <f t="shared" si="3"/>
        <v>261172</v>
      </c>
      <c r="N71" s="23">
        <f t="shared" si="4"/>
        <v>49622.68</v>
      </c>
      <c r="O71" s="39">
        <f t="shared" si="5"/>
        <v>310795</v>
      </c>
      <c r="P71" s="39">
        <f t="shared" si="6"/>
        <v>0</v>
      </c>
      <c r="R71" s="29"/>
      <c r="S71" s="59"/>
    </row>
    <row r="72" spans="1:19" ht="51.75" thickBot="1">
      <c r="A72" s="2">
        <v>66</v>
      </c>
      <c r="B72" s="60" t="s">
        <v>278</v>
      </c>
      <c r="C72" s="28" t="s">
        <v>255</v>
      </c>
      <c r="D72" s="57"/>
      <c r="F72" s="37">
        <v>250000</v>
      </c>
      <c r="G72" s="37">
        <f t="shared" ref="G72:G105" si="17">F72*19%</f>
        <v>47500</v>
      </c>
      <c r="H72" s="38">
        <f t="shared" ref="H72:H105" si="18">ROUND(F72+G72,0)</f>
        <v>297500</v>
      </c>
      <c r="J72" s="224">
        <f t="shared" si="16"/>
        <v>261172.00674536257</v>
      </c>
      <c r="K72" s="225"/>
      <c r="M72" s="24">
        <f t="shared" ref="M72:M105" si="19">+ROUND(J72,0)</f>
        <v>261172</v>
      </c>
      <c r="N72" s="23">
        <f t="shared" ref="N72:N105" si="20">M72*19%</f>
        <v>49622.68</v>
      </c>
      <c r="O72" s="39">
        <f t="shared" ref="O72:O105" si="21">ROUND(N72+M72,0)</f>
        <v>310795</v>
      </c>
      <c r="P72" s="39">
        <f t="shared" ref="P72:P121" si="22">O72*D72</f>
        <v>0</v>
      </c>
      <c r="R72" s="29"/>
      <c r="S72" s="59"/>
    </row>
    <row r="73" spans="1:19" ht="39" thickBot="1">
      <c r="A73" s="2">
        <v>67</v>
      </c>
      <c r="B73" s="60" t="s">
        <v>279</v>
      </c>
      <c r="C73" s="28" t="s">
        <v>255</v>
      </c>
      <c r="D73" s="57"/>
      <c r="F73" s="37">
        <v>250000</v>
      </c>
      <c r="G73" s="37">
        <f t="shared" si="17"/>
        <v>47500</v>
      </c>
      <c r="H73" s="38">
        <f t="shared" si="18"/>
        <v>297500</v>
      </c>
      <c r="J73" s="224">
        <f t="shared" si="16"/>
        <v>261172.00674536257</v>
      </c>
      <c r="K73" s="225"/>
      <c r="M73" s="24">
        <f t="shared" si="19"/>
        <v>261172</v>
      </c>
      <c r="N73" s="23">
        <f t="shared" si="20"/>
        <v>49622.68</v>
      </c>
      <c r="O73" s="39">
        <f t="shared" si="21"/>
        <v>310795</v>
      </c>
      <c r="P73" s="39">
        <f t="shared" si="22"/>
        <v>0</v>
      </c>
      <c r="R73" s="29"/>
      <c r="S73" s="59"/>
    </row>
    <row r="74" spans="1:19" ht="51.75" thickBot="1">
      <c r="A74" s="2">
        <v>68</v>
      </c>
      <c r="B74" s="60" t="s">
        <v>280</v>
      </c>
      <c r="C74" s="28" t="s">
        <v>255</v>
      </c>
      <c r="D74" s="57"/>
      <c r="F74" s="37">
        <v>300000</v>
      </c>
      <c r="G74" s="37">
        <f t="shared" si="17"/>
        <v>57000</v>
      </c>
      <c r="H74" s="38">
        <f t="shared" si="18"/>
        <v>357000</v>
      </c>
      <c r="J74" s="224">
        <f>+($K$5/$J$5)*F74</f>
        <v>313406.40809443506</v>
      </c>
      <c r="K74" s="225"/>
      <c r="M74" s="24">
        <f t="shared" si="19"/>
        <v>313406</v>
      </c>
      <c r="N74" s="23">
        <f t="shared" si="20"/>
        <v>59547.14</v>
      </c>
      <c r="O74" s="39">
        <f t="shared" si="21"/>
        <v>372953</v>
      </c>
      <c r="P74" s="39">
        <f t="shared" si="22"/>
        <v>0</v>
      </c>
      <c r="R74" s="29"/>
      <c r="S74" s="59"/>
    </row>
    <row r="75" spans="1:19" ht="51.75" thickBot="1">
      <c r="A75" s="2">
        <v>69</v>
      </c>
      <c r="B75" s="60" t="s">
        <v>281</v>
      </c>
      <c r="C75" s="28" t="s">
        <v>255</v>
      </c>
      <c r="D75" s="57"/>
      <c r="F75" s="37">
        <v>437500</v>
      </c>
      <c r="G75" s="37">
        <f t="shared" si="17"/>
        <v>83125</v>
      </c>
      <c r="H75" s="38">
        <f t="shared" si="18"/>
        <v>520625</v>
      </c>
      <c r="J75" s="224">
        <f t="shared" ref="J75:J78" si="23">+($K$5/$J$5)*F75</f>
        <v>457051.01180438447</v>
      </c>
      <c r="K75" s="225"/>
      <c r="M75" s="24">
        <f t="shared" si="19"/>
        <v>457051</v>
      </c>
      <c r="N75" s="23">
        <f t="shared" si="20"/>
        <v>86839.69</v>
      </c>
      <c r="O75" s="39">
        <f t="shared" si="21"/>
        <v>543891</v>
      </c>
      <c r="P75" s="39">
        <f t="shared" si="22"/>
        <v>0</v>
      </c>
      <c r="R75" s="29"/>
      <c r="S75" s="59"/>
    </row>
    <row r="76" spans="1:19" ht="51.75" thickBot="1">
      <c r="A76" s="2">
        <v>70</v>
      </c>
      <c r="B76" s="60" t="s">
        <v>282</v>
      </c>
      <c r="C76" s="28" t="s">
        <v>255</v>
      </c>
      <c r="D76" s="57"/>
      <c r="F76" s="37">
        <v>425000</v>
      </c>
      <c r="G76" s="37">
        <f t="shared" si="17"/>
        <v>80750</v>
      </c>
      <c r="H76" s="38">
        <f t="shared" si="18"/>
        <v>505750</v>
      </c>
      <c r="J76" s="224">
        <f t="shared" si="23"/>
        <v>443992.41146711633</v>
      </c>
      <c r="K76" s="225"/>
      <c r="M76" s="24">
        <f t="shared" si="19"/>
        <v>443992</v>
      </c>
      <c r="N76" s="23">
        <f t="shared" si="20"/>
        <v>84358.48</v>
      </c>
      <c r="O76" s="39">
        <f t="shared" si="21"/>
        <v>528350</v>
      </c>
      <c r="P76" s="39">
        <f t="shared" si="22"/>
        <v>0</v>
      </c>
      <c r="R76" s="29"/>
      <c r="S76" s="59"/>
    </row>
    <row r="77" spans="1:19" ht="51.75" thickBot="1">
      <c r="A77" s="2">
        <v>71</v>
      </c>
      <c r="B77" s="60" t="s">
        <v>283</v>
      </c>
      <c r="C77" s="28" t="s">
        <v>255</v>
      </c>
      <c r="D77" s="57"/>
      <c r="F77" s="37">
        <v>425000</v>
      </c>
      <c r="G77" s="37">
        <f t="shared" si="17"/>
        <v>80750</v>
      </c>
      <c r="H77" s="38">
        <f t="shared" si="18"/>
        <v>505750</v>
      </c>
      <c r="J77" s="224">
        <f t="shared" si="23"/>
        <v>443992.41146711633</v>
      </c>
      <c r="K77" s="225"/>
      <c r="M77" s="24">
        <f t="shared" si="19"/>
        <v>443992</v>
      </c>
      <c r="N77" s="23">
        <f t="shared" si="20"/>
        <v>84358.48</v>
      </c>
      <c r="O77" s="39">
        <f t="shared" si="21"/>
        <v>528350</v>
      </c>
      <c r="P77" s="39">
        <f t="shared" si="22"/>
        <v>0</v>
      </c>
      <c r="R77" s="29"/>
      <c r="S77" s="59"/>
    </row>
    <row r="78" spans="1:19" ht="51.75" thickBot="1">
      <c r="A78" s="2">
        <v>72</v>
      </c>
      <c r="B78" s="60" t="s">
        <v>284</v>
      </c>
      <c r="C78" s="28" t="s">
        <v>255</v>
      </c>
      <c r="D78" s="57"/>
      <c r="F78" s="37">
        <v>425000</v>
      </c>
      <c r="G78" s="37">
        <f t="shared" si="17"/>
        <v>80750</v>
      </c>
      <c r="H78" s="38">
        <f t="shared" si="18"/>
        <v>505750</v>
      </c>
      <c r="J78" s="224">
        <f t="shared" si="23"/>
        <v>443992.41146711633</v>
      </c>
      <c r="K78" s="225"/>
      <c r="M78" s="24">
        <f t="shared" si="19"/>
        <v>443992</v>
      </c>
      <c r="N78" s="23">
        <f t="shared" si="20"/>
        <v>84358.48</v>
      </c>
      <c r="O78" s="39">
        <f t="shared" si="21"/>
        <v>528350</v>
      </c>
      <c r="P78" s="39">
        <f t="shared" si="22"/>
        <v>0</v>
      </c>
      <c r="R78" s="29"/>
      <c r="S78" s="59"/>
    </row>
    <row r="79" spans="1:19" ht="51.75" thickBot="1">
      <c r="A79" s="2">
        <v>73</v>
      </c>
      <c r="B79" s="60" t="s">
        <v>285</v>
      </c>
      <c r="C79" s="28" t="s">
        <v>255</v>
      </c>
      <c r="D79" s="57"/>
      <c r="F79" s="37">
        <v>350000</v>
      </c>
      <c r="G79" s="37">
        <f t="shared" si="17"/>
        <v>66500</v>
      </c>
      <c r="H79" s="38">
        <f t="shared" si="18"/>
        <v>416500</v>
      </c>
      <c r="J79" s="224">
        <f>+($K$5/$J$5)*F79</f>
        <v>365640.80944350758</v>
      </c>
      <c r="K79" s="225"/>
      <c r="M79" s="24">
        <f t="shared" si="19"/>
        <v>365641</v>
      </c>
      <c r="N79" s="23">
        <f t="shared" si="20"/>
        <v>69471.789999999994</v>
      </c>
      <c r="O79" s="39">
        <f t="shared" si="21"/>
        <v>435113</v>
      </c>
      <c r="P79" s="39">
        <f t="shared" si="22"/>
        <v>0</v>
      </c>
      <c r="R79" s="29"/>
      <c r="S79" s="59"/>
    </row>
    <row r="80" spans="1:19" ht="51.75" thickBot="1">
      <c r="A80" s="2">
        <v>74</v>
      </c>
      <c r="B80" s="60" t="s">
        <v>286</v>
      </c>
      <c r="C80" s="28" t="s">
        <v>255</v>
      </c>
      <c r="D80" s="57"/>
      <c r="F80" s="37">
        <v>425000</v>
      </c>
      <c r="G80" s="37">
        <f t="shared" si="17"/>
        <v>80750</v>
      </c>
      <c r="H80" s="38">
        <f t="shared" si="18"/>
        <v>505750</v>
      </c>
      <c r="J80" s="224">
        <f t="shared" ref="J80:J83" si="24">+($K$5/$J$5)*F80</f>
        <v>443992.41146711633</v>
      </c>
      <c r="K80" s="225"/>
      <c r="M80" s="24">
        <f t="shared" si="19"/>
        <v>443992</v>
      </c>
      <c r="N80" s="23">
        <f t="shared" si="20"/>
        <v>84358.48</v>
      </c>
      <c r="O80" s="39">
        <f t="shared" si="21"/>
        <v>528350</v>
      </c>
      <c r="P80" s="39">
        <f t="shared" si="22"/>
        <v>0</v>
      </c>
      <c r="R80" s="29"/>
      <c r="S80" s="59"/>
    </row>
    <row r="81" spans="1:19" ht="64.5" thickBot="1">
      <c r="A81" s="2">
        <v>75</v>
      </c>
      <c r="B81" s="60" t="s">
        <v>287</v>
      </c>
      <c r="C81" s="28" t="s">
        <v>255</v>
      </c>
      <c r="D81" s="57"/>
      <c r="F81" s="37">
        <v>425000</v>
      </c>
      <c r="G81" s="37">
        <f t="shared" si="17"/>
        <v>80750</v>
      </c>
      <c r="H81" s="38">
        <f t="shared" si="18"/>
        <v>505750</v>
      </c>
      <c r="J81" s="224">
        <f t="shared" si="24"/>
        <v>443992.41146711633</v>
      </c>
      <c r="K81" s="225"/>
      <c r="M81" s="24">
        <f t="shared" si="19"/>
        <v>443992</v>
      </c>
      <c r="N81" s="23">
        <f t="shared" si="20"/>
        <v>84358.48</v>
      </c>
      <c r="O81" s="39">
        <f t="shared" si="21"/>
        <v>528350</v>
      </c>
      <c r="P81" s="39">
        <f t="shared" si="22"/>
        <v>0</v>
      </c>
      <c r="R81" s="29"/>
      <c r="S81" s="59"/>
    </row>
    <row r="82" spans="1:19" ht="51.75" thickBot="1">
      <c r="A82" s="2">
        <v>76</v>
      </c>
      <c r="B82" s="60" t="s">
        <v>288</v>
      </c>
      <c r="C82" s="28" t="s">
        <v>255</v>
      </c>
      <c r="D82" s="57"/>
      <c r="F82" s="37">
        <v>418125</v>
      </c>
      <c r="G82" s="37">
        <f t="shared" si="17"/>
        <v>79443.75</v>
      </c>
      <c r="H82" s="38">
        <f t="shared" si="18"/>
        <v>497569</v>
      </c>
      <c r="J82" s="224">
        <f t="shared" si="24"/>
        <v>436810.18128161889</v>
      </c>
      <c r="K82" s="225"/>
      <c r="M82" s="24">
        <f t="shared" si="19"/>
        <v>436810</v>
      </c>
      <c r="N82" s="23">
        <f t="shared" si="20"/>
        <v>82993.899999999994</v>
      </c>
      <c r="O82" s="39">
        <f t="shared" si="21"/>
        <v>519804</v>
      </c>
      <c r="P82" s="39">
        <f t="shared" si="22"/>
        <v>0</v>
      </c>
      <c r="R82" s="29"/>
      <c r="S82" s="59"/>
    </row>
    <row r="83" spans="1:19" ht="51.75" thickBot="1">
      <c r="A83" s="2">
        <v>77</v>
      </c>
      <c r="B83" s="60" t="s">
        <v>289</v>
      </c>
      <c r="C83" s="28" t="s">
        <v>255</v>
      </c>
      <c r="D83" s="57"/>
      <c r="F83" s="37">
        <v>398375</v>
      </c>
      <c r="G83" s="37">
        <f t="shared" si="17"/>
        <v>75691.25</v>
      </c>
      <c r="H83" s="38">
        <f t="shared" si="18"/>
        <v>474066</v>
      </c>
      <c r="J83" s="224">
        <f t="shared" si="24"/>
        <v>416177.59274873522</v>
      </c>
      <c r="K83" s="225"/>
      <c r="M83" s="24">
        <f t="shared" si="19"/>
        <v>416178</v>
      </c>
      <c r="N83" s="23">
        <f t="shared" si="20"/>
        <v>79073.820000000007</v>
      </c>
      <c r="O83" s="39">
        <f t="shared" si="21"/>
        <v>495252</v>
      </c>
      <c r="P83" s="39">
        <f t="shared" si="22"/>
        <v>0</v>
      </c>
      <c r="R83" s="29"/>
      <c r="S83" s="59"/>
    </row>
    <row r="84" spans="1:19" ht="51.75" thickBot="1">
      <c r="A84" s="2">
        <v>78</v>
      </c>
      <c r="B84" s="60" t="s">
        <v>290</v>
      </c>
      <c r="C84" s="28" t="s">
        <v>255</v>
      </c>
      <c r="D84" s="57"/>
      <c r="F84" s="37">
        <v>418125</v>
      </c>
      <c r="G84" s="37">
        <f t="shared" si="17"/>
        <v>79443.75</v>
      </c>
      <c r="H84" s="38">
        <f t="shared" si="18"/>
        <v>497569</v>
      </c>
      <c r="J84" s="224">
        <f>+($K$5/$J$5)*F84</f>
        <v>436810.18128161889</v>
      </c>
      <c r="K84" s="225"/>
      <c r="M84" s="24">
        <f t="shared" si="19"/>
        <v>436810</v>
      </c>
      <c r="N84" s="23">
        <f t="shared" si="20"/>
        <v>82993.899999999994</v>
      </c>
      <c r="O84" s="39">
        <f t="shared" si="21"/>
        <v>519804</v>
      </c>
      <c r="P84" s="39">
        <f t="shared" si="22"/>
        <v>0</v>
      </c>
      <c r="R84" s="29"/>
      <c r="S84" s="59"/>
    </row>
    <row r="85" spans="1:19" ht="51.75" thickBot="1">
      <c r="A85" s="2">
        <v>79</v>
      </c>
      <c r="B85" s="60" t="s">
        <v>291</v>
      </c>
      <c r="C85" s="28" t="s">
        <v>255</v>
      </c>
      <c r="D85" s="57"/>
      <c r="F85" s="37">
        <v>418125</v>
      </c>
      <c r="G85" s="37">
        <f t="shared" si="17"/>
        <v>79443.75</v>
      </c>
      <c r="H85" s="38">
        <f t="shared" si="18"/>
        <v>497569</v>
      </c>
      <c r="J85" s="224">
        <f t="shared" ref="J85:J89" si="25">+($K$5/$J$5)*F85</f>
        <v>436810.18128161889</v>
      </c>
      <c r="K85" s="225"/>
      <c r="M85" s="24">
        <f t="shared" si="19"/>
        <v>436810</v>
      </c>
      <c r="N85" s="23">
        <f t="shared" si="20"/>
        <v>82993.899999999994</v>
      </c>
      <c r="O85" s="39">
        <f t="shared" si="21"/>
        <v>519804</v>
      </c>
      <c r="P85" s="39">
        <f t="shared" si="22"/>
        <v>0</v>
      </c>
      <c r="R85" s="29"/>
      <c r="S85" s="59"/>
    </row>
    <row r="86" spans="1:19" ht="39" thickBot="1">
      <c r="A86" s="2">
        <v>80</v>
      </c>
      <c r="B86" s="60" t="s">
        <v>292</v>
      </c>
      <c r="C86" s="28" t="s">
        <v>255</v>
      </c>
      <c r="D86" s="57"/>
      <c r="F86" s="37">
        <v>402500</v>
      </c>
      <c r="G86" s="37">
        <f t="shared" si="17"/>
        <v>76475</v>
      </c>
      <c r="H86" s="38">
        <f t="shared" si="18"/>
        <v>478975</v>
      </c>
      <c r="J86" s="224">
        <f t="shared" si="25"/>
        <v>420486.93086003372</v>
      </c>
      <c r="K86" s="225"/>
      <c r="M86" s="24">
        <f t="shared" si="19"/>
        <v>420487</v>
      </c>
      <c r="N86" s="23">
        <f t="shared" si="20"/>
        <v>79892.53</v>
      </c>
      <c r="O86" s="39">
        <f t="shared" si="21"/>
        <v>500380</v>
      </c>
      <c r="P86" s="39">
        <f t="shared" si="22"/>
        <v>0</v>
      </c>
      <c r="R86" s="29"/>
      <c r="S86" s="59"/>
    </row>
    <row r="87" spans="1:19" ht="51.75" thickBot="1">
      <c r="A87" s="2">
        <v>81</v>
      </c>
      <c r="B87" s="60" t="s">
        <v>293</v>
      </c>
      <c r="C87" s="28" t="s">
        <v>255</v>
      </c>
      <c r="D87" s="57"/>
      <c r="F87" s="37">
        <v>417500</v>
      </c>
      <c r="G87" s="37">
        <f t="shared" si="17"/>
        <v>79325</v>
      </c>
      <c r="H87" s="38">
        <f t="shared" si="18"/>
        <v>496825</v>
      </c>
      <c r="J87" s="224">
        <f t="shared" si="25"/>
        <v>436157.2512647555</v>
      </c>
      <c r="K87" s="225"/>
      <c r="M87" s="24">
        <f t="shared" si="19"/>
        <v>436157</v>
      </c>
      <c r="N87" s="23">
        <f t="shared" si="20"/>
        <v>82869.83</v>
      </c>
      <c r="O87" s="39">
        <f t="shared" si="21"/>
        <v>519027</v>
      </c>
      <c r="P87" s="39">
        <f t="shared" si="22"/>
        <v>0</v>
      </c>
      <c r="R87" s="29"/>
      <c r="S87" s="59"/>
    </row>
    <row r="88" spans="1:19" ht="51.75" thickBot="1">
      <c r="A88" s="2">
        <v>82</v>
      </c>
      <c r="B88" s="60" t="s">
        <v>294</v>
      </c>
      <c r="C88" s="28" t="s">
        <v>255</v>
      </c>
      <c r="D88" s="57"/>
      <c r="F88" s="37">
        <v>432500</v>
      </c>
      <c r="G88" s="37">
        <f t="shared" si="17"/>
        <v>82175</v>
      </c>
      <c r="H88" s="38">
        <f t="shared" si="18"/>
        <v>514675</v>
      </c>
      <c r="J88" s="224">
        <f t="shared" si="25"/>
        <v>451827.57166947721</v>
      </c>
      <c r="K88" s="225"/>
      <c r="M88" s="24">
        <f t="shared" si="19"/>
        <v>451828</v>
      </c>
      <c r="N88" s="23">
        <f t="shared" si="20"/>
        <v>85847.32</v>
      </c>
      <c r="O88" s="39">
        <f t="shared" si="21"/>
        <v>537675</v>
      </c>
      <c r="P88" s="39">
        <f t="shared" si="22"/>
        <v>0</v>
      </c>
      <c r="R88" s="29"/>
      <c r="S88" s="59"/>
    </row>
    <row r="89" spans="1:19" ht="51.75" thickBot="1">
      <c r="A89" s="2">
        <v>83</v>
      </c>
      <c r="B89" s="60" t="s">
        <v>295</v>
      </c>
      <c r="C89" s="28" t="s">
        <v>255</v>
      </c>
      <c r="D89" s="57"/>
      <c r="F89" s="37">
        <v>350000</v>
      </c>
      <c r="G89" s="37">
        <f t="shared" si="17"/>
        <v>66500</v>
      </c>
      <c r="H89" s="38">
        <f t="shared" si="18"/>
        <v>416500</v>
      </c>
      <c r="J89" s="224">
        <f t="shared" si="25"/>
        <v>365640.80944350758</v>
      </c>
      <c r="K89" s="225"/>
      <c r="M89" s="24">
        <f t="shared" si="19"/>
        <v>365641</v>
      </c>
      <c r="N89" s="23">
        <f t="shared" si="20"/>
        <v>69471.789999999994</v>
      </c>
      <c r="O89" s="39">
        <f t="shared" si="21"/>
        <v>435113</v>
      </c>
      <c r="P89" s="39">
        <f t="shared" si="22"/>
        <v>0</v>
      </c>
      <c r="R89" s="29"/>
      <c r="S89" s="59"/>
    </row>
    <row r="90" spans="1:19" ht="51.75" thickBot="1">
      <c r="A90" s="2">
        <v>84</v>
      </c>
      <c r="B90" s="60" t="s">
        <v>296</v>
      </c>
      <c r="C90" s="28" t="s">
        <v>255</v>
      </c>
      <c r="D90" s="57"/>
      <c r="F90" s="37">
        <v>600000</v>
      </c>
      <c r="G90" s="37">
        <f t="shared" si="17"/>
        <v>114000</v>
      </c>
      <c r="H90" s="38">
        <f t="shared" si="18"/>
        <v>714000</v>
      </c>
      <c r="J90" s="224">
        <f>+($K$5/$J$5)*F90</f>
        <v>626812.81618887011</v>
      </c>
      <c r="K90" s="225"/>
      <c r="M90" s="24">
        <f t="shared" si="19"/>
        <v>626813</v>
      </c>
      <c r="N90" s="23">
        <f t="shared" si="20"/>
        <v>119094.47</v>
      </c>
      <c r="O90" s="39">
        <f t="shared" si="21"/>
        <v>745907</v>
      </c>
      <c r="P90" s="39">
        <f t="shared" si="22"/>
        <v>0</v>
      </c>
      <c r="R90" s="29"/>
      <c r="S90" s="59"/>
    </row>
    <row r="91" spans="1:19" ht="51.75" thickBot="1">
      <c r="A91" s="2">
        <v>85</v>
      </c>
      <c r="B91" s="60" t="s">
        <v>297</v>
      </c>
      <c r="C91" s="28" t="s">
        <v>255</v>
      </c>
      <c r="D91" s="57"/>
      <c r="F91" s="37">
        <v>600000</v>
      </c>
      <c r="G91" s="37">
        <f t="shared" si="17"/>
        <v>114000</v>
      </c>
      <c r="H91" s="38">
        <f t="shared" si="18"/>
        <v>714000</v>
      </c>
      <c r="J91" s="224">
        <f t="shared" ref="J91:J94" si="26">+($K$5/$J$5)*F91</f>
        <v>626812.81618887011</v>
      </c>
      <c r="K91" s="225"/>
      <c r="M91" s="24">
        <f t="shared" si="19"/>
        <v>626813</v>
      </c>
      <c r="N91" s="23">
        <f t="shared" si="20"/>
        <v>119094.47</v>
      </c>
      <c r="O91" s="39">
        <f t="shared" si="21"/>
        <v>745907</v>
      </c>
      <c r="P91" s="39">
        <f t="shared" si="22"/>
        <v>0</v>
      </c>
      <c r="R91" s="29"/>
      <c r="S91" s="59"/>
    </row>
    <row r="92" spans="1:19" ht="51.75" thickBot="1">
      <c r="A92" s="2">
        <v>86</v>
      </c>
      <c r="B92" s="60" t="s">
        <v>298</v>
      </c>
      <c r="C92" s="28" t="s">
        <v>255</v>
      </c>
      <c r="D92" s="57"/>
      <c r="F92" s="37">
        <v>600000</v>
      </c>
      <c r="G92" s="37">
        <f t="shared" si="17"/>
        <v>114000</v>
      </c>
      <c r="H92" s="38">
        <f t="shared" si="18"/>
        <v>714000</v>
      </c>
      <c r="J92" s="224">
        <f t="shared" si="26"/>
        <v>626812.81618887011</v>
      </c>
      <c r="K92" s="225"/>
      <c r="M92" s="24">
        <f t="shared" si="19"/>
        <v>626813</v>
      </c>
      <c r="N92" s="23">
        <f t="shared" si="20"/>
        <v>119094.47</v>
      </c>
      <c r="O92" s="39">
        <f t="shared" si="21"/>
        <v>745907</v>
      </c>
      <c r="P92" s="39">
        <f t="shared" si="22"/>
        <v>0</v>
      </c>
      <c r="R92" s="29"/>
      <c r="S92" s="59"/>
    </row>
    <row r="93" spans="1:19" ht="51.75" thickBot="1">
      <c r="A93" s="2">
        <v>87</v>
      </c>
      <c r="B93" s="60" t="s">
        <v>299</v>
      </c>
      <c r="C93" s="28" t="s">
        <v>255</v>
      </c>
      <c r="D93" s="57"/>
      <c r="F93" s="37">
        <v>600000</v>
      </c>
      <c r="G93" s="37">
        <f t="shared" si="17"/>
        <v>114000</v>
      </c>
      <c r="H93" s="38">
        <f t="shared" si="18"/>
        <v>714000</v>
      </c>
      <c r="J93" s="224">
        <f t="shared" si="26"/>
        <v>626812.81618887011</v>
      </c>
      <c r="K93" s="225"/>
      <c r="M93" s="24">
        <f t="shared" si="19"/>
        <v>626813</v>
      </c>
      <c r="N93" s="23">
        <f t="shared" si="20"/>
        <v>119094.47</v>
      </c>
      <c r="O93" s="39">
        <f t="shared" si="21"/>
        <v>745907</v>
      </c>
      <c r="P93" s="39">
        <f t="shared" si="22"/>
        <v>0</v>
      </c>
      <c r="R93" s="29"/>
      <c r="S93" s="59"/>
    </row>
    <row r="94" spans="1:19" ht="51.75" thickBot="1">
      <c r="A94" s="2">
        <v>88</v>
      </c>
      <c r="B94" s="60" t="s">
        <v>300</v>
      </c>
      <c r="C94" s="28" t="s">
        <v>255</v>
      </c>
      <c r="D94" s="57"/>
      <c r="F94" s="37">
        <v>600000</v>
      </c>
      <c r="G94" s="37">
        <f t="shared" si="17"/>
        <v>114000</v>
      </c>
      <c r="H94" s="38">
        <f t="shared" si="18"/>
        <v>714000</v>
      </c>
      <c r="J94" s="224">
        <f t="shared" si="26"/>
        <v>626812.81618887011</v>
      </c>
      <c r="K94" s="225"/>
      <c r="M94" s="24">
        <f t="shared" si="19"/>
        <v>626813</v>
      </c>
      <c r="N94" s="23">
        <f t="shared" si="20"/>
        <v>119094.47</v>
      </c>
      <c r="O94" s="39">
        <f t="shared" si="21"/>
        <v>745907</v>
      </c>
      <c r="P94" s="39">
        <f t="shared" si="22"/>
        <v>0</v>
      </c>
      <c r="R94" s="29"/>
      <c r="S94" s="59"/>
    </row>
    <row r="95" spans="1:19" ht="51.75" thickBot="1">
      <c r="A95" s="2">
        <v>89</v>
      </c>
      <c r="B95" s="60" t="s">
        <v>301</v>
      </c>
      <c r="C95" s="28" t="s">
        <v>255</v>
      </c>
      <c r="D95" s="57"/>
      <c r="F95" s="37">
        <v>600000</v>
      </c>
      <c r="G95" s="37">
        <f t="shared" si="17"/>
        <v>114000</v>
      </c>
      <c r="H95" s="38">
        <f t="shared" si="18"/>
        <v>714000</v>
      </c>
      <c r="J95" s="224">
        <f>+($K$5/$J$5)*F95</f>
        <v>626812.81618887011</v>
      </c>
      <c r="K95" s="225"/>
      <c r="M95" s="24">
        <f t="shared" si="19"/>
        <v>626813</v>
      </c>
      <c r="N95" s="23">
        <f t="shared" si="20"/>
        <v>119094.47</v>
      </c>
      <c r="O95" s="39">
        <f t="shared" si="21"/>
        <v>745907</v>
      </c>
      <c r="P95" s="39">
        <f t="shared" si="22"/>
        <v>0</v>
      </c>
      <c r="R95" s="29"/>
      <c r="S95" s="59"/>
    </row>
    <row r="96" spans="1:19" ht="51.75" thickBot="1">
      <c r="A96" s="2">
        <v>90</v>
      </c>
      <c r="B96" s="60" t="s">
        <v>302</v>
      </c>
      <c r="C96" s="28" t="s">
        <v>255</v>
      </c>
      <c r="D96" s="57"/>
      <c r="F96" s="37">
        <v>577500</v>
      </c>
      <c r="G96" s="37">
        <f t="shared" si="17"/>
        <v>109725</v>
      </c>
      <c r="H96" s="38">
        <f t="shared" si="18"/>
        <v>687225</v>
      </c>
      <c r="J96" s="224">
        <f t="shared" ref="J96:J99" si="27">+($K$5/$J$5)*F96</f>
        <v>603307.33558178751</v>
      </c>
      <c r="K96" s="225"/>
      <c r="M96" s="24">
        <f t="shared" si="19"/>
        <v>603307</v>
      </c>
      <c r="N96" s="23">
        <f t="shared" si="20"/>
        <v>114628.33</v>
      </c>
      <c r="O96" s="39">
        <f t="shared" si="21"/>
        <v>717935</v>
      </c>
      <c r="P96" s="39">
        <f t="shared" si="22"/>
        <v>0</v>
      </c>
      <c r="R96" s="29"/>
      <c r="S96" s="59"/>
    </row>
    <row r="97" spans="1:19" ht="51.75" thickBot="1">
      <c r="A97" s="2">
        <v>91</v>
      </c>
      <c r="B97" s="60" t="s">
        <v>303</v>
      </c>
      <c r="C97" s="28" t="s">
        <v>255</v>
      </c>
      <c r="D97" s="57"/>
      <c r="F97" s="37">
        <v>587500</v>
      </c>
      <c r="G97" s="37">
        <f t="shared" si="17"/>
        <v>111625</v>
      </c>
      <c r="H97" s="38">
        <f t="shared" si="18"/>
        <v>699125</v>
      </c>
      <c r="J97" s="224">
        <f t="shared" si="27"/>
        <v>613754.21585160203</v>
      </c>
      <c r="K97" s="225"/>
      <c r="M97" s="24">
        <f t="shared" si="19"/>
        <v>613754</v>
      </c>
      <c r="N97" s="23">
        <f t="shared" si="20"/>
        <v>116613.26</v>
      </c>
      <c r="O97" s="39">
        <f t="shared" si="21"/>
        <v>730367</v>
      </c>
      <c r="P97" s="39">
        <f t="shared" si="22"/>
        <v>0</v>
      </c>
      <c r="R97" s="29"/>
      <c r="S97" s="59"/>
    </row>
    <row r="98" spans="1:19" ht="51.75" thickBot="1">
      <c r="A98" s="2">
        <v>92</v>
      </c>
      <c r="B98" s="60" t="s">
        <v>304</v>
      </c>
      <c r="C98" s="28" t="s">
        <v>255</v>
      </c>
      <c r="D98" s="57"/>
      <c r="F98" s="37">
        <v>600000</v>
      </c>
      <c r="G98" s="37">
        <f t="shared" si="17"/>
        <v>114000</v>
      </c>
      <c r="H98" s="38">
        <f t="shared" si="18"/>
        <v>714000</v>
      </c>
      <c r="J98" s="224">
        <f t="shared" si="27"/>
        <v>626812.81618887011</v>
      </c>
      <c r="K98" s="225"/>
      <c r="M98" s="24">
        <f t="shared" si="19"/>
        <v>626813</v>
      </c>
      <c r="N98" s="23">
        <f t="shared" si="20"/>
        <v>119094.47</v>
      </c>
      <c r="O98" s="39">
        <f t="shared" si="21"/>
        <v>745907</v>
      </c>
      <c r="P98" s="39">
        <f t="shared" si="22"/>
        <v>0</v>
      </c>
      <c r="R98" s="29"/>
      <c r="S98" s="59"/>
    </row>
    <row r="99" spans="1:19" ht="51.75" thickBot="1">
      <c r="A99" s="2">
        <v>93</v>
      </c>
      <c r="B99" s="60" t="s">
        <v>305</v>
      </c>
      <c r="C99" s="28" t="s">
        <v>255</v>
      </c>
      <c r="D99" s="57"/>
      <c r="F99" s="37">
        <v>600000</v>
      </c>
      <c r="G99" s="37">
        <f t="shared" si="17"/>
        <v>114000</v>
      </c>
      <c r="H99" s="38">
        <f t="shared" si="18"/>
        <v>714000</v>
      </c>
      <c r="J99" s="224">
        <f t="shared" si="27"/>
        <v>626812.81618887011</v>
      </c>
      <c r="K99" s="225"/>
      <c r="M99" s="24">
        <f t="shared" si="19"/>
        <v>626813</v>
      </c>
      <c r="N99" s="23">
        <f t="shared" si="20"/>
        <v>119094.47</v>
      </c>
      <c r="O99" s="39">
        <f t="shared" si="21"/>
        <v>745907</v>
      </c>
      <c r="P99" s="39">
        <f t="shared" si="22"/>
        <v>0</v>
      </c>
      <c r="R99" s="29"/>
      <c r="S99" s="59"/>
    </row>
    <row r="100" spans="1:19" ht="51.75" thickBot="1">
      <c r="A100" s="2">
        <v>94</v>
      </c>
      <c r="B100" s="61" t="s">
        <v>306</v>
      </c>
      <c r="C100" s="65" t="s">
        <v>307</v>
      </c>
      <c r="D100" s="57"/>
      <c r="F100" s="37"/>
      <c r="G100" s="37">
        <f t="shared" si="17"/>
        <v>0</v>
      </c>
      <c r="H100" s="38">
        <f t="shared" si="18"/>
        <v>0</v>
      </c>
      <c r="J100" s="224">
        <f>+($K$5/$J$5)*F100</f>
        <v>0</v>
      </c>
      <c r="K100" s="225"/>
      <c r="M100" s="24">
        <f t="shared" si="19"/>
        <v>0</v>
      </c>
      <c r="N100" s="23">
        <f t="shared" si="20"/>
        <v>0</v>
      </c>
      <c r="O100" s="39">
        <f t="shared" si="21"/>
        <v>0</v>
      </c>
      <c r="P100" s="39">
        <f t="shared" si="22"/>
        <v>0</v>
      </c>
      <c r="R100" s="29"/>
      <c r="S100" s="59"/>
    </row>
    <row r="101" spans="1:19" ht="24" thickTop="1" thickBot="1">
      <c r="A101" s="2">
        <v>95</v>
      </c>
      <c r="B101" s="62" t="s">
        <v>308</v>
      </c>
      <c r="C101" s="28" t="s">
        <v>309</v>
      </c>
      <c r="D101" s="57"/>
      <c r="F101" s="37">
        <v>2062500</v>
      </c>
      <c r="G101" s="37">
        <f t="shared" si="17"/>
        <v>391875</v>
      </c>
      <c r="H101" s="38">
        <f t="shared" si="18"/>
        <v>2454375</v>
      </c>
      <c r="J101" s="224">
        <f t="shared" ref="J101:J107" si="28">+($K$5/$J$5)*F101</f>
        <v>2154669.055649241</v>
      </c>
      <c r="K101" s="225"/>
      <c r="M101" s="24">
        <f t="shared" si="19"/>
        <v>2154669</v>
      </c>
      <c r="N101" s="23">
        <f t="shared" si="20"/>
        <v>409387.11</v>
      </c>
      <c r="O101" s="39">
        <f t="shared" si="21"/>
        <v>2564056</v>
      </c>
      <c r="P101" s="39">
        <f t="shared" si="22"/>
        <v>0</v>
      </c>
      <c r="R101" s="29"/>
      <c r="S101" s="59"/>
    </row>
    <row r="102" spans="1:19" ht="23.25" thickBot="1">
      <c r="A102" s="2">
        <v>96</v>
      </c>
      <c r="B102" s="63" t="s">
        <v>310</v>
      </c>
      <c r="C102" s="28" t="s">
        <v>311</v>
      </c>
      <c r="D102" s="57"/>
      <c r="F102" s="37">
        <v>2578938</v>
      </c>
      <c r="G102" s="37">
        <f t="shared" si="17"/>
        <v>489998.22000000003</v>
      </c>
      <c r="H102" s="38">
        <f t="shared" si="18"/>
        <v>3068936</v>
      </c>
      <c r="J102" s="224">
        <f t="shared" si="28"/>
        <v>2694185.6509274873</v>
      </c>
      <c r="K102" s="225"/>
      <c r="M102" s="24">
        <f t="shared" si="19"/>
        <v>2694186</v>
      </c>
      <c r="N102" s="23">
        <f t="shared" si="20"/>
        <v>511895.34</v>
      </c>
      <c r="O102" s="39">
        <f t="shared" si="21"/>
        <v>3206081</v>
      </c>
      <c r="P102" s="39">
        <f t="shared" si="22"/>
        <v>0</v>
      </c>
      <c r="R102" s="29"/>
      <c r="S102" s="59"/>
    </row>
    <row r="103" spans="1:19" ht="23.25" thickBot="1">
      <c r="A103" s="2">
        <v>97</v>
      </c>
      <c r="B103" s="63" t="s">
        <v>312</v>
      </c>
      <c r="C103" s="28" t="s">
        <v>311</v>
      </c>
      <c r="D103" s="57"/>
      <c r="F103" s="37">
        <v>4377125</v>
      </c>
      <c r="G103" s="37">
        <f t="shared" si="17"/>
        <v>831653.75</v>
      </c>
      <c r="H103" s="38">
        <f t="shared" si="18"/>
        <v>5208779</v>
      </c>
      <c r="J103" s="224">
        <f t="shared" si="28"/>
        <v>4572730.0801011808</v>
      </c>
      <c r="K103" s="225"/>
      <c r="M103" s="24">
        <f t="shared" si="19"/>
        <v>4572730</v>
      </c>
      <c r="N103" s="23">
        <f t="shared" si="20"/>
        <v>868818.7</v>
      </c>
      <c r="O103" s="39">
        <f t="shared" si="21"/>
        <v>5441549</v>
      </c>
      <c r="P103" s="39">
        <f t="shared" si="22"/>
        <v>0</v>
      </c>
      <c r="R103" s="29"/>
      <c r="S103" s="59"/>
    </row>
    <row r="104" spans="1:19" ht="23.25" thickBot="1">
      <c r="A104" s="2">
        <v>98</v>
      </c>
      <c r="B104" s="63" t="s">
        <v>313</v>
      </c>
      <c r="C104" s="28" t="s">
        <v>311</v>
      </c>
      <c r="D104" s="57"/>
      <c r="F104" s="37">
        <v>4377125</v>
      </c>
      <c r="G104" s="37">
        <f t="shared" si="17"/>
        <v>831653.75</v>
      </c>
      <c r="H104" s="38">
        <f t="shared" si="18"/>
        <v>5208779</v>
      </c>
      <c r="J104" s="224">
        <f t="shared" si="28"/>
        <v>4572730.0801011808</v>
      </c>
      <c r="K104" s="225"/>
      <c r="M104" s="24">
        <f t="shared" si="19"/>
        <v>4572730</v>
      </c>
      <c r="N104" s="23">
        <f t="shared" si="20"/>
        <v>868818.7</v>
      </c>
      <c r="O104" s="39">
        <f t="shared" si="21"/>
        <v>5441549</v>
      </c>
      <c r="P104" s="39">
        <f t="shared" si="22"/>
        <v>0</v>
      </c>
      <c r="R104" s="29"/>
      <c r="S104" s="59"/>
    </row>
    <row r="105" spans="1:19" ht="34.5" thickBot="1">
      <c r="A105" s="2">
        <v>99</v>
      </c>
      <c r="B105" s="63" t="s">
        <v>314</v>
      </c>
      <c r="C105" s="28" t="s">
        <v>311</v>
      </c>
      <c r="D105" s="57"/>
      <c r="F105" s="37">
        <v>2578938</v>
      </c>
      <c r="G105" s="37">
        <f t="shared" si="17"/>
        <v>489998.22000000003</v>
      </c>
      <c r="H105" s="38">
        <f t="shared" si="18"/>
        <v>3068936</v>
      </c>
      <c r="J105" s="224">
        <f t="shared" si="28"/>
        <v>2694185.6509274873</v>
      </c>
      <c r="K105" s="225"/>
      <c r="M105" s="24">
        <f t="shared" si="19"/>
        <v>2694186</v>
      </c>
      <c r="N105" s="23">
        <f t="shared" si="20"/>
        <v>511895.34</v>
      </c>
      <c r="O105" s="39">
        <f t="shared" si="21"/>
        <v>3206081</v>
      </c>
      <c r="P105" s="39">
        <f t="shared" si="22"/>
        <v>0</v>
      </c>
      <c r="R105" s="29"/>
      <c r="S105" s="59"/>
    </row>
    <row r="106" spans="1:19" ht="23.25" thickBot="1">
      <c r="A106" s="2">
        <v>100</v>
      </c>
      <c r="B106" s="63" t="s">
        <v>315</v>
      </c>
      <c r="C106" s="28" t="s">
        <v>311</v>
      </c>
      <c r="D106" s="57"/>
      <c r="F106" s="37">
        <v>4377125</v>
      </c>
      <c r="G106" s="37">
        <f>F106*19%</f>
        <v>831653.75</v>
      </c>
      <c r="H106" s="38">
        <f>ROUND(F106+G106,0)</f>
        <v>5208779</v>
      </c>
      <c r="J106" s="224">
        <f t="shared" si="28"/>
        <v>4572730.0801011808</v>
      </c>
      <c r="K106" s="225"/>
      <c r="M106" s="24">
        <f>+ROUND(J106,0)</f>
        <v>4572730</v>
      </c>
      <c r="N106" s="23">
        <f>M106*19%</f>
        <v>868818.7</v>
      </c>
      <c r="O106" s="39">
        <f>ROUND(N106+M106,0)</f>
        <v>5441549</v>
      </c>
      <c r="P106" s="39">
        <f t="shared" si="22"/>
        <v>0</v>
      </c>
      <c r="R106" s="29"/>
      <c r="S106" s="59"/>
    </row>
    <row r="107" spans="1:19" ht="23.25" thickBot="1">
      <c r="A107" s="2">
        <v>101</v>
      </c>
      <c r="B107" s="63" t="s">
        <v>316</v>
      </c>
      <c r="C107" s="28" t="s">
        <v>311</v>
      </c>
      <c r="D107" s="57"/>
      <c r="F107" s="37">
        <v>2578938</v>
      </c>
      <c r="G107" s="37">
        <f t="shared" ref="G107:G114" si="29">F107*19%</f>
        <v>489998.22000000003</v>
      </c>
      <c r="H107" s="38">
        <f t="shared" ref="H107:H121" si="30">ROUND(F107+G107,0)</f>
        <v>3068936</v>
      </c>
      <c r="J107" s="224">
        <f t="shared" si="28"/>
        <v>2694185.6509274873</v>
      </c>
      <c r="K107" s="225"/>
      <c r="M107" s="24">
        <f t="shared" ref="M107:M114" si="31">+ROUND(J107,0)</f>
        <v>2694186</v>
      </c>
      <c r="N107" s="23">
        <f t="shared" ref="N107:N116" si="32">M107*19%</f>
        <v>511895.34</v>
      </c>
      <c r="O107" s="39">
        <f t="shared" ref="O107:O114" si="33">ROUND(N107+M107,0)</f>
        <v>3206081</v>
      </c>
      <c r="P107" s="39">
        <f t="shared" si="22"/>
        <v>0</v>
      </c>
      <c r="R107" s="29"/>
      <c r="S107" s="59"/>
    </row>
    <row r="108" spans="1:19" ht="23.25" thickBot="1">
      <c r="A108" s="2">
        <v>102</v>
      </c>
      <c r="B108" s="63" t="s">
        <v>317</v>
      </c>
      <c r="C108" s="28" t="s">
        <v>311</v>
      </c>
      <c r="D108" s="57"/>
      <c r="F108" s="37">
        <v>4377125</v>
      </c>
      <c r="G108" s="37">
        <f t="shared" si="29"/>
        <v>831653.75</v>
      </c>
      <c r="H108" s="38">
        <f t="shared" si="30"/>
        <v>5208779</v>
      </c>
      <c r="J108" s="224">
        <f>+($K$5/$J$5)*F108</f>
        <v>4572730.0801011808</v>
      </c>
      <c r="K108" s="225"/>
      <c r="M108" s="24">
        <f t="shared" si="31"/>
        <v>4572730</v>
      </c>
      <c r="N108" s="23">
        <f t="shared" si="32"/>
        <v>868818.7</v>
      </c>
      <c r="O108" s="39">
        <f t="shared" si="33"/>
        <v>5441549</v>
      </c>
      <c r="P108" s="39">
        <f t="shared" si="22"/>
        <v>0</v>
      </c>
      <c r="R108" s="29"/>
      <c r="S108" s="59"/>
    </row>
    <row r="109" spans="1:19" ht="23.25" thickBot="1">
      <c r="A109" s="2">
        <v>103</v>
      </c>
      <c r="B109" s="63" t="s">
        <v>318</v>
      </c>
      <c r="C109" s="28" t="s">
        <v>311</v>
      </c>
      <c r="D109" s="57"/>
      <c r="F109" s="37">
        <v>2578938</v>
      </c>
      <c r="G109" s="37">
        <f t="shared" si="29"/>
        <v>489998.22000000003</v>
      </c>
      <c r="H109" s="38">
        <f t="shared" si="30"/>
        <v>3068936</v>
      </c>
      <c r="J109" s="224">
        <f t="shared" ref="J109:J110" si="34">+($K$5/$J$5)*F109</f>
        <v>2694185.6509274873</v>
      </c>
      <c r="K109" s="225"/>
      <c r="M109" s="24">
        <f t="shared" si="31"/>
        <v>2694186</v>
      </c>
      <c r="N109" s="23">
        <f t="shared" si="32"/>
        <v>511895.34</v>
      </c>
      <c r="O109" s="39">
        <f t="shared" si="33"/>
        <v>3206081</v>
      </c>
      <c r="P109" s="39">
        <f t="shared" si="22"/>
        <v>0</v>
      </c>
      <c r="R109" s="29"/>
      <c r="S109" s="59"/>
    </row>
    <row r="110" spans="1:19" ht="23.25" thickBot="1">
      <c r="A110" s="2">
        <v>104</v>
      </c>
      <c r="B110" s="63" t="s">
        <v>319</v>
      </c>
      <c r="C110" s="28" t="s">
        <v>311</v>
      </c>
      <c r="D110" s="57"/>
      <c r="F110" s="37">
        <v>8481872</v>
      </c>
      <c r="G110" s="37">
        <f t="shared" si="29"/>
        <v>1611555.68</v>
      </c>
      <c r="H110" s="38">
        <f t="shared" si="30"/>
        <v>10093428</v>
      </c>
      <c r="J110" s="224">
        <f t="shared" si="34"/>
        <v>8860910.1247892082</v>
      </c>
      <c r="K110" s="225"/>
      <c r="M110" s="24">
        <f t="shared" si="31"/>
        <v>8860910</v>
      </c>
      <c r="N110" s="23">
        <f t="shared" si="32"/>
        <v>1683572.9</v>
      </c>
      <c r="O110" s="39">
        <f t="shared" si="33"/>
        <v>10544483</v>
      </c>
      <c r="P110" s="39">
        <f t="shared" si="22"/>
        <v>0</v>
      </c>
      <c r="R110" s="29"/>
      <c r="S110" s="59"/>
    </row>
    <row r="111" spans="1:19" ht="34.5" thickBot="1">
      <c r="A111" s="2">
        <v>105</v>
      </c>
      <c r="B111" s="64" t="s">
        <v>320</v>
      </c>
      <c r="C111" s="28" t="s">
        <v>311</v>
      </c>
      <c r="D111" s="57"/>
      <c r="F111" s="37">
        <v>2578938</v>
      </c>
      <c r="G111" s="37">
        <f t="shared" si="29"/>
        <v>489998.22000000003</v>
      </c>
      <c r="H111" s="38">
        <f t="shared" si="30"/>
        <v>3068936</v>
      </c>
      <c r="J111" s="224">
        <f>+($K$5/$J$5)*F111</f>
        <v>2694185.6509274873</v>
      </c>
      <c r="K111" s="225"/>
      <c r="M111" s="24">
        <f t="shared" si="31"/>
        <v>2694186</v>
      </c>
      <c r="N111" s="23">
        <f t="shared" si="32"/>
        <v>511895.34</v>
      </c>
      <c r="O111" s="39">
        <f t="shared" si="33"/>
        <v>3206081</v>
      </c>
      <c r="P111" s="39">
        <f t="shared" si="22"/>
        <v>0</v>
      </c>
      <c r="R111" s="29"/>
      <c r="S111" s="59"/>
    </row>
    <row r="112" spans="1:19" ht="39" thickBot="1">
      <c r="A112" s="2">
        <v>106</v>
      </c>
      <c r="B112" s="60" t="s">
        <v>321</v>
      </c>
      <c r="C112" s="28" t="s">
        <v>311</v>
      </c>
      <c r="D112" s="57"/>
      <c r="F112" s="37">
        <v>4377125</v>
      </c>
      <c r="G112" s="37">
        <f t="shared" si="29"/>
        <v>831653.75</v>
      </c>
      <c r="H112" s="38">
        <f t="shared" si="30"/>
        <v>5208779</v>
      </c>
      <c r="J112" s="224">
        <f t="shared" ref="J112:J118" si="35">+($K$5/$J$5)*F112</f>
        <v>4572730.0801011808</v>
      </c>
      <c r="K112" s="225"/>
      <c r="M112" s="24">
        <f t="shared" si="31"/>
        <v>4572730</v>
      </c>
      <c r="N112" s="23">
        <f t="shared" si="32"/>
        <v>868818.7</v>
      </c>
      <c r="O112" s="39">
        <f t="shared" si="33"/>
        <v>5441549</v>
      </c>
      <c r="P112" s="39">
        <f t="shared" si="22"/>
        <v>0</v>
      </c>
      <c r="R112" s="29"/>
      <c r="S112" s="59"/>
    </row>
    <row r="113" spans="1:19" ht="26.25" thickBot="1">
      <c r="A113" s="2">
        <v>107</v>
      </c>
      <c r="B113" s="60" t="s">
        <v>322</v>
      </c>
      <c r="C113" s="28" t="s">
        <v>311</v>
      </c>
      <c r="D113" s="57"/>
      <c r="F113" s="37">
        <v>4377125</v>
      </c>
      <c r="G113" s="37">
        <f t="shared" si="29"/>
        <v>831653.75</v>
      </c>
      <c r="H113" s="38">
        <f t="shared" si="30"/>
        <v>5208779</v>
      </c>
      <c r="J113" s="224">
        <f t="shared" si="35"/>
        <v>4572730.0801011808</v>
      </c>
      <c r="K113" s="225"/>
      <c r="M113" s="24">
        <f t="shared" si="31"/>
        <v>4572730</v>
      </c>
      <c r="N113" s="23">
        <f t="shared" si="32"/>
        <v>868818.7</v>
      </c>
      <c r="O113" s="39">
        <f t="shared" si="33"/>
        <v>5441549</v>
      </c>
      <c r="P113" s="39">
        <f t="shared" si="22"/>
        <v>0</v>
      </c>
      <c r="R113" s="29"/>
      <c r="S113" s="59"/>
    </row>
    <row r="114" spans="1:19" ht="28.5" customHeight="1" thickBot="1">
      <c r="A114" s="2">
        <v>108</v>
      </c>
      <c r="B114" s="60" t="s">
        <v>323</v>
      </c>
      <c r="C114" s="28" t="s">
        <v>311</v>
      </c>
      <c r="D114" s="57"/>
      <c r="F114" s="37">
        <v>2578938</v>
      </c>
      <c r="G114" s="37">
        <f t="shared" si="29"/>
        <v>489998.22000000003</v>
      </c>
      <c r="H114" s="38">
        <f t="shared" si="30"/>
        <v>3068936</v>
      </c>
      <c r="J114" s="224">
        <f t="shared" si="35"/>
        <v>2694185.6509274873</v>
      </c>
      <c r="K114" s="225"/>
      <c r="M114" s="24">
        <f t="shared" si="31"/>
        <v>2694186</v>
      </c>
      <c r="N114" s="23">
        <f t="shared" si="32"/>
        <v>511895.34</v>
      </c>
      <c r="O114" s="39">
        <f t="shared" si="33"/>
        <v>3206081</v>
      </c>
      <c r="P114" s="39">
        <f t="shared" si="22"/>
        <v>0</v>
      </c>
      <c r="R114" s="29"/>
      <c r="S114" s="59"/>
    </row>
    <row r="115" spans="1:19" ht="41.25" customHeight="1" thickBot="1">
      <c r="A115" s="2">
        <v>109</v>
      </c>
      <c r="B115" s="60" t="s">
        <v>324</v>
      </c>
      <c r="C115" s="28" t="s">
        <v>311</v>
      </c>
      <c r="D115" s="57"/>
      <c r="F115" s="37">
        <v>3285091</v>
      </c>
      <c r="G115" s="37">
        <f>F115*19%</f>
        <v>624167.29</v>
      </c>
      <c r="H115" s="38">
        <f t="shared" si="30"/>
        <v>3909258</v>
      </c>
      <c r="J115" s="224">
        <f t="shared" si="35"/>
        <v>3431895.2352445195</v>
      </c>
      <c r="K115" s="225"/>
      <c r="M115" s="24">
        <f>+ROUND(J115,0)</f>
        <v>3431895</v>
      </c>
      <c r="N115" s="23">
        <f t="shared" si="32"/>
        <v>652060.05000000005</v>
      </c>
      <c r="O115" s="39">
        <f>ROUND(N115+M115,0)</f>
        <v>4083955</v>
      </c>
      <c r="P115" s="39">
        <f t="shared" si="22"/>
        <v>0</v>
      </c>
      <c r="R115" s="29"/>
      <c r="S115" s="59"/>
    </row>
    <row r="116" spans="1:19" ht="42.75" customHeight="1" thickBot="1">
      <c r="A116" s="2">
        <v>110</v>
      </c>
      <c r="B116" s="60" t="s">
        <v>325</v>
      </c>
      <c r="C116" s="28" t="s">
        <v>311</v>
      </c>
      <c r="D116" s="57"/>
      <c r="F116" s="37">
        <v>4377125</v>
      </c>
      <c r="G116" s="37">
        <f t="shared" ref="G116:G121" si="36">F116*19%</f>
        <v>831653.75</v>
      </c>
      <c r="H116" s="38">
        <f t="shared" si="30"/>
        <v>5208779</v>
      </c>
      <c r="J116" s="224">
        <f t="shared" si="35"/>
        <v>4572730.0801011808</v>
      </c>
      <c r="K116" s="225"/>
      <c r="M116" s="24">
        <f t="shared" ref="M116:M120" si="37">+ROUND(J116,0)</f>
        <v>4572730</v>
      </c>
      <c r="N116" s="23">
        <f t="shared" si="32"/>
        <v>868818.7</v>
      </c>
      <c r="O116" s="39">
        <f t="shared" ref="O116:O121" si="38">ROUND(N116+M116,0)</f>
        <v>5441549</v>
      </c>
      <c r="P116" s="39">
        <f t="shared" si="22"/>
        <v>0</v>
      </c>
      <c r="R116" s="29"/>
      <c r="S116" s="59"/>
    </row>
    <row r="117" spans="1:19" ht="39" thickBot="1">
      <c r="A117" s="2">
        <v>111</v>
      </c>
      <c r="B117" s="60" t="s">
        <v>326</v>
      </c>
      <c r="C117" s="28" t="s">
        <v>311</v>
      </c>
      <c r="D117" s="57"/>
      <c r="F117" s="37">
        <v>4377125</v>
      </c>
      <c r="G117" s="37">
        <f t="shared" si="36"/>
        <v>831653.75</v>
      </c>
      <c r="H117" s="38">
        <f t="shared" si="30"/>
        <v>5208779</v>
      </c>
      <c r="J117" s="224">
        <f t="shared" si="35"/>
        <v>4572730.0801011808</v>
      </c>
      <c r="K117" s="225"/>
      <c r="M117" s="24">
        <f t="shared" si="37"/>
        <v>4572730</v>
      </c>
      <c r="N117" s="23">
        <f>M117*19%</f>
        <v>868818.7</v>
      </c>
      <c r="O117" s="39">
        <f t="shared" si="38"/>
        <v>5441549</v>
      </c>
      <c r="P117" s="39">
        <f t="shared" si="22"/>
        <v>0</v>
      </c>
      <c r="R117" s="29"/>
      <c r="S117" s="59"/>
    </row>
    <row r="118" spans="1:19" ht="39" thickBot="1">
      <c r="A118" s="2">
        <v>112</v>
      </c>
      <c r="B118" s="60" t="s">
        <v>327</v>
      </c>
      <c r="C118" s="28" t="s">
        <v>311</v>
      </c>
      <c r="D118" s="57"/>
      <c r="F118" s="37">
        <v>2578938</v>
      </c>
      <c r="G118" s="37">
        <f t="shared" si="36"/>
        <v>489998.22000000003</v>
      </c>
      <c r="H118" s="38">
        <f t="shared" si="30"/>
        <v>3068936</v>
      </c>
      <c r="J118" s="224">
        <f t="shared" si="35"/>
        <v>2694185.6509274873</v>
      </c>
      <c r="K118" s="225"/>
      <c r="M118" s="24">
        <f t="shared" si="37"/>
        <v>2694186</v>
      </c>
      <c r="N118" s="23">
        <f t="shared" ref="N118:N121" si="39">M118*19%</f>
        <v>511895.34</v>
      </c>
      <c r="O118" s="39">
        <f t="shared" si="38"/>
        <v>3206081</v>
      </c>
      <c r="P118" s="39">
        <f t="shared" si="22"/>
        <v>0</v>
      </c>
      <c r="R118" s="29"/>
      <c r="S118" s="59"/>
    </row>
    <row r="119" spans="1:19" ht="38.25" customHeight="1" thickBot="1">
      <c r="A119" s="2">
        <v>113</v>
      </c>
      <c r="B119" s="60" t="s">
        <v>328</v>
      </c>
      <c r="C119" s="28" t="s">
        <v>311</v>
      </c>
      <c r="D119" s="57"/>
      <c r="F119" s="37">
        <v>3285091</v>
      </c>
      <c r="G119" s="37">
        <f t="shared" si="36"/>
        <v>624167.29</v>
      </c>
      <c r="H119" s="38">
        <f t="shared" si="30"/>
        <v>3909258</v>
      </c>
      <c r="J119" s="224">
        <f>+($K$5/$J$5)*F119</f>
        <v>3431895.2352445195</v>
      </c>
      <c r="K119" s="225"/>
      <c r="M119" s="24">
        <f t="shared" si="37"/>
        <v>3431895</v>
      </c>
      <c r="N119" s="23">
        <f t="shared" si="39"/>
        <v>652060.05000000005</v>
      </c>
      <c r="O119" s="39">
        <f t="shared" si="38"/>
        <v>4083955</v>
      </c>
      <c r="P119" s="39">
        <f t="shared" si="22"/>
        <v>0</v>
      </c>
      <c r="R119" s="29"/>
      <c r="S119" s="59"/>
    </row>
    <row r="120" spans="1:19" ht="39" thickBot="1">
      <c r="A120" s="2">
        <v>114</v>
      </c>
      <c r="B120" s="60" t="s">
        <v>329</v>
      </c>
      <c r="C120" s="28" t="s">
        <v>311</v>
      </c>
      <c r="D120" s="57"/>
      <c r="F120" s="37">
        <v>4377125</v>
      </c>
      <c r="G120" s="37">
        <f t="shared" si="36"/>
        <v>831653.75</v>
      </c>
      <c r="H120" s="38">
        <f t="shared" si="30"/>
        <v>5208779</v>
      </c>
      <c r="J120" s="224">
        <f t="shared" ref="J120:J121" si="40">+($K$5/$J$5)*F120</f>
        <v>4572730.0801011808</v>
      </c>
      <c r="K120" s="225"/>
      <c r="M120" s="24">
        <f t="shared" si="37"/>
        <v>4572730</v>
      </c>
      <c r="N120" s="23">
        <f t="shared" si="39"/>
        <v>868818.7</v>
      </c>
      <c r="O120" s="39">
        <f t="shared" si="38"/>
        <v>5441549</v>
      </c>
      <c r="P120" s="39">
        <f t="shared" si="22"/>
        <v>0</v>
      </c>
      <c r="R120" s="29"/>
      <c r="S120" s="59"/>
    </row>
    <row r="121" spans="1:19" ht="38.25" customHeight="1" thickBot="1">
      <c r="A121" s="2">
        <v>115</v>
      </c>
      <c r="B121" s="60" t="s">
        <v>330</v>
      </c>
      <c r="C121" s="28" t="s">
        <v>311</v>
      </c>
      <c r="D121" s="57"/>
      <c r="F121" s="37">
        <v>8481872</v>
      </c>
      <c r="G121" s="37">
        <f t="shared" si="36"/>
        <v>1611555.68</v>
      </c>
      <c r="H121" s="38">
        <f t="shared" si="30"/>
        <v>10093428</v>
      </c>
      <c r="J121" s="224">
        <f t="shared" si="40"/>
        <v>8860910.1247892082</v>
      </c>
      <c r="K121" s="225"/>
      <c r="M121" s="24">
        <f>+ROUND(J121,0)</f>
        <v>8860910</v>
      </c>
      <c r="N121" s="23">
        <f t="shared" si="39"/>
        <v>1683572.9</v>
      </c>
      <c r="O121" s="39">
        <f t="shared" si="38"/>
        <v>10544483</v>
      </c>
      <c r="P121" s="39">
        <f t="shared" si="22"/>
        <v>0</v>
      </c>
      <c r="R121" s="29"/>
      <c r="S121" s="59"/>
    </row>
    <row r="122" spans="1:19" ht="16.5" customHeight="1" thickBot="1">
      <c r="A122" s="232" t="s">
        <v>331</v>
      </c>
      <c r="B122" s="233"/>
      <c r="C122" s="233"/>
      <c r="D122" s="234"/>
      <c r="F122" s="51">
        <f>SUM(F7:F121)</f>
        <v>151229878</v>
      </c>
      <c r="G122" s="51">
        <f>SUM(G7:G121)</f>
        <v>28733676.819999993</v>
      </c>
      <c r="H122" s="52">
        <f>SUM(H7:H121)</f>
        <v>179963566</v>
      </c>
      <c r="J122" s="229">
        <f xml:space="preserve"> SUM(J7:K121)</f>
        <v>157988042.86846539</v>
      </c>
      <c r="K122" s="230"/>
      <c r="M122" s="53">
        <f>SUM(M7:M121)</f>
        <v>157988040</v>
      </c>
      <c r="N122" s="51">
        <f>SUM(N7:N121)</f>
        <v>30017727.600000009</v>
      </c>
      <c r="O122" s="51">
        <f>SUM(O7:O121)</f>
        <v>188005762</v>
      </c>
      <c r="P122" s="51">
        <f>SUM(P7:P121)</f>
        <v>0</v>
      </c>
      <c r="R122" s="29"/>
      <c r="S122" s="59"/>
    </row>
    <row r="123" spans="1:19" ht="16.5" customHeight="1" thickBot="1">
      <c r="B123" s="3"/>
      <c r="D123" s="3"/>
      <c r="M123" s="245" t="s">
        <v>332</v>
      </c>
      <c r="N123" s="246"/>
      <c r="O123" s="247"/>
      <c r="P123" s="51"/>
      <c r="R123" s="29"/>
      <c r="S123" s="59"/>
    </row>
    <row r="124" spans="1:19" ht="13.5" thickBot="1">
      <c r="B124" s="3"/>
      <c r="D124" s="3"/>
      <c r="M124" s="226"/>
      <c r="N124" s="227"/>
      <c r="O124" s="228"/>
      <c r="P124" s="47"/>
      <c r="R124" s="29"/>
      <c r="S124" s="59"/>
    </row>
    <row r="125" spans="1:19" s="5" customFormat="1" ht="16.5" thickBot="1">
      <c r="C125" s="7"/>
      <c r="D125" s="8"/>
      <c r="E125" s="8"/>
      <c r="M125" s="226"/>
      <c r="N125" s="227"/>
      <c r="O125" s="228"/>
      <c r="P125" s="58"/>
      <c r="R125" s="29"/>
    </row>
    <row r="126" spans="1:19" s="5" customFormat="1" ht="15.75">
      <c r="C126" s="7"/>
      <c r="D126" s="8"/>
      <c r="E126" s="8"/>
      <c r="M126" s="56"/>
      <c r="N126" s="56"/>
      <c r="O126" s="56"/>
      <c r="R126" s="40"/>
    </row>
    <row r="127" spans="1:19" s="5" customFormat="1" ht="15.75">
      <c r="B127" s="6" t="s">
        <v>193</v>
      </c>
      <c r="C127" s="7"/>
      <c r="D127" s="8"/>
      <c r="E127" s="8"/>
      <c r="M127" s="56"/>
      <c r="N127" s="56"/>
      <c r="O127" s="56"/>
    </row>
    <row r="128" spans="1:19" s="5" customFormat="1" ht="15.75">
      <c r="B128" s="6"/>
      <c r="C128" s="7"/>
      <c r="D128" s="8"/>
      <c r="E128" s="8"/>
      <c r="M128" s="56"/>
      <c r="N128" s="56"/>
      <c r="O128" s="56"/>
      <c r="P128" s="40"/>
      <c r="R128" s="40"/>
    </row>
    <row r="129" spans="2:21" s="5" customFormat="1" ht="54" customHeight="1">
      <c r="B129" s="235" t="s">
        <v>333</v>
      </c>
      <c r="C129" s="235"/>
      <c r="D129" s="235"/>
      <c r="E129" s="235"/>
      <c r="F129" s="235"/>
      <c r="G129" s="235"/>
      <c r="H129" s="235"/>
      <c r="K129" s="40"/>
    </row>
    <row r="130" spans="2:21" s="9" customFormat="1" ht="9.75" customHeight="1">
      <c r="B130" s="236"/>
      <c r="C130" s="236"/>
      <c r="D130" s="236"/>
      <c r="E130" s="11"/>
      <c r="F130" s="5"/>
      <c r="G130" s="5"/>
      <c r="H130" s="5"/>
      <c r="M130" s="5"/>
      <c r="N130" s="5"/>
      <c r="O130" s="5"/>
      <c r="P130" s="5"/>
    </row>
    <row r="131" spans="2:21" s="5" customFormat="1" ht="15.75">
      <c r="B131" s="10"/>
      <c r="C131" s="231"/>
      <c r="D131" s="231"/>
      <c r="E131" s="15"/>
    </row>
    <row r="132" spans="2:21" s="5" customFormat="1" ht="18" customHeight="1">
      <c r="B132" s="10" t="s">
        <v>334</v>
      </c>
      <c r="C132" s="15"/>
      <c r="D132" s="15"/>
      <c r="E132" s="15"/>
      <c r="Q132" s="30"/>
      <c r="R132" s="31"/>
      <c r="S132" s="31"/>
      <c r="T132" s="31"/>
      <c r="U132" s="20"/>
    </row>
    <row r="133" spans="2:21" s="9" customFormat="1" ht="15">
      <c r="B133" s="10"/>
      <c r="C133" s="11"/>
      <c r="D133" s="11"/>
      <c r="E133" s="11"/>
      <c r="F133" s="5"/>
      <c r="G133" s="5"/>
      <c r="H133" s="5"/>
      <c r="M133" s="5"/>
      <c r="N133" s="5"/>
      <c r="O133" s="5"/>
      <c r="P133" s="5"/>
    </row>
    <row r="134" spans="2:21" s="9" customFormat="1" ht="15">
      <c r="B134" s="12"/>
      <c r="F134" s="5"/>
      <c r="G134" s="5"/>
      <c r="H134" s="5"/>
      <c r="M134" s="5"/>
      <c r="N134" s="5"/>
      <c r="O134" s="5"/>
      <c r="P134" s="5"/>
    </row>
    <row r="135" spans="2:21" s="9" customFormat="1" ht="52.5" customHeight="1">
      <c r="B135" s="12"/>
      <c r="F135" s="5"/>
      <c r="G135" s="5"/>
      <c r="H135" s="5"/>
      <c r="K135" s="223" t="s">
        <v>335</v>
      </c>
      <c r="L135" s="223"/>
      <c r="M135" s="223"/>
      <c r="N135" s="223"/>
      <c r="O135" s="5"/>
      <c r="P135" s="5"/>
    </row>
    <row r="136" spans="2:21" s="9" customFormat="1" ht="15">
      <c r="B136" s="12"/>
      <c r="C136" s="12"/>
      <c r="F136" s="5"/>
      <c r="G136" s="5"/>
      <c r="H136" s="5"/>
      <c r="K136" s="223"/>
      <c r="L136" s="223"/>
      <c r="M136" s="223"/>
      <c r="N136" s="223"/>
      <c r="O136" s="5"/>
      <c r="P136" s="5"/>
    </row>
    <row r="137" spans="2:21" s="9" customFormat="1" ht="15">
      <c r="B137" s="13"/>
      <c r="F137" s="5"/>
      <c r="G137" s="5"/>
      <c r="H137" s="5"/>
      <c r="K137" s="223"/>
      <c r="L137" s="223"/>
      <c r="M137" s="223"/>
      <c r="N137" s="223"/>
      <c r="O137" s="5"/>
      <c r="P137" s="5"/>
    </row>
    <row r="138" spans="2:21" s="9" customFormat="1" ht="15.75">
      <c r="C138" s="14"/>
      <c r="F138" s="5"/>
      <c r="G138" s="5"/>
      <c r="H138" s="5"/>
      <c r="K138" s="223"/>
      <c r="L138" s="223"/>
      <c r="M138" s="223"/>
      <c r="N138" s="223"/>
      <c r="O138" s="5"/>
      <c r="P138" s="5"/>
    </row>
    <row r="139" spans="2:21">
      <c r="K139" s="223"/>
      <c r="L139" s="223"/>
      <c r="M139" s="223"/>
      <c r="N139" s="223"/>
    </row>
  </sheetData>
  <mergeCells count="143">
    <mergeCell ref="O5:O6"/>
    <mergeCell ref="M4:P4"/>
    <mergeCell ref="P5:P6"/>
    <mergeCell ref="F4:H4"/>
    <mergeCell ref="F5:F6"/>
    <mergeCell ref="M123:O123"/>
    <mergeCell ref="A1:P1"/>
    <mergeCell ref="C2:P2"/>
    <mergeCell ref="G5:G6"/>
    <mergeCell ref="H5:H6"/>
    <mergeCell ref="J5:J6"/>
    <mergeCell ref="K5:K6"/>
    <mergeCell ref="M5:M6"/>
    <mergeCell ref="A2:B3"/>
    <mergeCell ref="A4:A6"/>
    <mergeCell ref="B4:B6"/>
    <mergeCell ref="C4:C6"/>
    <mergeCell ref="D4:D6"/>
    <mergeCell ref="C3:P3"/>
    <mergeCell ref="N5:N6"/>
    <mergeCell ref="J17:K17"/>
    <mergeCell ref="J108:K108"/>
    <mergeCell ref="J109:K109"/>
    <mergeCell ref="J16:K16"/>
    <mergeCell ref="C131:D131"/>
    <mergeCell ref="J7:K7"/>
    <mergeCell ref="J120:K120"/>
    <mergeCell ref="A122:D122"/>
    <mergeCell ref="B129:H129"/>
    <mergeCell ref="B130:D130"/>
    <mergeCell ref="J106:K106"/>
    <mergeCell ref="J114:K114"/>
    <mergeCell ref="J18:K18"/>
    <mergeCell ref="J19:K19"/>
    <mergeCell ref="J20:K20"/>
    <mergeCell ref="J21:K21"/>
    <mergeCell ref="J22:K22"/>
    <mergeCell ref="J23:K23"/>
    <mergeCell ref="J24:K24"/>
    <mergeCell ref="J25:K25"/>
    <mergeCell ref="J8:K8"/>
    <mergeCell ref="J9:K9"/>
    <mergeCell ref="J10:K10"/>
    <mergeCell ref="J11:K11"/>
    <mergeCell ref="J12:K12"/>
    <mergeCell ref="J13:K13"/>
    <mergeCell ref="J14:K14"/>
    <mergeCell ref="J15:K15"/>
    <mergeCell ref="J31:K31"/>
    <mergeCell ref="J32:K32"/>
    <mergeCell ref="J33:K33"/>
    <mergeCell ref="J34:K34"/>
    <mergeCell ref="J35:K35"/>
    <mergeCell ref="J26:K26"/>
    <mergeCell ref="J27:K27"/>
    <mergeCell ref="J28:K28"/>
    <mergeCell ref="J29:K29"/>
    <mergeCell ref="J30:K30"/>
    <mergeCell ref="J41:K41"/>
    <mergeCell ref="J42:K42"/>
    <mergeCell ref="J43:K43"/>
    <mergeCell ref="J44:K44"/>
    <mergeCell ref="J45:K45"/>
    <mergeCell ref="J36:K36"/>
    <mergeCell ref="J37:K37"/>
    <mergeCell ref="J38:K38"/>
    <mergeCell ref="J39:K39"/>
    <mergeCell ref="J40:K40"/>
    <mergeCell ref="J51:K51"/>
    <mergeCell ref="J52:K52"/>
    <mergeCell ref="J53:K53"/>
    <mergeCell ref="J54:K54"/>
    <mergeCell ref="J55:K55"/>
    <mergeCell ref="J46:K46"/>
    <mergeCell ref="J47:K47"/>
    <mergeCell ref="J48:K48"/>
    <mergeCell ref="J49:K49"/>
    <mergeCell ref="J50:K50"/>
    <mergeCell ref="J61:K61"/>
    <mergeCell ref="J62:K62"/>
    <mergeCell ref="J63:K63"/>
    <mergeCell ref="J64:K64"/>
    <mergeCell ref="J65:K65"/>
    <mergeCell ref="J56:K56"/>
    <mergeCell ref="J57:K57"/>
    <mergeCell ref="J58:K58"/>
    <mergeCell ref="J59:K59"/>
    <mergeCell ref="J60:K60"/>
    <mergeCell ref="J71:K71"/>
    <mergeCell ref="J72:K72"/>
    <mergeCell ref="J73:K73"/>
    <mergeCell ref="J74:K74"/>
    <mergeCell ref="J75:K75"/>
    <mergeCell ref="J66:K66"/>
    <mergeCell ref="J67:K67"/>
    <mergeCell ref="J68:K68"/>
    <mergeCell ref="J69:K69"/>
    <mergeCell ref="J70:K70"/>
    <mergeCell ref="J81:K81"/>
    <mergeCell ref="J82:K82"/>
    <mergeCell ref="J83:K83"/>
    <mergeCell ref="J84:K84"/>
    <mergeCell ref="J85:K85"/>
    <mergeCell ref="J76:K76"/>
    <mergeCell ref="J77:K77"/>
    <mergeCell ref="J78:K78"/>
    <mergeCell ref="J79:K79"/>
    <mergeCell ref="J80:K80"/>
    <mergeCell ref="J91:K91"/>
    <mergeCell ref="J92:K92"/>
    <mergeCell ref="J93:K93"/>
    <mergeCell ref="J94:K94"/>
    <mergeCell ref="J95:K95"/>
    <mergeCell ref="J86:K86"/>
    <mergeCell ref="J87:K87"/>
    <mergeCell ref="J88:K88"/>
    <mergeCell ref="J89:K89"/>
    <mergeCell ref="J90:K90"/>
    <mergeCell ref="J101:K101"/>
    <mergeCell ref="J102:K102"/>
    <mergeCell ref="J103:K103"/>
    <mergeCell ref="J104:K104"/>
    <mergeCell ref="J105:K105"/>
    <mergeCell ref="J96:K96"/>
    <mergeCell ref="J97:K97"/>
    <mergeCell ref="J98:K98"/>
    <mergeCell ref="J99:K99"/>
    <mergeCell ref="J100:K100"/>
    <mergeCell ref="K135:N139"/>
    <mergeCell ref="J115:K115"/>
    <mergeCell ref="J116:K116"/>
    <mergeCell ref="J117:K117"/>
    <mergeCell ref="J118:K118"/>
    <mergeCell ref="J119:K119"/>
    <mergeCell ref="J107:K107"/>
    <mergeCell ref="J110:K110"/>
    <mergeCell ref="J111:K111"/>
    <mergeCell ref="J112:K112"/>
    <mergeCell ref="J113:K113"/>
    <mergeCell ref="M124:O124"/>
    <mergeCell ref="M125:O125"/>
    <mergeCell ref="J121:K121"/>
    <mergeCell ref="J122:K122"/>
  </mergeCells>
  <pageMargins left="0.7" right="0.7" top="0.75" bottom="0.75" header="0.3" footer="0.3"/>
  <pageSetup paperSize="1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20"/>
  <sheetViews>
    <sheetView zoomScale="80" zoomScaleNormal="80" workbookViewId="0">
      <selection activeCell="B12" sqref="B12:H12"/>
    </sheetView>
  </sheetViews>
  <sheetFormatPr defaultColWidth="10.875" defaultRowHeight="12.75"/>
  <cols>
    <col min="1" max="1" width="6" style="3" customWidth="1"/>
    <col min="2" max="2" width="38.625" style="4" customWidth="1"/>
    <col min="3" max="3" width="12" style="3" customWidth="1"/>
    <col min="4" max="4" width="9.875" style="1" customWidth="1"/>
    <col min="5" max="5" width="3.5" style="1" customWidth="1"/>
    <col min="6" max="6" width="11.875" style="1" customWidth="1"/>
    <col min="7" max="7" width="9.375" style="1" customWidth="1"/>
    <col min="8" max="8" width="12.125" style="1" customWidth="1"/>
    <col min="9" max="9" width="9.25" style="1" customWidth="1"/>
    <col min="10" max="10" width="2.5" style="1" customWidth="1"/>
    <col min="11" max="11" width="10.5" style="1" customWidth="1"/>
    <col min="12" max="12" width="8.5" style="1" customWidth="1"/>
    <col min="13" max="14" width="9.5" style="1" customWidth="1"/>
    <col min="15" max="15" width="2.5" style="1" customWidth="1"/>
    <col min="16" max="16" width="10.25" style="1" customWidth="1"/>
    <col min="17" max="17" width="9" style="1" customWidth="1"/>
    <col min="18" max="18" width="13.375" style="1" customWidth="1"/>
    <col min="19" max="19" width="4.375" style="18" customWidth="1"/>
    <col min="20" max="16384" width="10.875" style="1"/>
  </cols>
  <sheetData>
    <row r="1" spans="1:26" ht="13.5" customHeight="1" thickBot="1">
      <c r="A1" s="248" t="s">
        <v>336</v>
      </c>
      <c r="B1" s="249"/>
      <c r="C1" s="249"/>
      <c r="D1" s="249"/>
      <c r="E1" s="249"/>
      <c r="F1" s="249"/>
      <c r="G1" s="249"/>
      <c r="H1" s="249"/>
      <c r="I1" s="250"/>
    </row>
    <row r="2" spans="1:26" ht="17.100000000000001" customHeight="1" thickBot="1">
      <c r="A2" s="257"/>
      <c r="B2" s="258"/>
      <c r="C2" s="248" t="s">
        <v>337</v>
      </c>
      <c r="D2" s="249"/>
      <c r="E2" s="249"/>
      <c r="F2" s="249"/>
      <c r="G2" s="249"/>
      <c r="H2" s="249"/>
      <c r="I2" s="250"/>
      <c r="K2" s="42"/>
      <c r="L2" s="42"/>
      <c r="M2" s="43"/>
      <c r="N2" s="43"/>
    </row>
    <row r="3" spans="1:26" ht="60" customHeight="1" thickBot="1">
      <c r="A3" s="259"/>
      <c r="B3" s="260"/>
      <c r="C3" s="269" t="s">
        <v>338</v>
      </c>
      <c r="D3" s="270"/>
      <c r="E3" s="270"/>
      <c r="F3" s="270"/>
      <c r="G3" s="270"/>
      <c r="H3" s="270"/>
      <c r="I3" s="271"/>
    </row>
    <row r="4" spans="1:26" ht="13.5" thickBot="1"/>
    <row r="5" spans="1:26" ht="26.1" customHeight="1" thickBot="1">
      <c r="A5" s="261" t="s">
        <v>201</v>
      </c>
      <c r="B5" s="264" t="s">
        <v>2</v>
      </c>
      <c r="C5" s="264" t="s">
        <v>3</v>
      </c>
      <c r="D5" s="264" t="s">
        <v>202</v>
      </c>
      <c r="E5" s="16"/>
      <c r="F5" s="275" t="s">
        <v>339</v>
      </c>
      <c r="G5" s="276"/>
      <c r="H5" s="276"/>
      <c r="I5" s="277"/>
      <c r="K5" s="272" t="s">
        <v>199</v>
      </c>
      <c r="L5" s="273"/>
      <c r="M5" s="273"/>
      <c r="N5" s="274"/>
      <c r="P5" s="272" t="s">
        <v>340</v>
      </c>
      <c r="Q5" s="273"/>
      <c r="R5" s="274"/>
    </row>
    <row r="6" spans="1:26" ht="63" customHeight="1" thickBot="1">
      <c r="A6" s="263"/>
      <c r="B6" s="266"/>
      <c r="C6" s="266"/>
      <c r="D6" s="266"/>
      <c r="F6" s="44" t="s">
        <v>209</v>
      </c>
      <c r="G6" s="45" t="s">
        <v>341</v>
      </c>
      <c r="H6" s="50" t="s">
        <v>342</v>
      </c>
      <c r="I6" s="26" t="s">
        <v>8</v>
      </c>
      <c r="K6" s="32" t="s">
        <v>209</v>
      </c>
      <c r="L6" s="32" t="s">
        <v>341</v>
      </c>
      <c r="M6" s="50" t="s">
        <v>342</v>
      </c>
      <c r="N6" s="26" t="s">
        <v>8</v>
      </c>
      <c r="P6" s="26" t="s">
        <v>209</v>
      </c>
      <c r="Q6" s="50" t="s">
        <v>341</v>
      </c>
      <c r="R6" s="50" t="s">
        <v>342</v>
      </c>
      <c r="S6" s="22"/>
    </row>
    <row r="7" spans="1:26" ht="70.5" customHeight="1" thickBot="1">
      <c r="A7" s="2">
        <v>1</v>
      </c>
      <c r="B7" s="27" t="s">
        <v>343</v>
      </c>
      <c r="C7" s="28" t="s">
        <v>344</v>
      </c>
      <c r="D7" s="28">
        <v>1</v>
      </c>
      <c r="F7" s="23" t="e">
        <f>#REF!</f>
        <v>#REF!</v>
      </c>
      <c r="G7" s="25" t="e">
        <f>#REF!</f>
        <v>#REF!</v>
      </c>
      <c r="H7" s="23" t="e">
        <f>ROUND(G7+F7,0)</f>
        <v>#REF!</v>
      </c>
      <c r="I7" s="23" t="e">
        <f>H7*D7</f>
        <v>#REF!</v>
      </c>
      <c r="J7" s="17"/>
      <c r="K7" s="23">
        <f>'ANEXO 2 COSTOS HISTÓRICOS '!M7</f>
        <v>1023830</v>
      </c>
      <c r="L7" s="23">
        <f>ROUND(K7*19%,0)</f>
        <v>194528</v>
      </c>
      <c r="M7" s="23">
        <f t="shared" ref="M7:M8" si="0">K7+L7</f>
        <v>1218358</v>
      </c>
      <c r="N7" s="23">
        <f>M7*D7</f>
        <v>1218358</v>
      </c>
      <c r="O7" s="17"/>
      <c r="P7" s="24" t="e">
        <f>+ROUND(AVERAGE(AVERAGE(F7,K7),K7),0)</f>
        <v>#REF!</v>
      </c>
      <c r="Q7" s="23" t="e">
        <f>ROUND(P7*19%,0)</f>
        <v>#REF!</v>
      </c>
      <c r="R7" s="23" t="e">
        <f>ROUND(Q7+P7,0)</f>
        <v>#REF!</v>
      </c>
      <c r="S7" s="19"/>
      <c r="V7" s="54"/>
      <c r="Y7" s="55"/>
      <c r="Z7" s="18"/>
    </row>
    <row r="8" spans="1:26" ht="69" customHeight="1" thickBot="1">
      <c r="A8" s="2">
        <v>2</v>
      </c>
      <c r="B8" s="27" t="s">
        <v>345</v>
      </c>
      <c r="C8" s="28" t="s">
        <v>346</v>
      </c>
      <c r="D8" s="28">
        <v>1</v>
      </c>
      <c r="F8" s="23" t="e">
        <f>#REF!</f>
        <v>#REF!</v>
      </c>
      <c r="G8" s="25" t="e">
        <f>#REF!</f>
        <v>#REF!</v>
      </c>
      <c r="H8" s="23" t="e">
        <f t="shared" ref="H8" si="1">ROUND(G8+F8,0)</f>
        <v>#REF!</v>
      </c>
      <c r="I8" s="23" t="e">
        <f t="shared" ref="I8" si="2">H8*D8</f>
        <v>#REF!</v>
      </c>
      <c r="J8" s="17"/>
      <c r="K8" s="23">
        <f>'ANEXO 2 COSTOS HISTÓRICOS '!M120</f>
        <v>4572730</v>
      </c>
      <c r="L8" s="23">
        <f t="shared" ref="L8" si="3">ROUND(K8*19%,0)</f>
        <v>868819</v>
      </c>
      <c r="M8" s="23">
        <f t="shared" si="0"/>
        <v>5441549</v>
      </c>
      <c r="N8" s="23">
        <f t="shared" ref="N8" si="4">M8*D8</f>
        <v>5441549</v>
      </c>
      <c r="O8" s="17"/>
      <c r="P8" s="24" t="e">
        <f>+ROUND(AVERAGE(K8,F8),0)</f>
        <v>#REF!</v>
      </c>
      <c r="Q8" s="23" t="e">
        <f>ROUND(P8*19%,0)</f>
        <v>#REF!</v>
      </c>
      <c r="R8" s="23" t="e">
        <f t="shared" ref="R8" si="5">ROUND(Q8+P8,0)</f>
        <v>#REF!</v>
      </c>
      <c r="S8" s="19"/>
      <c r="V8" s="54"/>
      <c r="Y8" s="55"/>
      <c r="Z8" s="18"/>
    </row>
    <row r="9" spans="1:26" ht="13.5" customHeight="1" thickBot="1">
      <c r="A9" s="232" t="s">
        <v>331</v>
      </c>
      <c r="B9" s="233"/>
      <c r="C9" s="233"/>
      <c r="D9" s="234"/>
      <c r="F9" s="48" t="e">
        <f>SUM(F7:F8)</f>
        <v>#REF!</v>
      </c>
      <c r="G9" s="48" t="e">
        <f>SUM(G7:G8)</f>
        <v>#REF!</v>
      </c>
      <c r="H9" s="48" t="e">
        <f>SUM(H7:H8)</f>
        <v>#REF!</v>
      </c>
      <c r="I9" s="48" t="e">
        <f>SUM(I7:I8)</f>
        <v>#REF!</v>
      </c>
      <c r="K9" s="48">
        <f>SUM(K7:K8)</f>
        <v>5596560</v>
      </c>
      <c r="L9" s="48">
        <f>SUM(L7:L8)</f>
        <v>1063347</v>
      </c>
      <c r="M9" s="48">
        <f>SUM(M7:M8)</f>
        <v>6659907</v>
      </c>
      <c r="N9" s="48">
        <f>SUM(N7:N8)</f>
        <v>6659907</v>
      </c>
      <c r="P9" s="46" t="e">
        <f>SUM(P7:P8)</f>
        <v>#REF!</v>
      </c>
      <c r="Q9" s="47" t="e">
        <f>SUM(Q7:Q8)</f>
        <v>#REF!</v>
      </c>
      <c r="R9" s="47" t="e">
        <f>SUM(R7:R8)</f>
        <v>#REF!</v>
      </c>
    </row>
    <row r="10" spans="1:26" ht="13.5" customHeight="1">
      <c r="A10" s="16"/>
      <c r="B10" s="16"/>
      <c r="C10" s="16"/>
      <c r="D10" s="16"/>
      <c r="F10" s="29"/>
      <c r="G10" s="29"/>
      <c r="H10" s="29"/>
      <c r="I10" s="29"/>
      <c r="K10" s="29"/>
      <c r="L10" s="29"/>
      <c r="M10" s="29"/>
      <c r="N10" s="29"/>
      <c r="P10" s="30"/>
      <c r="Q10" s="31"/>
      <c r="R10" s="31"/>
    </row>
    <row r="11" spans="1:26" s="5" customFormat="1" ht="21.75" customHeight="1">
      <c r="B11" s="6" t="s">
        <v>193</v>
      </c>
      <c r="C11" s="7"/>
      <c r="D11" s="8"/>
      <c r="E11" s="8"/>
      <c r="P11" s="30"/>
      <c r="Q11" s="31"/>
      <c r="R11" s="31"/>
      <c r="S11" s="20"/>
    </row>
    <row r="12" spans="1:26" s="5" customFormat="1" ht="56.25" customHeight="1">
      <c r="B12" s="235" t="s">
        <v>347</v>
      </c>
      <c r="C12" s="235"/>
      <c r="D12" s="235"/>
      <c r="E12" s="235"/>
      <c r="F12" s="235"/>
      <c r="G12" s="235"/>
      <c r="H12" s="235"/>
      <c r="I12" s="41"/>
      <c r="P12" s="30"/>
      <c r="Q12" s="31"/>
      <c r="R12" s="31"/>
      <c r="S12" s="20"/>
    </row>
    <row r="13" spans="1:26" s="5" customFormat="1" ht="18" customHeight="1">
      <c r="B13" s="10" t="s">
        <v>348</v>
      </c>
      <c r="C13" s="231"/>
      <c r="D13" s="231"/>
      <c r="E13" s="15"/>
      <c r="P13" s="30"/>
      <c r="Q13" s="31"/>
      <c r="R13" s="31"/>
      <c r="S13" s="20"/>
    </row>
    <row r="14" spans="1:26" s="5" customFormat="1" ht="18" customHeight="1">
      <c r="B14" s="10"/>
      <c r="C14" s="15"/>
      <c r="D14" s="15"/>
      <c r="E14" s="15"/>
      <c r="P14" s="30"/>
      <c r="Q14" s="31"/>
      <c r="R14" s="31"/>
      <c r="S14" s="20"/>
    </row>
    <row r="15" spans="1:26" s="9" customFormat="1" ht="20.100000000000001" customHeight="1">
      <c r="B15" s="10" t="s">
        <v>349</v>
      </c>
      <c r="C15" s="11"/>
      <c r="D15" s="11"/>
      <c r="E15" s="11"/>
      <c r="P15" s="30"/>
      <c r="Q15" s="31"/>
      <c r="R15" s="31"/>
      <c r="S15" s="21"/>
    </row>
    <row r="16" spans="1:26" s="9" customFormat="1" ht="20.100000000000001" customHeight="1">
      <c r="B16" s="12"/>
      <c r="S16" s="21"/>
    </row>
    <row r="17" spans="2:19" s="9" customFormat="1" ht="20.100000000000001" customHeight="1">
      <c r="B17" s="12"/>
      <c r="S17" s="21"/>
    </row>
    <row r="18" spans="2:19" s="9" customFormat="1" ht="20.100000000000001" customHeight="1">
      <c r="B18" s="12"/>
      <c r="C18" s="12"/>
      <c r="S18" s="21"/>
    </row>
    <row r="19" spans="2:19" s="9" customFormat="1" ht="17.100000000000001" customHeight="1">
      <c r="B19" s="13"/>
      <c r="S19" s="21"/>
    </row>
    <row r="20" spans="2:19" s="9" customFormat="1" ht="31.5" customHeight="1">
      <c r="C20" s="14"/>
      <c r="S20" s="21"/>
    </row>
  </sheetData>
  <mergeCells count="14">
    <mergeCell ref="P5:R5"/>
    <mergeCell ref="F5:I5"/>
    <mergeCell ref="K5:N5"/>
    <mergeCell ref="C2:I2"/>
    <mergeCell ref="C3:I3"/>
    <mergeCell ref="A1:I1"/>
    <mergeCell ref="B12:H12"/>
    <mergeCell ref="C13:D13"/>
    <mergeCell ref="A5:A6"/>
    <mergeCell ref="B5:B6"/>
    <mergeCell ref="C5:C6"/>
    <mergeCell ref="D5:D6"/>
    <mergeCell ref="A9:D9"/>
    <mergeCell ref="A2:B3"/>
  </mergeCells>
  <pageMargins left="0.7" right="0.7" top="0.75" bottom="0.75" header="0.3" footer="0.3"/>
  <pageSetup orientation="landscape" horizontalDpi="4294967293"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D63E78667300A4881972F843CB94C64" ma:contentTypeVersion="12" ma:contentTypeDescription="Crear nuevo documento." ma:contentTypeScope="" ma:versionID="a5eaac6aff0a654315035aec62e99724">
  <xsd:schema xmlns:xsd="http://www.w3.org/2001/XMLSchema" xmlns:xs="http://www.w3.org/2001/XMLSchema" xmlns:p="http://schemas.microsoft.com/office/2006/metadata/properties" xmlns:ns2="f1a14238-f7f8-4013-a1f9-dc55fc6e9bca" xmlns:ns3="b3f342aa-8565-4a3e-aaf0-68c8bb9b9b5e" targetNamespace="http://schemas.microsoft.com/office/2006/metadata/properties" ma:root="true" ma:fieldsID="216d71fb9781c7302e02c694e7c53af5" ns2:_="" ns3:_="">
    <xsd:import namespace="f1a14238-f7f8-4013-a1f9-dc55fc6e9bca"/>
    <xsd:import namespace="b3f342aa-8565-4a3e-aaf0-68c8bb9b9b5e"/>
    <xsd:element name="properties">
      <xsd:complexType>
        <xsd:sequence>
          <xsd:element name="documentManagement">
            <xsd:complexType>
              <xsd:all>
                <xsd:element ref="ns2:MigrationSourceID" minOccurs="0"/>
                <xsd:element ref="ns3:MediaServiceMetadata" minOccurs="0"/>
                <xsd:element ref="ns3:MediaServiceFastMetadata" minOccurs="0"/>
                <xsd:element ref="ns3:MediaServiceSearchPropertie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a14238-f7f8-4013-a1f9-dc55fc6e9bca" elementFormDefault="qualified">
    <xsd:import namespace="http://schemas.microsoft.com/office/2006/documentManagement/types"/>
    <xsd:import namespace="http://schemas.microsoft.com/office/infopath/2007/PartnerControls"/>
    <xsd:element name="MigrationSourceID" ma:index="8" nillable="true" ma:displayName="MigrationSourceID" ma:internalName="MigrationSourceID" ma:readOnly="true">
      <xsd:simpleType>
        <xsd:restriction base="dms:Text"/>
      </xsd:simpleType>
    </xsd:element>
    <xsd:element name="TaxCatchAll" ma:index="18" nillable="true" ma:displayName="Taxonomy Catch All Column" ma:hidden="true" ma:list="{8642dd7a-6099-4d61-874c-350dbdd9cdfd}" ma:internalName="TaxCatchAll" ma:showField="CatchAllData" ma:web="f1a14238-f7f8-4013-a1f9-dc55fc6e9bc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3f342aa-8565-4a3e-aaf0-68c8bb9b9b5e"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1b7d0e0d-37bf-43ef-b697-963770d2cba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f342aa-8565-4a3e-aaf0-68c8bb9b9b5e">
      <Terms xmlns="http://schemas.microsoft.com/office/infopath/2007/PartnerControls"/>
    </lcf76f155ced4ddcb4097134ff3c332f>
    <TaxCatchAll xmlns="f1a14238-f7f8-4013-a1f9-dc55fc6e9bca" xsi:nil="true"/>
  </documentManagement>
</p:properties>
</file>

<file path=customXml/itemProps1.xml><?xml version="1.0" encoding="utf-8"?>
<ds:datastoreItem xmlns:ds="http://schemas.openxmlformats.org/officeDocument/2006/customXml" ds:itemID="{36BC407F-1682-4D9A-BCFF-4D8733E9B1BA}"/>
</file>

<file path=customXml/itemProps2.xml><?xml version="1.0" encoding="utf-8"?>
<ds:datastoreItem xmlns:ds="http://schemas.openxmlformats.org/officeDocument/2006/customXml" ds:itemID="{96EF2755-E492-48F0-BEAD-1EDE35336278}"/>
</file>

<file path=customXml/itemProps3.xml><?xml version="1.0" encoding="utf-8"?>
<ds:datastoreItem xmlns:ds="http://schemas.openxmlformats.org/officeDocument/2006/customXml" ds:itemID="{2021817F-8C72-47FA-BC1B-C8DC9DC4F695}"/>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LOPEZ</dc:creator>
  <cp:keywords/>
  <dc:description/>
  <cp:lastModifiedBy>Jesus Maria Chaux Hernandez</cp:lastModifiedBy>
  <cp:revision/>
  <dcterms:created xsi:type="dcterms:W3CDTF">2020-12-24T15:44:06Z</dcterms:created>
  <dcterms:modified xsi:type="dcterms:W3CDTF">2026-06-26T14:32:10Z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0x0101007D63E78667300A4881972F843CB94C64</vt:lpwstr>
  </property>
  <property fmtid="{D5CDD505-2E9C-101B-9397-08002B2CF9AE}" pid="3" name="MediaServiceImageTags">
    <vt:lpwstr/>
  </property>
</Properties>
</file>