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++ASUNCION\2026\Uribia\Procesos de selección\Concurso\01. Consultoría plan maestro\1. Prepliego\1. Cuarto Envio Madeleine\"/>
    </mc:Choice>
  </mc:AlternateContent>
  <bookViews>
    <workbookView xWindow="0" yWindow="0" windowWidth="20490" windowHeight="7530"/>
  </bookViews>
  <sheets>
    <sheet name="PO" sheetId="1" r:id="rId1"/>
  </sheets>
  <definedNames>
    <definedName name="_xlnm.Print_Area" localSheetId="0">PO!$A$1:$K$178</definedName>
    <definedName name="_xlnm.Print_Titles" localSheetId="0">PO!$1:$8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9" i="1" l="1"/>
  <c r="H157" i="1"/>
  <c r="H158" i="1" s="1"/>
  <c r="J158" i="1" s="1"/>
  <c r="J156" i="1"/>
  <c r="J153" i="1"/>
  <c r="J152" i="1"/>
  <c r="J154" i="1" s="1"/>
  <c r="J147" i="1"/>
  <c r="H146" i="1"/>
  <c r="J146" i="1" s="1"/>
  <c r="J139" i="1"/>
  <c r="J138" i="1"/>
  <c r="J137" i="1"/>
  <c r="J136" i="1"/>
  <c r="J135" i="1"/>
  <c r="J132" i="1"/>
  <c r="J131" i="1"/>
  <c r="J130" i="1"/>
  <c r="J129" i="1"/>
  <c r="J128" i="1"/>
  <c r="H126" i="1"/>
  <c r="J126" i="1" s="1"/>
  <c r="J125" i="1"/>
  <c r="J124" i="1"/>
  <c r="J123" i="1"/>
  <c r="J121" i="1"/>
  <c r="J120" i="1"/>
  <c r="J119" i="1"/>
  <c r="J118" i="1"/>
  <c r="J117" i="1"/>
  <c r="J116" i="1"/>
  <c r="H109" i="1"/>
  <c r="J109" i="1" s="1"/>
  <c r="H108" i="1"/>
  <c r="J108" i="1" s="1"/>
  <c r="H107" i="1"/>
  <c r="J107" i="1" s="1"/>
  <c r="H105" i="1"/>
  <c r="J105" i="1" s="1"/>
  <c r="H104" i="1"/>
  <c r="J104" i="1" s="1"/>
  <c r="H94" i="1"/>
  <c r="J94" i="1" s="1"/>
  <c r="J93" i="1"/>
  <c r="H92" i="1"/>
  <c r="J92" i="1" s="1"/>
  <c r="J85" i="1"/>
  <c r="J84" i="1"/>
  <c r="J83" i="1"/>
  <c r="J80" i="1"/>
  <c r="J79" i="1"/>
  <c r="J78" i="1"/>
  <c r="H76" i="1"/>
  <c r="J76" i="1" s="1"/>
  <c r="J75" i="1"/>
  <c r="J74" i="1"/>
  <c r="J73" i="1"/>
  <c r="J72" i="1"/>
  <c r="J70" i="1"/>
  <c r="J69" i="1"/>
  <c r="H68" i="1"/>
  <c r="J68" i="1" s="1"/>
  <c r="J67" i="1"/>
  <c r="J66" i="1"/>
  <c r="I61" i="1"/>
  <c r="I111" i="1" s="1"/>
  <c r="H59" i="1"/>
  <c r="J59" i="1" s="1"/>
  <c r="H58" i="1"/>
  <c r="J58" i="1" s="1"/>
  <c r="H57" i="1"/>
  <c r="J57" i="1" s="1"/>
  <c r="H55" i="1"/>
  <c r="J55" i="1" s="1"/>
  <c r="H54" i="1"/>
  <c r="J54" i="1" s="1"/>
  <c r="J44" i="1"/>
  <c r="J43" i="1"/>
  <c r="J42" i="1"/>
  <c r="J41" i="1"/>
  <c r="J40" i="1"/>
  <c r="J39" i="1"/>
  <c r="J38" i="1"/>
  <c r="J37" i="1"/>
  <c r="J36" i="1"/>
  <c r="H35" i="1"/>
  <c r="J35" i="1" s="1"/>
  <c r="J45" i="1" s="1"/>
  <c r="H28" i="1"/>
  <c r="J28" i="1" s="1"/>
  <c r="H27" i="1"/>
  <c r="J27" i="1" s="1"/>
  <c r="H26" i="1"/>
  <c r="J26" i="1" s="1"/>
  <c r="H24" i="1"/>
  <c r="J24" i="1" s="1"/>
  <c r="H23" i="1"/>
  <c r="J23" i="1" s="1"/>
  <c r="H22" i="1"/>
  <c r="J22" i="1" s="1"/>
  <c r="H21" i="1"/>
  <c r="J21" i="1" s="1"/>
  <c r="H20" i="1"/>
  <c r="J20" i="1" s="1"/>
  <c r="H19" i="1"/>
  <c r="J19" i="1" s="1"/>
  <c r="H18" i="1"/>
  <c r="J18" i="1" s="1"/>
  <c r="H17" i="1"/>
  <c r="J17" i="1" s="1"/>
  <c r="H16" i="1"/>
  <c r="J16" i="1" s="1"/>
  <c r="H15" i="1"/>
  <c r="J15" i="1" s="1"/>
  <c r="H14" i="1"/>
  <c r="J14" i="1" s="1"/>
  <c r="H133" i="1" l="1"/>
  <c r="J133" i="1" s="1"/>
  <c r="H81" i="1"/>
  <c r="H140" i="1"/>
  <c r="J140" i="1" s="1"/>
  <c r="J95" i="1"/>
  <c r="J141" i="1"/>
  <c r="J60" i="1"/>
  <c r="J61" i="1" s="1"/>
  <c r="J29" i="1"/>
  <c r="J30" i="1" s="1"/>
  <c r="J47" i="1" s="1"/>
  <c r="J110" i="1"/>
  <c r="J111" i="1" s="1"/>
  <c r="J157" i="1"/>
  <c r="J160" i="1" s="1"/>
  <c r="H148" i="1"/>
  <c r="J148" i="1" s="1"/>
  <c r="J149" i="1" s="1"/>
  <c r="J81" i="1" l="1"/>
  <c r="H86" i="1"/>
  <c r="J86" i="1" s="1"/>
  <c r="J162" i="1"/>
  <c r="J87" i="1" l="1"/>
  <c r="J97" i="1" s="1"/>
  <c r="J165" i="1"/>
  <c r="J166" i="1" s="1"/>
  <c r="J167" i="1" s="1"/>
</calcChain>
</file>

<file path=xl/sharedStrings.xml><?xml version="1.0" encoding="utf-8"?>
<sst xmlns="http://schemas.openxmlformats.org/spreadsheetml/2006/main" count="483" uniqueCount="204">
  <si>
    <t>REPUBLICA DE COLOMBIA
DEPARTAMENTO DE LA GIAJIRA
ALCALDÍA DE URIBIA 
NIT: 892.115.155-4
CAPITAL INDIGENA DE COLOMBIA</t>
  </si>
  <si>
    <t xml:space="preserve">PRESUPUESTO DE CONSULTORÍA                                                                                               </t>
  </si>
  <si>
    <t>UND</t>
  </si>
  <si>
    <t>ITEM</t>
  </si>
  <si>
    <t>DESCRIPCIÓN/ACTIVIDAD</t>
  </si>
  <si>
    <t>UNIDAD</t>
  </si>
  <si>
    <t>CANTIDAD</t>
  </si>
  <si>
    <t>VALOR UNITARIO</t>
  </si>
  <si>
    <t>VALOR TOTAL</t>
  </si>
  <si>
    <t>FASE 1 - ETAPA DE DIAGNOSTICO</t>
  </si>
  <si>
    <t>No.</t>
  </si>
  <si>
    <t>CONCEPTO</t>
  </si>
  <si>
    <t>A</t>
  </si>
  <si>
    <t>B</t>
  </si>
  <si>
    <t>C</t>
  </si>
  <si>
    <t>D</t>
  </si>
  <si>
    <t>E</t>
  </si>
  <si>
    <t>F</t>
  </si>
  <si>
    <t>SUELDO</t>
  </si>
  <si>
    <t>DEDICACION</t>
  </si>
  <si>
    <t>VALOR MES</t>
  </si>
  <si>
    <t>No. DE MESES</t>
  </si>
  <si>
    <t>TOTAL PARCIAL</t>
  </si>
  <si>
    <t>(A*B*C)</t>
  </si>
  <si>
    <t>(D*E)</t>
  </si>
  <si>
    <t>1.1.</t>
  </si>
  <si>
    <t>PERSONAL</t>
  </si>
  <si>
    <t>1.1.1</t>
  </si>
  <si>
    <t xml:space="preserve">Director/Coordinador </t>
  </si>
  <si>
    <t>1.1.2</t>
  </si>
  <si>
    <t>Ingeniero Residente de la Consultoría</t>
  </si>
  <si>
    <t>1.1.3</t>
  </si>
  <si>
    <t>Especialista hidraulico</t>
  </si>
  <si>
    <t>1.1.4</t>
  </si>
  <si>
    <t>Especialista geotecnico</t>
  </si>
  <si>
    <t>1.1.5</t>
  </si>
  <si>
    <t>Especialisata estructural</t>
  </si>
  <si>
    <t>1.1.6</t>
  </si>
  <si>
    <t>Especialisata en redes de alcantarillado</t>
  </si>
  <si>
    <t>1.1.7</t>
  </si>
  <si>
    <t xml:space="preserve">Especialista electrico / electromecanico </t>
  </si>
  <si>
    <t>1.1.8</t>
  </si>
  <si>
    <t>Ingeniero ambiental</t>
  </si>
  <si>
    <t>1.1.9</t>
  </si>
  <si>
    <t xml:space="preserve">Arquitecto </t>
  </si>
  <si>
    <t>1.1.10</t>
  </si>
  <si>
    <t>Topógrafo</t>
  </si>
  <si>
    <t>1.1.11</t>
  </si>
  <si>
    <t xml:space="preserve">Auxiliar de campo </t>
  </si>
  <si>
    <t>PERSONAL DE APOYO</t>
  </si>
  <si>
    <t>1.2.1</t>
  </si>
  <si>
    <t xml:space="preserve">Abogado </t>
  </si>
  <si>
    <t>1.2.2</t>
  </si>
  <si>
    <t>Auxiliar Administrativo</t>
  </si>
  <si>
    <t>1.2.3</t>
  </si>
  <si>
    <t>Administrativo/Contable</t>
  </si>
  <si>
    <t>SUBTOTAL COSTOS DE PERSONAL</t>
  </si>
  <si>
    <t>FACTOR MULTIPLICADOR</t>
  </si>
  <si>
    <t>(B*C*D*E)</t>
  </si>
  <si>
    <t>OTROS COSTOS DIRECTOS</t>
  </si>
  <si>
    <t>1.3.1</t>
  </si>
  <si>
    <t>Programa de informacion, divulgacion y participación comunitaria</t>
  </si>
  <si>
    <t>1.3.2</t>
  </si>
  <si>
    <t>Programa de educacion sanitaria y ambiental</t>
  </si>
  <si>
    <t>1.3.3.</t>
  </si>
  <si>
    <t>Estudio Hidraulico e Hidrologico</t>
  </si>
  <si>
    <t>1.3.4</t>
  </si>
  <si>
    <t xml:space="preserve">Prueba de bombeo </t>
  </si>
  <si>
    <t>1.3.5</t>
  </si>
  <si>
    <t xml:space="preserve">Estudios geotecnico </t>
  </si>
  <si>
    <t>1.3.6</t>
  </si>
  <si>
    <t>Estudios de sulfato, cloruros y resistencia de concreto</t>
  </si>
  <si>
    <t>1.3.7</t>
  </si>
  <si>
    <t xml:space="preserve">Geotomografia </t>
  </si>
  <si>
    <t>1.3.8</t>
  </si>
  <si>
    <t xml:space="preserve">Levantamiento topografico </t>
  </si>
  <si>
    <t>1.3.9</t>
  </si>
  <si>
    <t>Caracterización fisicoquímica y microbiológica</t>
  </si>
  <si>
    <t>1.3.10</t>
  </si>
  <si>
    <t>Vehículo para transporte de personal</t>
  </si>
  <si>
    <t>MES</t>
  </si>
  <si>
    <t>SUBTOTAL COSTOS DIRECTOS</t>
  </si>
  <si>
    <t>SUBTOTAL COSTOS ACTIVIDADES</t>
  </si>
  <si>
    <t>FASE 2 – ANÁLISIS Y SELECCIÓN DE ALTERNATIVAS</t>
  </si>
  <si>
    <t>PERSONAL DE SUPERVISION/TÉCNICO</t>
  </si>
  <si>
    <t>2.1.1</t>
  </si>
  <si>
    <t>2.1.2</t>
  </si>
  <si>
    <t>2.2.1</t>
  </si>
  <si>
    <t>2.2.2</t>
  </si>
  <si>
    <t>2.2.3</t>
  </si>
  <si>
    <t>(B*C)</t>
  </si>
  <si>
    <t>COMPONENTE ACUEDUCTO</t>
  </si>
  <si>
    <t>2.3.1</t>
  </si>
  <si>
    <t>Evaluación de fuentes de abastecimiento</t>
  </si>
  <si>
    <t>$ 18.000.000</t>
  </si>
  <si>
    <t>2.3.2</t>
  </si>
  <si>
    <t>Análisis de alternativas de captación</t>
  </si>
  <si>
    <t>$ 22.000.000</t>
  </si>
  <si>
    <t>2.3.3</t>
  </si>
  <si>
    <t>Análisis de conducción e impulsión</t>
  </si>
  <si>
    <t>$ 19.000.000</t>
  </si>
  <si>
    <t>2.3.4</t>
  </si>
  <si>
    <t>Modelación hidráulica</t>
  </si>
  <si>
    <t>$ 24.000.000</t>
  </si>
  <si>
    <t>2.3.5</t>
  </si>
  <si>
    <t>Selección de alternativa óptima</t>
  </si>
  <si>
    <t>$ 15.000.000</t>
  </si>
  <si>
    <t>COMPONENTE ALCANTARILLADO</t>
  </si>
  <si>
    <t>2.4.1</t>
  </si>
  <si>
    <t>Evaluación de trazados</t>
  </si>
  <si>
    <t>2.4.2</t>
  </si>
  <si>
    <t>Alternativas de disposición</t>
  </si>
  <si>
    <t>$ 17.000.000</t>
  </si>
  <si>
    <t>2.4.3</t>
  </si>
  <si>
    <t>Modelación sanitaria</t>
  </si>
  <si>
    <t>2.4.4</t>
  </si>
  <si>
    <t>Evaluación hidráulica</t>
  </si>
  <si>
    <t>2.4.5</t>
  </si>
  <si>
    <t>Selección de alternativa</t>
  </si>
  <si>
    <t>$ 13.000.000</t>
  </si>
  <si>
    <t>COMPONENTE PTAP</t>
  </si>
  <si>
    <t>2.5.1</t>
  </si>
  <si>
    <t>Evaluación de tecnologías de tratamiento</t>
  </si>
  <si>
    <t>$ 20.000.000</t>
  </si>
  <si>
    <t>2.5.2</t>
  </si>
  <si>
    <t>Comparación de procesos</t>
  </si>
  <si>
    <t>$ 16.000.000</t>
  </si>
  <si>
    <t>2.5.3</t>
  </si>
  <si>
    <t>Análisis operacional</t>
  </si>
  <si>
    <t>$ 14.000.000</t>
  </si>
  <si>
    <t>2.5.4</t>
  </si>
  <si>
    <t>Selección tecnológica</t>
  </si>
  <si>
    <t xml:space="preserve"> COMPONENTE PTAR</t>
  </si>
  <si>
    <t>2.6.1</t>
  </si>
  <si>
    <t>Diseño hidráulico</t>
  </si>
  <si>
    <t>$ 38.000.000</t>
  </si>
  <si>
    <t>2.6.2</t>
  </si>
  <si>
    <t>Diseño estructural</t>
  </si>
  <si>
    <t>$ 32.000.000</t>
  </si>
  <si>
    <t>2.6.3</t>
  </si>
  <si>
    <t>Evaluación ambiental</t>
  </si>
  <si>
    <t>Diseño electromecánico</t>
  </si>
  <si>
    <t>$ 30.000.000</t>
  </si>
  <si>
    <t>2.6.4</t>
  </si>
  <si>
    <t>Diseño de redes</t>
  </si>
  <si>
    <t>$ 42.000.000</t>
  </si>
  <si>
    <t>FASE 3 -  DISEÑOS DEFINITIVOS</t>
  </si>
  <si>
    <t>3.1.1</t>
  </si>
  <si>
    <t>3.1.2</t>
  </si>
  <si>
    <t>3.2.1</t>
  </si>
  <si>
    <t>3.2.2</t>
  </si>
  <si>
    <t>3.2.3</t>
  </si>
  <si>
    <t>3.3.1</t>
  </si>
  <si>
    <t>3.3.2</t>
  </si>
  <si>
    <t>3.3.3</t>
  </si>
  <si>
    <t>3.3.4</t>
  </si>
  <si>
    <t>3.3.5</t>
  </si>
  <si>
    <t>Modelación hidráulica definitiva</t>
  </si>
  <si>
    <t>3.3.6</t>
  </si>
  <si>
    <t>Planos y detalles</t>
  </si>
  <si>
    <t>3.4.1</t>
  </si>
  <si>
    <t>Diseño hidráulico sanitario</t>
  </si>
  <si>
    <t>3.4.2</t>
  </si>
  <si>
    <t>3.4.3</t>
  </si>
  <si>
    <t>3.4.4</t>
  </si>
  <si>
    <t>3.5.1</t>
  </si>
  <si>
    <t>Diseño sistema de tratamiento</t>
  </si>
  <si>
    <t>3.5.2</t>
  </si>
  <si>
    <t>3.5.3</t>
  </si>
  <si>
    <t>3.5.4</t>
  </si>
  <si>
    <t>3.5.5</t>
  </si>
  <si>
    <t>Automatización y control</t>
  </si>
  <si>
    <t>3.5.6</t>
  </si>
  <si>
    <t>3.6.1</t>
  </si>
  <si>
    <t>3.6.2</t>
  </si>
  <si>
    <t>3.6.3</t>
  </si>
  <si>
    <t>3.6.4</t>
  </si>
  <si>
    <t>3.6.5</t>
  </si>
  <si>
    <t>Manejo de lodos</t>
  </si>
  <si>
    <t>$ 28.000.000</t>
  </si>
  <si>
    <t>3.6.6</t>
  </si>
  <si>
    <t>3.7.1</t>
  </si>
  <si>
    <t>3.7.2</t>
  </si>
  <si>
    <t>3.7.3</t>
  </si>
  <si>
    <t xml:space="preserve">PRESUPUESTO Y MGA </t>
  </si>
  <si>
    <t>3.8.1</t>
  </si>
  <si>
    <t>Elabracion del presupuesto y programacion</t>
  </si>
  <si>
    <t>3.8.2</t>
  </si>
  <si>
    <t>elaboracion de modelos y formulacion y gestion del proyecto en el MGA</t>
  </si>
  <si>
    <t>SUBTOTAL OTROS COSTOS DIRECTOS</t>
  </si>
  <si>
    <t>DOCUMENTOS LEGALES</t>
  </si>
  <si>
    <t>3.9.1</t>
  </si>
  <si>
    <t xml:space="preserve">Permiso de prospeccion y exploracion de aguas subterraneas </t>
  </si>
  <si>
    <t xml:space="preserve">Permiso de concesion </t>
  </si>
  <si>
    <t>3.9.2</t>
  </si>
  <si>
    <t>Permiso de vertimientos</t>
  </si>
  <si>
    <t>3.9.3</t>
  </si>
  <si>
    <t>Plan de gestion de riesgo de vertimientos</t>
  </si>
  <si>
    <t>SUBVALOR TOTAL OFERTA</t>
  </si>
  <si>
    <t>IVA 19%</t>
  </si>
  <si>
    <t>VALOR TOTAL CONSULTORÍA</t>
  </si>
  <si>
    <t>3.9.4</t>
  </si>
  <si>
    <t>Frank Alexander Castilla Cabrales
Secretario de Obras Publicas</t>
  </si>
  <si>
    <t>ESTUDIOS Y DISEÑOS PARA LA FORMULACIÓN DEL PLAN MAESTRO DE ACUEDUCTO Y ALCANTARILLADO EN LOS CORREGIMIENTOS DE SIAPANA, CABO DE LA VELA Y NAZARETH EN EL MUNICIPIO DE  URIBIA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</si>
</sst>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\ #,##0;[Red]\-&quot;$&quot;\ #,##0"/>
    <numFmt numFmtId="164" formatCode="&quot;$&quot;\ #,##0.00"/>
    <numFmt numFmtId="165" formatCode="_-&quot;$&quot;* #,##0.00_-;\-&quot;$&quot;* #,##0.00_-;_-&quot;$&quot;* &quot;-&quot;??_-;_-@_-"/>
    <numFmt numFmtId="166" formatCode="_-[$$-240A]\ * #,##0.00_-;\-[$$-240A]\ * #,##0.00_-;_-[$$-240A]\ * &quot;-&quot;??_-;_-@_-"/>
    <numFmt numFmtId="167" formatCode="0.000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wrapText="1"/>
    </xf>
    <xf numFmtId="0" fontId="4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5" borderId="17" xfId="1" applyFont="1" applyFill="1" applyBorder="1" applyAlignment="1">
      <alignment vertical="center" wrapText="1"/>
    </xf>
    <xf numFmtId="0" fontId="3" fillId="5" borderId="0" xfId="1" applyFont="1" applyFill="1" applyAlignment="1">
      <alignment vertical="center" wrapText="1"/>
    </xf>
    <xf numFmtId="0" fontId="3" fillId="5" borderId="18" xfId="1" applyFont="1" applyFill="1" applyBorder="1" applyAlignment="1">
      <alignment vertical="center" wrapText="1"/>
    </xf>
    <xf numFmtId="0" fontId="3" fillId="5" borderId="19" xfId="1" applyFont="1" applyFill="1" applyBorder="1" applyAlignment="1">
      <alignment horizontal="center" vertical="center" wrapText="1"/>
    </xf>
    <xf numFmtId="0" fontId="3" fillId="5" borderId="20" xfId="1" applyFont="1" applyFill="1" applyBorder="1" applyAlignment="1">
      <alignment horizontal="center"/>
    </xf>
    <xf numFmtId="0" fontId="3" fillId="6" borderId="21" xfId="1" applyFont="1" applyFill="1" applyBorder="1" applyAlignment="1">
      <alignment horizontal="center" vertical="center" wrapText="1"/>
    </xf>
    <xf numFmtId="0" fontId="3" fillId="6" borderId="8" xfId="1" applyFont="1" applyFill="1" applyBorder="1" applyAlignment="1">
      <alignment horizontal="center"/>
    </xf>
    <xf numFmtId="0" fontId="3" fillId="6" borderId="23" xfId="1" applyFont="1" applyFill="1" applyBorder="1" applyAlignment="1">
      <alignment horizontal="center"/>
    </xf>
    <xf numFmtId="0" fontId="3" fillId="6" borderId="13" xfId="1" applyFont="1" applyFill="1" applyBorder="1" applyAlignment="1">
      <alignment horizontal="center"/>
    </xf>
    <xf numFmtId="0" fontId="3" fillId="6" borderId="24" xfId="1" applyFont="1" applyFill="1" applyBorder="1" applyAlignment="1">
      <alignment horizontal="center" vertical="center" wrapText="1"/>
    </xf>
    <xf numFmtId="0" fontId="2" fillId="6" borderId="13" xfId="1" applyFont="1" applyFill="1" applyBorder="1" applyAlignment="1">
      <alignment horizontal="center"/>
    </xf>
    <xf numFmtId="0" fontId="2" fillId="6" borderId="24" xfId="1" applyFont="1" applyFill="1" applyBorder="1" applyAlignment="1">
      <alignment horizontal="center"/>
    </xf>
    <xf numFmtId="0" fontId="3" fillId="3" borderId="25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vertical="center" wrapText="1"/>
    </xf>
    <xf numFmtId="0" fontId="3" fillId="3" borderId="10" xfId="1" applyFont="1" applyFill="1" applyBorder="1" applyAlignment="1">
      <alignment vertical="center" wrapText="1"/>
    </xf>
    <xf numFmtId="164" fontId="3" fillId="3" borderId="11" xfId="1" applyNumberFormat="1" applyFont="1" applyFill="1" applyBorder="1" applyAlignment="1">
      <alignment vertical="center" wrapText="1"/>
    </xf>
    <xf numFmtId="0" fontId="3" fillId="0" borderId="12" xfId="1" applyFont="1" applyBorder="1" applyAlignment="1">
      <alignment horizontal="center" vertical="center"/>
    </xf>
    <xf numFmtId="6" fontId="2" fillId="0" borderId="13" xfId="0" applyNumberFormat="1" applyFont="1" applyBorder="1"/>
    <xf numFmtId="1" fontId="2" fillId="0" borderId="13" xfId="1" applyNumberFormat="1" applyFont="1" applyBorder="1" applyAlignment="1">
      <alignment horizontal="center"/>
    </xf>
    <xf numFmtId="9" fontId="2" fillId="0" borderId="13" xfId="1" applyNumberFormat="1" applyFont="1" applyBorder="1" applyAlignment="1">
      <alignment horizontal="center" vertical="center"/>
    </xf>
    <xf numFmtId="164" fontId="2" fillId="0" borderId="13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164" fontId="2" fillId="0" borderId="24" xfId="4" applyNumberFormat="1" applyFont="1" applyBorder="1" applyAlignment="1">
      <alignment horizontal="right" vertical="center"/>
    </xf>
    <xf numFmtId="6" fontId="2" fillId="0" borderId="13" xfId="0" applyNumberFormat="1" applyFont="1" applyBorder="1" applyAlignment="1">
      <alignment vertical="center" wrapText="1"/>
    </xf>
    <xf numFmtId="1" fontId="2" fillId="0" borderId="13" xfId="1" applyNumberFormat="1" applyFont="1" applyBorder="1" applyAlignment="1">
      <alignment horizontal="center" vertical="center"/>
    </xf>
    <xf numFmtId="9" fontId="2" fillId="0" borderId="13" xfId="5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center" vertical="center"/>
    </xf>
    <xf numFmtId="0" fontId="3" fillId="7" borderId="27" xfId="1" applyFont="1" applyFill="1" applyBorder="1" applyAlignment="1">
      <alignment horizontal="right"/>
    </xf>
    <xf numFmtId="0" fontId="3" fillId="7" borderId="28" xfId="1" applyFont="1" applyFill="1" applyBorder="1" applyAlignment="1">
      <alignment horizontal="right"/>
    </xf>
    <xf numFmtId="0" fontId="3" fillId="7" borderId="28" xfId="1" applyFont="1" applyFill="1" applyBorder="1" applyAlignment="1">
      <alignment horizontal="right" vertical="center"/>
    </xf>
    <xf numFmtId="0" fontId="2" fillId="0" borderId="32" xfId="1" applyFont="1" applyBorder="1" applyAlignment="1">
      <alignment horizontal="center" vertical="center"/>
    </xf>
    <xf numFmtId="1" fontId="2" fillId="0" borderId="32" xfId="1" applyNumberFormat="1" applyFont="1" applyBorder="1" applyAlignment="1">
      <alignment horizontal="center" vertical="center"/>
    </xf>
    <xf numFmtId="9" fontId="2" fillId="0" borderId="32" xfId="5" applyFont="1" applyBorder="1" applyAlignment="1">
      <alignment horizontal="center" vertical="center"/>
    </xf>
    <xf numFmtId="164" fontId="2" fillId="0" borderId="32" xfId="1" applyNumberFormat="1" applyFont="1" applyBorder="1" applyAlignment="1">
      <alignment vertical="center"/>
    </xf>
    <xf numFmtId="3" fontId="2" fillId="0" borderId="32" xfId="1" applyNumberFormat="1" applyFont="1" applyBorder="1" applyAlignment="1">
      <alignment horizontal="center" vertical="center"/>
    </xf>
    <xf numFmtId="164" fontId="2" fillId="0" borderId="33" xfId="4" applyNumberFormat="1" applyFont="1" applyBorder="1" applyAlignment="1">
      <alignment vertical="center"/>
    </xf>
    <xf numFmtId="9" fontId="2" fillId="0" borderId="32" xfId="5" applyFont="1" applyFill="1" applyBorder="1" applyAlignment="1">
      <alignment horizontal="center" vertical="center"/>
    </xf>
    <xf numFmtId="164" fontId="2" fillId="0" borderId="33" xfId="4" applyNumberFormat="1" applyFont="1" applyFill="1" applyBorder="1" applyAlignment="1">
      <alignment vertical="center"/>
    </xf>
    <xf numFmtId="164" fontId="3" fillId="7" borderId="34" xfId="1" applyNumberFormat="1" applyFont="1" applyFill="1" applyBorder="1" applyAlignment="1">
      <alignment horizontal="right" vertical="center" wrapText="1"/>
    </xf>
    <xf numFmtId="0" fontId="3" fillId="0" borderId="17" xfId="1" applyFont="1" applyBorder="1" applyAlignment="1">
      <alignment horizontal="right" vertical="center" wrapText="1"/>
    </xf>
    <xf numFmtId="0" fontId="3" fillId="0" borderId="0" xfId="1" applyFont="1" applyAlignment="1">
      <alignment horizontal="right" vertical="center" wrapText="1"/>
    </xf>
    <xf numFmtId="164" fontId="3" fillId="0" borderId="18" xfId="1" applyNumberFormat="1" applyFont="1" applyBorder="1" applyAlignment="1">
      <alignment horizontal="right" vertical="center" wrapText="1"/>
    </xf>
    <xf numFmtId="164" fontId="3" fillId="7" borderId="20" xfId="1" applyNumberFormat="1" applyFont="1" applyFill="1" applyBorder="1" applyAlignment="1">
      <alignment horizontal="right" vertical="center" wrapText="1"/>
    </xf>
    <xf numFmtId="0" fontId="2" fillId="0" borderId="13" xfId="1" applyFont="1" applyBorder="1" applyAlignment="1">
      <alignment horizontal="center" vertical="center" wrapText="1"/>
    </xf>
    <xf numFmtId="164" fontId="2" fillId="0" borderId="24" xfId="1" applyNumberFormat="1" applyFont="1" applyBorder="1" applyAlignment="1">
      <alignment horizontal="right" vertical="center" wrapText="1"/>
    </xf>
    <xf numFmtId="0" fontId="3" fillId="3" borderId="26" xfId="1" applyFont="1" applyFill="1" applyBorder="1" applyAlignment="1">
      <alignment vertical="center"/>
    </xf>
    <xf numFmtId="0" fontId="3" fillId="7" borderId="14" xfId="1" applyFont="1" applyFill="1" applyBorder="1" applyAlignment="1">
      <alignment horizontal="right" vertical="center" wrapText="1"/>
    </xf>
    <xf numFmtId="0" fontId="3" fillId="7" borderId="15" xfId="1" applyFont="1" applyFill="1" applyBorder="1" applyAlignment="1">
      <alignment horizontal="right" vertical="center" wrapText="1"/>
    </xf>
    <xf numFmtId="164" fontId="3" fillId="7" borderId="16" xfId="1" applyNumberFormat="1" applyFont="1" applyFill="1" applyBorder="1" applyAlignment="1">
      <alignment horizontal="right" vertical="center" wrapText="1"/>
    </xf>
    <xf numFmtId="164" fontId="3" fillId="7" borderId="20" xfId="4" applyNumberFormat="1" applyFont="1" applyFill="1" applyBorder="1" applyAlignment="1">
      <alignment horizontal="right" vertical="center"/>
    </xf>
    <xf numFmtId="0" fontId="3" fillId="0" borderId="1" xfId="1" applyFont="1" applyBorder="1" applyAlignment="1">
      <alignment horizontal="right" vertical="center" wrapText="1"/>
    </xf>
    <xf numFmtId="0" fontId="3" fillId="0" borderId="2" xfId="1" applyFont="1" applyBorder="1" applyAlignment="1">
      <alignment horizontal="right" vertical="center" wrapText="1"/>
    </xf>
    <xf numFmtId="164" fontId="3" fillId="0" borderId="3" xfId="1" applyNumberFormat="1" applyFont="1" applyBorder="1" applyAlignment="1">
      <alignment horizontal="right" vertical="center" wrapText="1"/>
    </xf>
    <xf numFmtId="0" fontId="2" fillId="2" borderId="17" xfId="1" applyFont="1" applyFill="1" applyBorder="1"/>
    <xf numFmtId="0" fontId="2" fillId="2" borderId="18" xfId="1" applyFont="1" applyFill="1" applyBorder="1"/>
    <xf numFmtId="166" fontId="3" fillId="7" borderId="23" xfId="1" applyNumberFormat="1" applyFont="1" applyFill="1" applyBorder="1"/>
    <xf numFmtId="166" fontId="3" fillId="7" borderId="24" xfId="1" applyNumberFormat="1" applyFont="1" applyFill="1" applyBorder="1"/>
    <xf numFmtId="166" fontId="3" fillId="7" borderId="29" xfId="1" applyNumberFormat="1" applyFont="1" applyFill="1" applyBorder="1"/>
    <xf numFmtId="0" fontId="2" fillId="2" borderId="14" xfId="1" applyFont="1" applyFill="1" applyBorder="1"/>
    <xf numFmtId="0" fontId="2" fillId="2" borderId="15" xfId="1" applyFont="1" applyFill="1" applyBorder="1"/>
    <xf numFmtId="0" fontId="3" fillId="2" borderId="15" xfId="1" applyFont="1" applyFill="1" applyBorder="1" applyAlignment="1">
      <alignment horizontal="right"/>
    </xf>
    <xf numFmtId="4" fontId="3" fillId="2" borderId="16" xfId="1" applyNumberFormat="1" applyFont="1" applyFill="1" applyBorder="1"/>
    <xf numFmtId="165" fontId="3" fillId="7" borderId="24" xfId="4" applyFont="1" applyFill="1" applyBorder="1"/>
    <xf numFmtId="165" fontId="3" fillId="7" borderId="29" xfId="4" applyFont="1" applyFill="1" applyBorder="1" applyAlignment="1">
      <alignment vertical="center"/>
    </xf>
    <xf numFmtId="2" fontId="3" fillId="7" borderId="28" xfId="1" applyNumberFormat="1" applyFont="1" applyFill="1" applyBorder="1" applyAlignment="1">
      <alignment horizontal="right" vertical="center"/>
    </xf>
    <xf numFmtId="167" fontId="0" fillId="0" borderId="0" xfId="6" applyNumberFormat="1" applyFont="1"/>
    <xf numFmtId="167" fontId="0" fillId="0" borderId="0" xfId="0" applyNumberFormat="1"/>
    <xf numFmtId="0" fontId="2" fillId="2" borderId="0" xfId="1" applyFont="1" applyFill="1"/>
    <xf numFmtId="0" fontId="3" fillId="2" borderId="0" xfId="1" applyFont="1" applyFill="1" applyAlignment="1">
      <alignment horizontal="center" wrapText="1"/>
    </xf>
    <xf numFmtId="0" fontId="3" fillId="2" borderId="0" xfId="1" applyFont="1" applyFill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top" wrapText="1"/>
    </xf>
    <xf numFmtId="0" fontId="2" fillId="0" borderId="3" xfId="2" applyFont="1" applyBorder="1" applyAlignment="1">
      <alignment horizontal="center" vertical="top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4" borderId="22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2" fillId="6" borderId="7" xfId="1" applyFont="1" applyFill="1" applyBorder="1" applyAlignment="1">
      <alignment horizontal="center" vertical="center" wrapText="1"/>
    </xf>
    <xf numFmtId="0" fontId="2" fillId="6" borderId="12" xfId="1" applyFont="1" applyFill="1" applyBorder="1" applyAlignment="1">
      <alignment horizontal="center" vertical="center" wrapText="1"/>
    </xf>
    <xf numFmtId="0" fontId="3" fillId="6" borderId="8" xfId="1" applyFont="1" applyFill="1" applyBorder="1" applyAlignment="1">
      <alignment horizontal="center" vertical="center" wrapText="1"/>
    </xf>
    <xf numFmtId="0" fontId="3" fillId="6" borderId="13" xfId="1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 vertical="center" wrapText="1"/>
    </xf>
    <xf numFmtId="0" fontId="3" fillId="5" borderId="6" xfId="1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/>
    </xf>
    <xf numFmtId="0" fontId="3" fillId="5" borderId="6" xfId="1" applyFont="1" applyFill="1" applyBorder="1" applyAlignment="1">
      <alignment horizontal="center"/>
    </xf>
    <xf numFmtId="0" fontId="2" fillId="0" borderId="13" xfId="1" applyFont="1" applyBorder="1" applyAlignment="1">
      <alignment horizontal="left" vertical="center" wrapText="1"/>
    </xf>
    <xf numFmtId="0" fontId="2" fillId="0" borderId="13" xfId="1" applyFont="1" applyBorder="1" applyAlignment="1">
      <alignment horizontal="left"/>
    </xf>
    <xf numFmtId="0" fontId="4" fillId="2" borderId="13" xfId="3" applyFill="1" applyBorder="1" applyAlignment="1">
      <alignment horizontal="left" vertical="center"/>
    </xf>
    <xf numFmtId="0" fontId="3" fillId="7" borderId="12" xfId="1" applyFont="1" applyFill="1" applyBorder="1" applyAlignment="1">
      <alignment horizontal="right"/>
    </xf>
    <xf numFmtId="0" fontId="3" fillId="7" borderId="13" xfId="1" applyFont="1" applyFill="1" applyBorder="1" applyAlignment="1">
      <alignment horizontal="right"/>
    </xf>
    <xf numFmtId="0" fontId="3" fillId="6" borderId="30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2" fillId="0" borderId="32" xfId="1" applyFont="1" applyBorder="1" applyAlignment="1">
      <alignment horizontal="left" vertical="center" wrapText="1"/>
    </xf>
    <xf numFmtId="0" fontId="3" fillId="7" borderId="14" xfId="1" applyFont="1" applyFill="1" applyBorder="1" applyAlignment="1">
      <alignment horizontal="right" vertical="center" wrapText="1"/>
    </xf>
    <xf numFmtId="0" fontId="3" fillId="7" borderId="15" xfId="1" applyFont="1" applyFill="1" applyBorder="1" applyAlignment="1">
      <alignment horizontal="right" vertical="center" wrapText="1"/>
    </xf>
    <xf numFmtId="0" fontId="3" fillId="7" borderId="16" xfId="1" applyFont="1" applyFill="1" applyBorder="1" applyAlignment="1">
      <alignment horizontal="right" vertical="center" wrapText="1"/>
    </xf>
    <xf numFmtId="0" fontId="3" fillId="7" borderId="4" xfId="1" applyFont="1" applyFill="1" applyBorder="1" applyAlignment="1">
      <alignment horizontal="right" vertical="center" wrapText="1"/>
    </xf>
    <xf numFmtId="0" fontId="3" fillId="7" borderId="5" xfId="1" applyFont="1" applyFill="1" applyBorder="1" applyAlignment="1">
      <alignment horizontal="right" vertical="center" wrapText="1"/>
    </xf>
    <xf numFmtId="0" fontId="3" fillId="7" borderId="6" xfId="1" applyFont="1" applyFill="1" applyBorder="1" applyAlignment="1">
      <alignment horizontal="right" vertical="center" wrapText="1"/>
    </xf>
    <xf numFmtId="2" fontId="2" fillId="0" borderId="13" xfId="1" applyNumberFormat="1" applyFont="1" applyBorder="1" applyAlignment="1">
      <alignment horizontal="center" vertical="center" wrapText="1"/>
    </xf>
    <xf numFmtId="164" fontId="2" fillId="0" borderId="13" xfId="1" applyNumberFormat="1" applyFont="1" applyBorder="1" applyAlignment="1">
      <alignment horizontal="center" vertical="center" wrapText="1"/>
    </xf>
    <xf numFmtId="0" fontId="3" fillId="6" borderId="9" xfId="1" applyFont="1" applyFill="1" applyBorder="1" applyAlignment="1">
      <alignment horizontal="center"/>
    </xf>
    <xf numFmtId="0" fontId="3" fillId="6" borderId="35" xfId="1" applyFont="1" applyFill="1" applyBorder="1" applyAlignment="1">
      <alignment horizontal="center"/>
    </xf>
    <xf numFmtId="0" fontId="3" fillId="6" borderId="36" xfId="1" applyFont="1" applyFill="1" applyBorder="1" applyAlignment="1">
      <alignment horizontal="center" vertical="center" wrapText="1"/>
    </xf>
    <xf numFmtId="0" fontId="3" fillId="6" borderId="37" xfId="1" applyFont="1" applyFill="1" applyBorder="1" applyAlignment="1">
      <alignment horizontal="center" vertical="center" wrapText="1"/>
    </xf>
    <xf numFmtId="0" fontId="3" fillId="6" borderId="26" xfId="1" applyFont="1" applyFill="1" applyBorder="1" applyAlignment="1">
      <alignment horizontal="center" vertical="center" wrapText="1"/>
    </xf>
    <xf numFmtId="0" fontId="3" fillId="6" borderId="38" xfId="1" applyFont="1" applyFill="1" applyBorder="1" applyAlignment="1">
      <alignment horizontal="center" vertical="center" wrapText="1"/>
    </xf>
    <xf numFmtId="0" fontId="3" fillId="6" borderId="36" xfId="1" applyFont="1" applyFill="1" applyBorder="1" applyAlignment="1">
      <alignment horizontal="center" vertical="center"/>
    </xf>
    <xf numFmtId="0" fontId="3" fillId="6" borderId="37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38" xfId="1" applyFont="1" applyFill="1" applyBorder="1" applyAlignment="1">
      <alignment horizontal="center" vertical="center"/>
    </xf>
    <xf numFmtId="0" fontId="3" fillId="7" borderId="7" xfId="1" applyFont="1" applyFill="1" applyBorder="1" applyAlignment="1">
      <alignment horizontal="right"/>
    </xf>
    <xf numFmtId="0" fontId="3" fillId="7" borderId="8" xfId="1" applyFont="1" applyFill="1" applyBorder="1" applyAlignment="1">
      <alignment horizontal="right"/>
    </xf>
    <xf numFmtId="0" fontId="3" fillId="7" borderId="27" xfId="1" applyFont="1" applyFill="1" applyBorder="1" applyAlignment="1">
      <alignment horizontal="right"/>
    </xf>
    <xf numFmtId="0" fontId="3" fillId="7" borderId="28" xfId="1" applyFont="1" applyFill="1" applyBorder="1" applyAlignment="1">
      <alignment horizontal="right"/>
    </xf>
    <xf numFmtId="0" fontId="3" fillId="7" borderId="4" xfId="1" applyFont="1" applyFill="1" applyBorder="1" applyAlignment="1">
      <alignment horizontal="right"/>
    </xf>
    <xf numFmtId="0" fontId="3" fillId="7" borderId="5" xfId="1" applyFont="1" applyFill="1" applyBorder="1" applyAlignment="1">
      <alignment horizontal="right"/>
    </xf>
    <xf numFmtId="0" fontId="3" fillId="7" borderId="6" xfId="1" applyFont="1" applyFill="1" applyBorder="1" applyAlignment="1">
      <alignment horizontal="right"/>
    </xf>
  </cellXfs>
  <cellStyles count="7">
    <cellStyle name="Moneda 15" xfId="4"/>
    <cellStyle name="Normal" xfId="0" builtinId="0"/>
    <cellStyle name="Normal 12" xfId="1"/>
    <cellStyle name="Normal 2 2 2" xfId="3"/>
    <cellStyle name="Normal 2 3" xfId="2"/>
    <cellStyle name="Porcentaje" xfId="6" builtinId="5"/>
    <cellStyle name="Porcentaje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216479</xdr:colOff>
      <xdr:row>1</xdr:row>
      <xdr:rowOff>277091</xdr:rowOff>
    </xdr:from>
    <xdr:to>
      <xdr:col>9</xdr:col>
      <xdr:colOff>1166575</xdr:colOff>
      <xdr:row>1</xdr:row>
      <xdr:rowOff>995796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EA49F7-A01D-A536-5A98-12AD3EFC5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2" y="467591"/>
          <a:ext cx="1876618" cy="718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7"/>
  <sheetViews>
    <sheetView tabSelected="1" view="pageBreakPreview" topLeftCell="A162" zoomScaleNormal="100" zoomScaleSheetLayoutView="100" workbookViewId="0">
      <selection activeCell="H169" sqref="H169"/>
    </sheetView>
  </sheetViews>
  <sheetFormatPr baseColWidth="10" defaultRowHeight="15" x14ac:dyDescent="0.25"/>
  <cols>
    <col min="1" max="1" width="5.140625" customWidth="1"/>
    <col min="3" max="3" width="31.85546875" customWidth="1"/>
    <col min="5" max="5" width="15.140625" customWidth="1"/>
    <col min="7" max="7" width="15.85546875" customWidth="1"/>
    <col min="8" max="8" width="19" customWidth="1"/>
    <col min="9" max="9" width="13.42578125" customWidth="1"/>
    <col min="10" max="10" width="20.28515625" customWidth="1"/>
    <col min="11" max="11" width="5.140625" customWidth="1"/>
  </cols>
  <sheetData>
    <row r="1" spans="2:10" ht="15.75" thickBot="1" x14ac:dyDescent="0.3"/>
    <row r="2" spans="2:10" ht="101.45" customHeight="1" thickBot="1" x14ac:dyDescent="0.3">
      <c r="B2" s="1"/>
      <c r="C2" s="2"/>
      <c r="D2" s="79" t="s">
        <v>0</v>
      </c>
      <c r="E2" s="80"/>
      <c r="F2" s="80"/>
      <c r="G2" s="80"/>
      <c r="H2" s="81"/>
      <c r="I2" s="82"/>
      <c r="J2" s="83"/>
    </row>
    <row r="3" spans="2:10" ht="37.700000000000003" customHeight="1" thickBot="1" x14ac:dyDescent="0.3">
      <c r="B3" s="84" t="s">
        <v>203</v>
      </c>
      <c r="C3" s="85"/>
      <c r="D3" s="85"/>
      <c r="E3" s="85"/>
      <c r="F3" s="85"/>
      <c r="G3" s="85"/>
      <c r="H3" s="85"/>
      <c r="I3" s="85"/>
      <c r="J3" s="86"/>
    </row>
    <row r="4" spans="2:10" ht="16.5" thickBot="1" x14ac:dyDescent="0.3">
      <c r="B4" s="3"/>
      <c r="C4" s="4"/>
      <c r="D4" s="4"/>
      <c r="E4" s="4"/>
      <c r="F4" s="4"/>
      <c r="G4" s="4"/>
      <c r="H4" s="4"/>
      <c r="I4" s="4"/>
      <c r="J4" s="5"/>
    </row>
    <row r="5" spans="2:10" ht="15.75" thickBot="1" x14ac:dyDescent="0.3">
      <c r="B5" s="87" t="s">
        <v>1</v>
      </c>
      <c r="C5" s="88"/>
      <c r="D5" s="88"/>
      <c r="E5" s="88"/>
      <c r="F5" s="88"/>
      <c r="G5" s="88"/>
      <c r="H5" s="88"/>
      <c r="I5" s="88"/>
      <c r="J5" s="89"/>
    </row>
    <row r="6" spans="2:10" ht="15.75" thickBot="1" x14ac:dyDescent="0.3">
      <c r="B6" s="6"/>
      <c r="C6" s="7"/>
      <c r="D6" s="7"/>
      <c r="E6" s="7"/>
      <c r="F6" s="7"/>
      <c r="G6" s="7"/>
      <c r="H6" s="7"/>
      <c r="I6" s="7"/>
      <c r="J6" s="8"/>
    </row>
    <row r="7" spans="2:10" ht="15.75" thickBot="1" x14ac:dyDescent="0.3">
      <c r="B7" s="9"/>
      <c r="C7" s="10"/>
      <c r="D7" s="10"/>
      <c r="E7" s="10"/>
      <c r="F7" s="10"/>
      <c r="G7" s="10"/>
      <c r="H7" s="10"/>
      <c r="I7" s="10"/>
      <c r="J7" s="11"/>
    </row>
    <row r="8" spans="2:10" ht="15.75" thickBot="1" x14ac:dyDescent="0.3">
      <c r="B8" s="12" t="s">
        <v>3</v>
      </c>
      <c r="C8" s="97" t="s">
        <v>4</v>
      </c>
      <c r="D8" s="98"/>
      <c r="E8" s="13" t="s">
        <v>5</v>
      </c>
      <c r="F8" s="99" t="s">
        <v>6</v>
      </c>
      <c r="G8" s="100"/>
      <c r="H8" s="99" t="s">
        <v>7</v>
      </c>
      <c r="I8" s="100"/>
      <c r="J8" s="13" t="s">
        <v>8</v>
      </c>
    </row>
    <row r="9" spans="2:10" ht="15.75" thickBot="1" x14ac:dyDescent="0.3">
      <c r="B9" s="14">
        <v>1</v>
      </c>
      <c r="C9" s="90" t="s">
        <v>9</v>
      </c>
      <c r="D9" s="91"/>
      <c r="E9" s="91"/>
      <c r="F9" s="91"/>
      <c r="G9" s="91"/>
      <c r="H9" s="91"/>
      <c r="I9" s="91"/>
      <c r="J9" s="92"/>
    </row>
    <row r="10" spans="2:10" x14ac:dyDescent="0.25">
      <c r="B10" s="93" t="s">
        <v>10</v>
      </c>
      <c r="C10" s="95" t="s">
        <v>11</v>
      </c>
      <c r="D10" s="95"/>
      <c r="E10" s="15" t="s">
        <v>12</v>
      </c>
      <c r="F10" s="15" t="s">
        <v>13</v>
      </c>
      <c r="G10" s="15" t="s">
        <v>14</v>
      </c>
      <c r="H10" s="15" t="s">
        <v>15</v>
      </c>
      <c r="I10" s="15" t="s">
        <v>16</v>
      </c>
      <c r="J10" s="16" t="s">
        <v>17</v>
      </c>
    </row>
    <row r="11" spans="2:10" x14ac:dyDescent="0.25">
      <c r="B11" s="94"/>
      <c r="C11" s="96"/>
      <c r="D11" s="96"/>
      <c r="E11" s="96" t="s">
        <v>18</v>
      </c>
      <c r="F11" s="96" t="s">
        <v>6</v>
      </c>
      <c r="G11" s="96" t="s">
        <v>19</v>
      </c>
      <c r="H11" s="17" t="s">
        <v>20</v>
      </c>
      <c r="I11" s="96" t="s">
        <v>21</v>
      </c>
      <c r="J11" s="18" t="s">
        <v>22</v>
      </c>
    </row>
    <row r="12" spans="2:10" x14ac:dyDescent="0.25">
      <c r="B12" s="94"/>
      <c r="C12" s="96"/>
      <c r="D12" s="96"/>
      <c r="E12" s="96"/>
      <c r="F12" s="96"/>
      <c r="G12" s="96"/>
      <c r="H12" s="19" t="s">
        <v>23</v>
      </c>
      <c r="I12" s="96"/>
      <c r="J12" s="20" t="s">
        <v>24</v>
      </c>
    </row>
    <row r="13" spans="2:10" x14ac:dyDescent="0.25">
      <c r="B13" s="21" t="s">
        <v>25</v>
      </c>
      <c r="C13" s="22" t="s">
        <v>26</v>
      </c>
      <c r="D13" s="23"/>
      <c r="E13" s="23"/>
      <c r="F13" s="23"/>
      <c r="G13" s="23"/>
      <c r="H13" s="23"/>
      <c r="I13" s="23"/>
      <c r="J13" s="24"/>
    </row>
    <row r="14" spans="2:10" x14ac:dyDescent="0.25">
      <c r="B14" s="25" t="s">
        <v>27</v>
      </c>
      <c r="C14" s="103" t="s">
        <v>28</v>
      </c>
      <c r="D14" s="103"/>
      <c r="E14" s="26">
        <v>6590457</v>
      </c>
      <c r="F14" s="27">
        <v>1</v>
      </c>
      <c r="G14" s="28">
        <v>0.5</v>
      </c>
      <c r="H14" s="29">
        <f>ROUND((E14*G14*F14),0)</f>
        <v>3295229</v>
      </c>
      <c r="I14" s="30">
        <v>2</v>
      </c>
      <c r="J14" s="31">
        <f>ROUND((H14*I14),0)</f>
        <v>6590458</v>
      </c>
    </row>
    <row r="15" spans="2:10" x14ac:dyDescent="0.25">
      <c r="B15" s="25" t="s">
        <v>29</v>
      </c>
      <c r="C15" s="101" t="s">
        <v>30</v>
      </c>
      <c r="D15" s="101"/>
      <c r="E15" s="32">
        <v>4402754</v>
      </c>
      <c r="F15" s="33">
        <v>1</v>
      </c>
      <c r="G15" s="34">
        <v>1</v>
      </c>
      <c r="H15" s="29">
        <f t="shared" ref="H15:H24" si="0">ROUND((E15*G15*F15),0)</f>
        <v>4402754</v>
      </c>
      <c r="I15" s="30">
        <v>2</v>
      </c>
      <c r="J15" s="31">
        <f t="shared" ref="J15:J24" si="1">ROUND((H15*I15),0)</f>
        <v>8805508</v>
      </c>
    </row>
    <row r="16" spans="2:10" x14ac:dyDescent="0.25">
      <c r="B16" s="25" t="s">
        <v>31</v>
      </c>
      <c r="C16" s="101" t="s">
        <v>32</v>
      </c>
      <c r="D16" s="101"/>
      <c r="E16" s="26">
        <v>5870338</v>
      </c>
      <c r="F16" s="33">
        <v>1</v>
      </c>
      <c r="G16" s="34">
        <v>0.3</v>
      </c>
      <c r="H16" s="29">
        <f t="shared" si="0"/>
        <v>1761101</v>
      </c>
      <c r="I16" s="30">
        <v>2</v>
      </c>
      <c r="J16" s="31">
        <f t="shared" si="1"/>
        <v>3522202</v>
      </c>
    </row>
    <row r="17" spans="2:10" x14ac:dyDescent="0.25">
      <c r="B17" s="25" t="s">
        <v>33</v>
      </c>
      <c r="C17" s="101" t="s">
        <v>34</v>
      </c>
      <c r="D17" s="101"/>
      <c r="E17" s="26">
        <v>5870338</v>
      </c>
      <c r="F17" s="33">
        <v>1</v>
      </c>
      <c r="G17" s="34">
        <v>0.3</v>
      </c>
      <c r="H17" s="29">
        <f t="shared" si="0"/>
        <v>1761101</v>
      </c>
      <c r="I17" s="30">
        <v>2</v>
      </c>
      <c r="J17" s="31">
        <f t="shared" si="1"/>
        <v>3522202</v>
      </c>
    </row>
    <row r="18" spans="2:10" x14ac:dyDescent="0.25">
      <c r="B18" s="25" t="s">
        <v>35</v>
      </c>
      <c r="C18" s="101" t="s">
        <v>36</v>
      </c>
      <c r="D18" s="101"/>
      <c r="E18" s="26">
        <v>5870338</v>
      </c>
      <c r="F18" s="33">
        <v>1</v>
      </c>
      <c r="G18" s="34">
        <v>0.3</v>
      </c>
      <c r="H18" s="29">
        <f t="shared" si="0"/>
        <v>1761101</v>
      </c>
      <c r="I18" s="30">
        <v>2</v>
      </c>
      <c r="J18" s="31">
        <f t="shared" si="1"/>
        <v>3522202</v>
      </c>
    </row>
    <row r="19" spans="2:10" x14ac:dyDescent="0.25">
      <c r="B19" s="25" t="s">
        <v>37</v>
      </c>
      <c r="C19" s="101" t="s">
        <v>38</v>
      </c>
      <c r="D19" s="101"/>
      <c r="E19" s="26">
        <v>5870338</v>
      </c>
      <c r="F19" s="33">
        <v>1</v>
      </c>
      <c r="G19" s="34">
        <v>0.3</v>
      </c>
      <c r="H19" s="29">
        <f t="shared" si="0"/>
        <v>1761101</v>
      </c>
      <c r="I19" s="30">
        <v>2</v>
      </c>
      <c r="J19" s="31">
        <f t="shared" si="1"/>
        <v>3522202</v>
      </c>
    </row>
    <row r="20" spans="2:10" x14ac:dyDescent="0.25">
      <c r="B20" s="25" t="s">
        <v>39</v>
      </c>
      <c r="C20" s="101" t="s">
        <v>40</v>
      </c>
      <c r="D20" s="101"/>
      <c r="E20" s="32">
        <v>4402754</v>
      </c>
      <c r="F20" s="33">
        <v>1</v>
      </c>
      <c r="G20" s="34">
        <v>0.3</v>
      </c>
      <c r="H20" s="29">
        <f t="shared" si="0"/>
        <v>1320826</v>
      </c>
      <c r="I20" s="30">
        <v>2</v>
      </c>
      <c r="J20" s="31">
        <f t="shared" si="1"/>
        <v>2641652</v>
      </c>
    </row>
    <row r="21" spans="2:10" x14ac:dyDescent="0.25">
      <c r="B21" s="25" t="s">
        <v>41</v>
      </c>
      <c r="C21" s="101" t="s">
        <v>42</v>
      </c>
      <c r="D21" s="101"/>
      <c r="E21" s="32">
        <v>4402754</v>
      </c>
      <c r="F21" s="33">
        <v>1</v>
      </c>
      <c r="G21" s="34">
        <v>0.3</v>
      </c>
      <c r="H21" s="29">
        <f t="shared" si="0"/>
        <v>1320826</v>
      </c>
      <c r="I21" s="30">
        <v>2</v>
      </c>
      <c r="J21" s="31">
        <f t="shared" si="1"/>
        <v>2641652</v>
      </c>
    </row>
    <row r="22" spans="2:10" x14ac:dyDescent="0.25">
      <c r="B22" s="25" t="s">
        <v>43</v>
      </c>
      <c r="C22" s="101" t="s">
        <v>44</v>
      </c>
      <c r="D22" s="101"/>
      <c r="E22" s="32">
        <v>4402754</v>
      </c>
      <c r="F22" s="33">
        <v>1</v>
      </c>
      <c r="G22" s="34">
        <v>0.3</v>
      </c>
      <c r="H22" s="29">
        <f t="shared" si="0"/>
        <v>1320826</v>
      </c>
      <c r="I22" s="30">
        <v>2</v>
      </c>
      <c r="J22" s="31">
        <f t="shared" si="1"/>
        <v>2641652</v>
      </c>
    </row>
    <row r="23" spans="2:10" x14ac:dyDescent="0.25">
      <c r="B23" s="25" t="s">
        <v>45</v>
      </c>
      <c r="C23" s="101" t="s">
        <v>46</v>
      </c>
      <c r="D23" s="101"/>
      <c r="E23" s="32">
        <v>3084865</v>
      </c>
      <c r="F23" s="33">
        <v>1</v>
      </c>
      <c r="G23" s="34">
        <v>0.5</v>
      </c>
      <c r="H23" s="29">
        <f t="shared" si="0"/>
        <v>1542433</v>
      </c>
      <c r="I23" s="30">
        <v>2</v>
      </c>
      <c r="J23" s="31">
        <f t="shared" si="1"/>
        <v>3084866</v>
      </c>
    </row>
    <row r="24" spans="2:10" x14ac:dyDescent="0.25">
      <c r="B24" s="25" t="s">
        <v>47</v>
      </c>
      <c r="C24" s="101" t="s">
        <v>48</v>
      </c>
      <c r="D24" s="101"/>
      <c r="E24" s="32">
        <v>2935170</v>
      </c>
      <c r="F24" s="33">
        <v>3</v>
      </c>
      <c r="G24" s="34">
        <v>1</v>
      </c>
      <c r="H24" s="29">
        <f t="shared" si="0"/>
        <v>8805510</v>
      </c>
      <c r="I24" s="30">
        <v>2</v>
      </c>
      <c r="J24" s="31">
        <f t="shared" si="1"/>
        <v>17611020</v>
      </c>
    </row>
    <row r="25" spans="2:10" x14ac:dyDescent="0.25">
      <c r="B25" s="21">
        <v>1.2</v>
      </c>
      <c r="C25" s="22" t="s">
        <v>49</v>
      </c>
      <c r="D25" s="23"/>
      <c r="E25" s="23"/>
      <c r="F25" s="23"/>
      <c r="G25" s="23"/>
      <c r="H25" s="23"/>
      <c r="I25" s="23"/>
      <c r="J25" s="24"/>
    </row>
    <row r="26" spans="2:10" x14ac:dyDescent="0.25">
      <c r="B26" s="25" t="s">
        <v>50</v>
      </c>
      <c r="C26" s="102" t="s">
        <v>51</v>
      </c>
      <c r="D26" s="102"/>
      <c r="E26" s="26">
        <v>6590457</v>
      </c>
      <c r="F26" s="33">
        <v>1</v>
      </c>
      <c r="G26" s="34">
        <v>1</v>
      </c>
      <c r="H26" s="29">
        <f>ROUND((E26*G26*F26),0)</f>
        <v>6590457</v>
      </c>
      <c r="I26" s="35">
        <v>2</v>
      </c>
      <c r="J26" s="31">
        <f t="shared" ref="J26:J28" si="2">ROUND((H26*I26),0)</f>
        <v>13180914</v>
      </c>
    </row>
    <row r="27" spans="2:10" x14ac:dyDescent="0.25">
      <c r="B27" s="25" t="s">
        <v>52</v>
      </c>
      <c r="C27" s="102" t="s">
        <v>53</v>
      </c>
      <c r="D27" s="102"/>
      <c r="E27" s="32">
        <v>2093113</v>
      </c>
      <c r="F27" s="33">
        <v>1</v>
      </c>
      <c r="G27" s="34">
        <v>1</v>
      </c>
      <c r="H27" s="29">
        <f>ROUND((E27*G27*F27),0)</f>
        <v>2093113</v>
      </c>
      <c r="I27" s="35">
        <v>2</v>
      </c>
      <c r="J27" s="31">
        <f t="shared" si="2"/>
        <v>4186226</v>
      </c>
    </row>
    <row r="28" spans="2:10" x14ac:dyDescent="0.25">
      <c r="B28" s="25" t="s">
        <v>54</v>
      </c>
      <c r="C28" s="102" t="s">
        <v>55</v>
      </c>
      <c r="D28" s="102"/>
      <c r="E28" s="32">
        <v>4402754</v>
      </c>
      <c r="F28" s="33">
        <v>1</v>
      </c>
      <c r="G28" s="34">
        <v>0.3</v>
      </c>
      <c r="H28" s="29">
        <f>ROUND((E28*G28*F28),0)</f>
        <v>1320826</v>
      </c>
      <c r="I28" s="35">
        <v>2</v>
      </c>
      <c r="J28" s="31">
        <f t="shared" si="2"/>
        <v>2641652</v>
      </c>
    </row>
    <row r="29" spans="2:10" x14ac:dyDescent="0.25">
      <c r="B29" s="104" t="s">
        <v>56</v>
      </c>
      <c r="C29" s="105"/>
      <c r="D29" s="105"/>
      <c r="E29" s="105"/>
      <c r="F29" s="105"/>
      <c r="G29" s="105"/>
      <c r="H29" s="105"/>
      <c r="I29" s="105"/>
      <c r="J29" s="71">
        <f>SUM(J14:J28)</f>
        <v>78114408</v>
      </c>
    </row>
    <row r="30" spans="2:10" ht="15.75" thickBot="1" x14ac:dyDescent="0.3">
      <c r="B30" s="36"/>
      <c r="C30" s="37"/>
      <c r="D30" s="37"/>
      <c r="E30" s="37"/>
      <c r="F30" s="37"/>
      <c r="G30" s="37"/>
      <c r="H30" s="38" t="s">
        <v>57</v>
      </c>
      <c r="I30" s="73">
        <v>2.2000000000000002</v>
      </c>
      <c r="J30" s="72">
        <f>+J29*I30</f>
        <v>171851697.60000002</v>
      </c>
    </row>
    <row r="31" spans="2:10" x14ac:dyDescent="0.25">
      <c r="B31" s="93" t="s">
        <v>10</v>
      </c>
      <c r="C31" s="95" t="s">
        <v>11</v>
      </c>
      <c r="D31" s="95"/>
      <c r="E31" s="15" t="s">
        <v>12</v>
      </c>
      <c r="F31" s="15" t="s">
        <v>13</v>
      </c>
      <c r="G31" s="15" t="s">
        <v>14</v>
      </c>
      <c r="H31" s="15" t="s">
        <v>15</v>
      </c>
      <c r="I31" s="15" t="s">
        <v>16</v>
      </c>
      <c r="J31" s="16" t="s">
        <v>17</v>
      </c>
    </row>
    <row r="32" spans="2:10" x14ac:dyDescent="0.25">
      <c r="B32" s="94"/>
      <c r="C32" s="96"/>
      <c r="D32" s="96"/>
      <c r="E32" s="96" t="s">
        <v>18</v>
      </c>
      <c r="F32" s="96" t="s">
        <v>6</v>
      </c>
      <c r="G32" s="96" t="s">
        <v>19</v>
      </c>
      <c r="H32" s="106" t="s">
        <v>20</v>
      </c>
      <c r="I32" s="96" t="s">
        <v>21</v>
      </c>
      <c r="J32" s="18" t="s">
        <v>22</v>
      </c>
    </row>
    <row r="33" spans="2:10" ht="15.75" thickBot="1" x14ac:dyDescent="0.3">
      <c r="B33" s="94"/>
      <c r="C33" s="96"/>
      <c r="D33" s="96"/>
      <c r="E33" s="96"/>
      <c r="F33" s="96"/>
      <c r="G33" s="96"/>
      <c r="H33" s="107"/>
      <c r="I33" s="96"/>
      <c r="J33" s="20" t="s">
        <v>58</v>
      </c>
    </row>
    <row r="34" spans="2:10" x14ac:dyDescent="0.25">
      <c r="B34" s="21">
        <v>1.3</v>
      </c>
      <c r="C34" s="22" t="s">
        <v>59</v>
      </c>
      <c r="D34" s="23"/>
      <c r="E34" s="23"/>
      <c r="F34" s="23"/>
      <c r="G34" s="23"/>
      <c r="H34" s="23"/>
      <c r="I34" s="23"/>
      <c r="J34" s="24"/>
    </row>
    <row r="35" spans="2:10" ht="31.35" customHeight="1" x14ac:dyDescent="0.25">
      <c r="B35" s="25" t="s">
        <v>60</v>
      </c>
      <c r="C35" s="108" t="s">
        <v>61</v>
      </c>
      <c r="D35" s="108"/>
      <c r="E35" s="39" t="s">
        <v>2</v>
      </c>
      <c r="F35" s="40">
        <v>1</v>
      </c>
      <c r="G35" s="41">
        <v>1</v>
      </c>
      <c r="H35" s="42">
        <f>3403361*2</f>
        <v>6806722</v>
      </c>
      <c r="I35" s="43">
        <v>1</v>
      </c>
      <c r="J35" s="44">
        <f t="shared" ref="J35:J44" si="3">+H35*G35*F35*I35</f>
        <v>6806722</v>
      </c>
    </row>
    <row r="36" spans="2:10" x14ac:dyDescent="0.25">
      <c r="B36" s="25" t="s">
        <v>62</v>
      </c>
      <c r="C36" s="108" t="s">
        <v>63</v>
      </c>
      <c r="D36" s="108"/>
      <c r="E36" s="39" t="s">
        <v>2</v>
      </c>
      <c r="F36" s="40">
        <v>1</v>
      </c>
      <c r="G36" s="41">
        <v>1</v>
      </c>
      <c r="H36" s="42">
        <v>3403361</v>
      </c>
      <c r="I36" s="43">
        <v>1</v>
      </c>
      <c r="J36" s="44">
        <f t="shared" si="3"/>
        <v>3403361</v>
      </c>
    </row>
    <row r="37" spans="2:10" x14ac:dyDescent="0.25">
      <c r="B37" s="25" t="s">
        <v>64</v>
      </c>
      <c r="C37" s="108" t="s">
        <v>65</v>
      </c>
      <c r="D37" s="108"/>
      <c r="E37" s="39" t="s">
        <v>2</v>
      </c>
      <c r="F37" s="40">
        <v>1</v>
      </c>
      <c r="G37" s="45">
        <v>1</v>
      </c>
      <c r="H37" s="42">
        <v>50000000</v>
      </c>
      <c r="I37" s="43">
        <v>1</v>
      </c>
      <c r="J37" s="46">
        <f t="shared" si="3"/>
        <v>50000000</v>
      </c>
    </row>
    <row r="38" spans="2:10" x14ac:dyDescent="0.25">
      <c r="B38" s="25" t="s">
        <v>66</v>
      </c>
      <c r="C38" s="108" t="s">
        <v>67</v>
      </c>
      <c r="D38" s="108"/>
      <c r="E38" s="39" t="s">
        <v>2</v>
      </c>
      <c r="F38" s="40">
        <v>1</v>
      </c>
      <c r="G38" s="45">
        <v>1</v>
      </c>
      <c r="H38" s="42">
        <v>35000000</v>
      </c>
      <c r="I38" s="43">
        <v>1</v>
      </c>
      <c r="J38" s="46">
        <f t="shared" si="3"/>
        <v>35000000</v>
      </c>
    </row>
    <row r="39" spans="2:10" x14ac:dyDescent="0.25">
      <c r="B39" s="25" t="s">
        <v>68</v>
      </c>
      <c r="C39" s="108" t="s">
        <v>69</v>
      </c>
      <c r="D39" s="108"/>
      <c r="E39" s="39" t="s">
        <v>2</v>
      </c>
      <c r="F39" s="40">
        <v>1</v>
      </c>
      <c r="G39" s="45">
        <v>1</v>
      </c>
      <c r="H39" s="42">
        <v>35000000</v>
      </c>
      <c r="I39" s="43">
        <v>1</v>
      </c>
      <c r="J39" s="46">
        <f t="shared" si="3"/>
        <v>35000000</v>
      </c>
    </row>
    <row r="40" spans="2:10" ht="25.35" customHeight="1" x14ac:dyDescent="0.25">
      <c r="B40" s="25" t="s">
        <v>70</v>
      </c>
      <c r="C40" s="108" t="s">
        <v>71</v>
      </c>
      <c r="D40" s="108"/>
      <c r="E40" s="39" t="s">
        <v>2</v>
      </c>
      <c r="F40" s="40">
        <v>1</v>
      </c>
      <c r="G40" s="45">
        <v>1</v>
      </c>
      <c r="H40" s="42">
        <v>35000000</v>
      </c>
      <c r="I40" s="43">
        <v>1</v>
      </c>
      <c r="J40" s="46">
        <f t="shared" si="3"/>
        <v>35000000</v>
      </c>
    </row>
    <row r="41" spans="2:10" x14ac:dyDescent="0.25">
      <c r="B41" s="25" t="s">
        <v>72</v>
      </c>
      <c r="C41" s="108" t="s">
        <v>73</v>
      </c>
      <c r="D41" s="108"/>
      <c r="E41" s="39" t="s">
        <v>2</v>
      </c>
      <c r="F41" s="40">
        <v>1</v>
      </c>
      <c r="G41" s="45">
        <v>1</v>
      </c>
      <c r="H41" s="42">
        <v>49000000</v>
      </c>
      <c r="I41" s="43">
        <v>1</v>
      </c>
      <c r="J41" s="46">
        <f t="shared" si="3"/>
        <v>49000000</v>
      </c>
    </row>
    <row r="42" spans="2:10" x14ac:dyDescent="0.25">
      <c r="B42" s="25" t="s">
        <v>74</v>
      </c>
      <c r="C42" s="108" t="s">
        <v>75</v>
      </c>
      <c r="D42" s="108"/>
      <c r="E42" s="39" t="s">
        <v>2</v>
      </c>
      <c r="F42" s="40">
        <v>1</v>
      </c>
      <c r="G42" s="45">
        <v>1</v>
      </c>
      <c r="H42" s="42">
        <v>55000000</v>
      </c>
      <c r="I42" s="43">
        <v>1</v>
      </c>
      <c r="J42" s="46">
        <f t="shared" si="3"/>
        <v>55000000</v>
      </c>
    </row>
    <row r="43" spans="2:10" x14ac:dyDescent="0.25">
      <c r="B43" s="25" t="s">
        <v>76</v>
      </c>
      <c r="C43" s="108" t="s">
        <v>77</v>
      </c>
      <c r="D43" s="108"/>
      <c r="E43" s="39" t="s">
        <v>2</v>
      </c>
      <c r="F43" s="40">
        <v>1</v>
      </c>
      <c r="G43" s="45">
        <v>1</v>
      </c>
      <c r="H43" s="42">
        <v>40000000</v>
      </c>
      <c r="I43" s="43">
        <v>1</v>
      </c>
      <c r="J43" s="46">
        <f t="shared" si="3"/>
        <v>40000000</v>
      </c>
    </row>
    <row r="44" spans="2:10" x14ac:dyDescent="0.25">
      <c r="B44" s="25" t="s">
        <v>78</v>
      </c>
      <c r="C44" s="108" t="s">
        <v>79</v>
      </c>
      <c r="D44" s="108"/>
      <c r="E44" s="39" t="s">
        <v>80</v>
      </c>
      <c r="F44" s="40">
        <v>3</v>
      </c>
      <c r="G44" s="41">
        <v>1</v>
      </c>
      <c r="H44" s="42">
        <v>10679228.424999991</v>
      </c>
      <c r="I44" s="43">
        <v>2</v>
      </c>
      <c r="J44" s="44">
        <f t="shared" si="3"/>
        <v>64075370.549999952</v>
      </c>
    </row>
    <row r="45" spans="2:10" ht="15.75" thickBot="1" x14ac:dyDescent="0.3">
      <c r="B45" s="109" t="s">
        <v>81</v>
      </c>
      <c r="C45" s="110"/>
      <c r="D45" s="110"/>
      <c r="E45" s="110"/>
      <c r="F45" s="110"/>
      <c r="G45" s="110"/>
      <c r="H45" s="110"/>
      <c r="I45" s="111"/>
      <c r="J45" s="47">
        <f>SUM(J35:J44)</f>
        <v>373285453.54999995</v>
      </c>
    </row>
    <row r="46" spans="2:10" ht="15.75" thickBot="1" x14ac:dyDescent="0.3">
      <c r="B46" s="48"/>
      <c r="C46" s="49"/>
      <c r="D46" s="49"/>
      <c r="E46" s="49"/>
      <c r="F46" s="49"/>
      <c r="G46" s="49"/>
      <c r="H46" s="49"/>
      <c r="I46" s="49"/>
      <c r="J46" s="50"/>
    </row>
    <row r="47" spans="2:10" ht="15.75" thickBot="1" x14ac:dyDescent="0.3">
      <c r="B47" s="112" t="s">
        <v>82</v>
      </c>
      <c r="C47" s="113"/>
      <c r="D47" s="113"/>
      <c r="E47" s="113"/>
      <c r="F47" s="113"/>
      <c r="G47" s="113"/>
      <c r="H47" s="113"/>
      <c r="I47" s="114"/>
      <c r="J47" s="51">
        <f>+J30+J45</f>
        <v>545137151.14999998</v>
      </c>
    </row>
    <row r="48" spans="2:10" ht="15.75" thickBot="1" x14ac:dyDescent="0.3">
      <c r="B48" s="48"/>
      <c r="C48" s="49"/>
      <c r="D48" s="49"/>
      <c r="E48" s="49"/>
      <c r="F48" s="49"/>
      <c r="G48" s="49"/>
      <c r="H48" s="49"/>
      <c r="I48" s="49"/>
      <c r="J48" s="50"/>
    </row>
    <row r="49" spans="2:10" ht="15.75" thickBot="1" x14ac:dyDescent="0.3">
      <c r="B49" s="14">
        <v>2</v>
      </c>
      <c r="C49" s="90" t="s">
        <v>83</v>
      </c>
      <c r="D49" s="91"/>
      <c r="E49" s="91"/>
      <c r="F49" s="91"/>
      <c r="G49" s="91"/>
      <c r="H49" s="91"/>
      <c r="I49" s="91"/>
      <c r="J49" s="92"/>
    </row>
    <row r="50" spans="2:10" x14ac:dyDescent="0.25">
      <c r="B50" s="93" t="s">
        <v>10</v>
      </c>
      <c r="C50" s="95" t="s">
        <v>11</v>
      </c>
      <c r="D50" s="95"/>
      <c r="E50" s="15" t="s">
        <v>12</v>
      </c>
      <c r="F50" s="15" t="s">
        <v>13</v>
      </c>
      <c r="G50" s="15" t="s">
        <v>14</v>
      </c>
      <c r="H50" s="15" t="s">
        <v>15</v>
      </c>
      <c r="I50" s="15" t="s">
        <v>16</v>
      </c>
      <c r="J50" s="16" t="s">
        <v>17</v>
      </c>
    </row>
    <row r="51" spans="2:10" x14ac:dyDescent="0.25">
      <c r="B51" s="94"/>
      <c r="C51" s="96"/>
      <c r="D51" s="96"/>
      <c r="E51" s="96" t="s">
        <v>18</v>
      </c>
      <c r="F51" s="96" t="s">
        <v>6</v>
      </c>
      <c r="G51" s="96" t="s">
        <v>19</v>
      </c>
      <c r="H51" s="17" t="s">
        <v>20</v>
      </c>
      <c r="I51" s="96" t="s">
        <v>21</v>
      </c>
      <c r="J51" s="18" t="s">
        <v>22</v>
      </c>
    </row>
    <row r="52" spans="2:10" x14ac:dyDescent="0.25">
      <c r="B52" s="94"/>
      <c r="C52" s="96"/>
      <c r="D52" s="96"/>
      <c r="E52" s="96"/>
      <c r="F52" s="96"/>
      <c r="G52" s="96"/>
      <c r="H52" s="19" t="s">
        <v>23</v>
      </c>
      <c r="I52" s="96"/>
      <c r="J52" s="20" t="s">
        <v>24</v>
      </c>
    </row>
    <row r="53" spans="2:10" ht="25.5" x14ac:dyDescent="0.25">
      <c r="B53" s="21">
        <v>2.1</v>
      </c>
      <c r="C53" s="22" t="s">
        <v>84</v>
      </c>
      <c r="D53" s="23"/>
      <c r="E53" s="23"/>
      <c r="F53" s="23"/>
      <c r="G53" s="23"/>
      <c r="H53" s="23"/>
      <c r="I53" s="23"/>
      <c r="J53" s="24"/>
    </row>
    <row r="54" spans="2:10" x14ac:dyDescent="0.25">
      <c r="B54" s="25" t="s">
        <v>85</v>
      </c>
      <c r="C54" s="103" t="s">
        <v>28</v>
      </c>
      <c r="D54" s="103"/>
      <c r="E54" s="26">
        <v>6590457</v>
      </c>
      <c r="F54" s="27">
        <v>1</v>
      </c>
      <c r="G54" s="28">
        <v>0.5</v>
      </c>
      <c r="H54" s="29">
        <f t="shared" ref="H54:H55" si="4">ROUND((E54*G54*F54),0)</f>
        <v>3295229</v>
      </c>
      <c r="I54" s="30">
        <v>1</v>
      </c>
      <c r="J54" s="31">
        <f>ROUND((H54*I54),0)</f>
        <v>3295229</v>
      </c>
    </row>
    <row r="55" spans="2:10" x14ac:dyDescent="0.25">
      <c r="B55" s="25" t="s">
        <v>86</v>
      </c>
      <c r="C55" s="101" t="s">
        <v>30</v>
      </c>
      <c r="D55" s="101"/>
      <c r="E55" s="32">
        <v>4402754</v>
      </c>
      <c r="F55" s="33">
        <v>1</v>
      </c>
      <c r="G55" s="34">
        <v>1</v>
      </c>
      <c r="H55" s="29">
        <f t="shared" si="4"/>
        <v>4402754</v>
      </c>
      <c r="I55" s="30">
        <v>1</v>
      </c>
      <c r="J55" s="31">
        <f t="shared" ref="J55" si="5">ROUND((H55*I55),0)</f>
        <v>4402754</v>
      </c>
    </row>
    <row r="56" spans="2:10" x14ac:dyDescent="0.25">
      <c r="B56" s="21">
        <v>2.2000000000000002</v>
      </c>
      <c r="C56" s="22" t="s">
        <v>49</v>
      </c>
      <c r="D56" s="23"/>
      <c r="E56" s="23"/>
      <c r="F56" s="23"/>
      <c r="G56" s="23"/>
      <c r="H56" s="23"/>
      <c r="I56" s="23"/>
      <c r="J56" s="24"/>
    </row>
    <row r="57" spans="2:10" x14ac:dyDescent="0.25">
      <c r="B57" s="25" t="s">
        <v>87</v>
      </c>
      <c r="C57" s="102" t="s">
        <v>51</v>
      </c>
      <c r="D57" s="102"/>
      <c r="E57" s="26">
        <v>6590457</v>
      </c>
      <c r="F57" s="33">
        <v>1</v>
      </c>
      <c r="G57" s="34">
        <v>1</v>
      </c>
      <c r="H57" s="29">
        <f>ROUND((E57*G57*F57),0)</f>
        <v>6590457</v>
      </c>
      <c r="I57" s="35">
        <v>1</v>
      </c>
      <c r="J57" s="31">
        <f t="shared" ref="J57:J59" si="6">ROUND((H57*I57),0)</f>
        <v>6590457</v>
      </c>
    </row>
    <row r="58" spans="2:10" x14ac:dyDescent="0.25">
      <c r="B58" s="25" t="s">
        <v>88</v>
      </c>
      <c r="C58" s="102" t="s">
        <v>53</v>
      </c>
      <c r="D58" s="102"/>
      <c r="E58" s="32">
        <v>2093113</v>
      </c>
      <c r="F58" s="33">
        <v>1</v>
      </c>
      <c r="G58" s="34">
        <v>1</v>
      </c>
      <c r="H58" s="29">
        <f>ROUND((E58*G58*F58),0)</f>
        <v>2093113</v>
      </c>
      <c r="I58" s="35">
        <v>1</v>
      </c>
      <c r="J58" s="31">
        <f t="shared" si="6"/>
        <v>2093113</v>
      </c>
    </row>
    <row r="59" spans="2:10" x14ac:dyDescent="0.25">
      <c r="B59" s="25" t="s">
        <v>89</v>
      </c>
      <c r="C59" s="102" t="s">
        <v>55</v>
      </c>
      <c r="D59" s="102"/>
      <c r="E59" s="32">
        <v>4402754</v>
      </c>
      <c r="F59" s="33">
        <v>1</v>
      </c>
      <c r="G59" s="34">
        <v>0.3</v>
      </c>
      <c r="H59" s="29">
        <f>ROUND((E59*G59*F59),0)</f>
        <v>1320826</v>
      </c>
      <c r="I59" s="35">
        <v>1</v>
      </c>
      <c r="J59" s="31">
        <f t="shared" si="6"/>
        <v>1320826</v>
      </c>
    </row>
    <row r="60" spans="2:10" x14ac:dyDescent="0.25">
      <c r="B60" s="104" t="s">
        <v>56</v>
      </c>
      <c r="C60" s="105"/>
      <c r="D60" s="105"/>
      <c r="E60" s="105"/>
      <c r="F60" s="105"/>
      <c r="G60" s="105"/>
      <c r="H60" s="105"/>
      <c r="I60" s="105"/>
      <c r="J60" s="71">
        <f>SUM(J54:J59)</f>
        <v>17702379</v>
      </c>
    </row>
    <row r="61" spans="2:10" ht="15.75" thickBot="1" x14ac:dyDescent="0.3">
      <c r="B61" s="36"/>
      <c r="C61" s="37"/>
      <c r="D61" s="37"/>
      <c r="E61" s="37"/>
      <c r="F61" s="37"/>
      <c r="G61" s="37"/>
      <c r="H61" s="38" t="s">
        <v>57</v>
      </c>
      <c r="I61" s="73">
        <f>+I30</f>
        <v>2.2000000000000002</v>
      </c>
      <c r="J61" s="72">
        <f>+J60*I61</f>
        <v>38945233.800000004</v>
      </c>
    </row>
    <row r="62" spans="2:10" x14ac:dyDescent="0.25">
      <c r="B62" s="93" t="s">
        <v>10</v>
      </c>
      <c r="C62" s="95" t="s">
        <v>11</v>
      </c>
      <c r="D62" s="95"/>
      <c r="E62" s="15" t="s">
        <v>12</v>
      </c>
      <c r="F62" s="117" t="s">
        <v>13</v>
      </c>
      <c r="G62" s="118"/>
      <c r="H62" s="117" t="s">
        <v>14</v>
      </c>
      <c r="I62" s="118"/>
      <c r="J62" s="16" t="s">
        <v>15</v>
      </c>
    </row>
    <row r="63" spans="2:10" x14ac:dyDescent="0.25">
      <c r="B63" s="94"/>
      <c r="C63" s="96"/>
      <c r="D63" s="96"/>
      <c r="E63" s="96" t="s">
        <v>5</v>
      </c>
      <c r="F63" s="119" t="s">
        <v>6</v>
      </c>
      <c r="G63" s="120"/>
      <c r="H63" s="123" t="s">
        <v>20</v>
      </c>
      <c r="I63" s="124"/>
      <c r="J63" s="18" t="s">
        <v>22</v>
      </c>
    </row>
    <row r="64" spans="2:10" x14ac:dyDescent="0.25">
      <c r="B64" s="94"/>
      <c r="C64" s="96"/>
      <c r="D64" s="96"/>
      <c r="E64" s="96"/>
      <c r="F64" s="121"/>
      <c r="G64" s="122"/>
      <c r="H64" s="125"/>
      <c r="I64" s="126"/>
      <c r="J64" s="20" t="s">
        <v>90</v>
      </c>
    </row>
    <row r="65" spans="2:10" x14ac:dyDescent="0.25">
      <c r="B65" s="21">
        <v>2.2999999999999998</v>
      </c>
      <c r="C65" s="22" t="s">
        <v>91</v>
      </c>
      <c r="D65" s="23"/>
      <c r="E65" s="23"/>
      <c r="F65" s="23"/>
      <c r="G65" s="23"/>
      <c r="H65" s="23"/>
      <c r="I65" s="23"/>
      <c r="J65" s="24"/>
    </row>
    <row r="66" spans="2:10" x14ac:dyDescent="0.25">
      <c r="B66" s="25" t="s">
        <v>92</v>
      </c>
      <c r="C66" s="101" t="s">
        <v>93</v>
      </c>
      <c r="D66" s="101" t="s">
        <v>93</v>
      </c>
      <c r="E66" s="52" t="s">
        <v>2</v>
      </c>
      <c r="F66" s="115">
        <v>1</v>
      </c>
      <c r="G66" s="115"/>
      <c r="H66" s="116">
        <v>4000000</v>
      </c>
      <c r="I66" s="116" t="s">
        <v>94</v>
      </c>
      <c r="J66" s="53">
        <f>+F66*H66</f>
        <v>4000000</v>
      </c>
    </row>
    <row r="67" spans="2:10" x14ac:dyDescent="0.25">
      <c r="B67" s="25" t="s">
        <v>95</v>
      </c>
      <c r="C67" s="101" t="s">
        <v>96</v>
      </c>
      <c r="D67" s="101" t="s">
        <v>96</v>
      </c>
      <c r="E67" s="52" t="s">
        <v>2</v>
      </c>
      <c r="F67" s="115">
        <v>1</v>
      </c>
      <c r="G67" s="115"/>
      <c r="H67" s="116">
        <v>4000000</v>
      </c>
      <c r="I67" s="116" t="s">
        <v>97</v>
      </c>
      <c r="J67" s="53">
        <f>+F67*H67</f>
        <v>4000000</v>
      </c>
    </row>
    <row r="68" spans="2:10" x14ac:dyDescent="0.25">
      <c r="B68" s="25" t="s">
        <v>98</v>
      </c>
      <c r="C68" s="101" t="s">
        <v>99</v>
      </c>
      <c r="D68" s="101" t="s">
        <v>99</v>
      </c>
      <c r="E68" s="52" t="s">
        <v>2</v>
      </c>
      <c r="F68" s="115">
        <v>1</v>
      </c>
      <c r="G68" s="115"/>
      <c r="H68" s="116">
        <f>+H67</f>
        <v>4000000</v>
      </c>
      <c r="I68" s="116" t="s">
        <v>100</v>
      </c>
      <c r="J68" s="53">
        <f>+F68*H68</f>
        <v>4000000</v>
      </c>
    </row>
    <row r="69" spans="2:10" x14ac:dyDescent="0.25">
      <c r="B69" s="25" t="s">
        <v>101</v>
      </c>
      <c r="C69" s="101" t="s">
        <v>102</v>
      </c>
      <c r="D69" s="101" t="s">
        <v>102</v>
      </c>
      <c r="E69" s="52" t="s">
        <v>2</v>
      </c>
      <c r="F69" s="115">
        <v>1</v>
      </c>
      <c r="G69" s="115"/>
      <c r="H69" s="116">
        <v>10000000</v>
      </c>
      <c r="I69" s="116" t="s">
        <v>103</v>
      </c>
      <c r="J69" s="53">
        <f>+F69*H69</f>
        <v>10000000</v>
      </c>
    </row>
    <row r="70" spans="2:10" x14ac:dyDescent="0.25">
      <c r="B70" s="25" t="s">
        <v>104</v>
      </c>
      <c r="C70" s="101" t="s">
        <v>105</v>
      </c>
      <c r="D70" s="101" t="s">
        <v>105</v>
      </c>
      <c r="E70" s="52" t="s">
        <v>2</v>
      </c>
      <c r="F70" s="115">
        <v>1</v>
      </c>
      <c r="G70" s="115"/>
      <c r="H70" s="116">
        <v>5000000</v>
      </c>
      <c r="I70" s="116" t="s">
        <v>106</v>
      </c>
      <c r="J70" s="53">
        <f>+F70*H70</f>
        <v>5000000</v>
      </c>
    </row>
    <row r="71" spans="2:10" ht="25.5" x14ac:dyDescent="0.25">
      <c r="B71" s="21">
        <v>2.4</v>
      </c>
      <c r="C71" s="22" t="s">
        <v>107</v>
      </c>
      <c r="D71" s="23"/>
      <c r="E71" s="23"/>
      <c r="F71" s="23"/>
      <c r="G71" s="23"/>
      <c r="H71" s="23"/>
      <c r="I71" s="23"/>
      <c r="J71" s="24"/>
    </row>
    <row r="72" spans="2:10" x14ac:dyDescent="0.25">
      <c r="B72" s="25" t="s">
        <v>108</v>
      </c>
      <c r="C72" s="101" t="s">
        <v>109</v>
      </c>
      <c r="D72" s="101" t="s">
        <v>109</v>
      </c>
      <c r="E72" s="52" t="s">
        <v>2</v>
      </c>
      <c r="F72" s="115">
        <v>1</v>
      </c>
      <c r="G72" s="115"/>
      <c r="H72" s="116">
        <v>4000000</v>
      </c>
      <c r="I72" s="116" t="s">
        <v>94</v>
      </c>
      <c r="J72" s="53">
        <f>+F72*H72</f>
        <v>4000000</v>
      </c>
    </row>
    <row r="73" spans="2:10" x14ac:dyDescent="0.25">
      <c r="B73" s="25" t="s">
        <v>110</v>
      </c>
      <c r="C73" s="101" t="s">
        <v>111</v>
      </c>
      <c r="D73" s="101" t="s">
        <v>111</v>
      </c>
      <c r="E73" s="52" t="s">
        <v>2</v>
      </c>
      <c r="F73" s="115">
        <v>1</v>
      </c>
      <c r="G73" s="115"/>
      <c r="H73" s="116">
        <v>4000000</v>
      </c>
      <c r="I73" s="116" t="s">
        <v>112</v>
      </c>
      <c r="J73" s="53">
        <f>+F73*H73</f>
        <v>4000000</v>
      </c>
    </row>
    <row r="74" spans="2:10" x14ac:dyDescent="0.25">
      <c r="B74" s="25" t="s">
        <v>113</v>
      </c>
      <c r="C74" s="101" t="s">
        <v>114</v>
      </c>
      <c r="D74" s="101" t="s">
        <v>114</v>
      </c>
      <c r="E74" s="52" t="s">
        <v>2</v>
      </c>
      <c r="F74" s="115">
        <v>1</v>
      </c>
      <c r="G74" s="115"/>
      <c r="H74" s="116">
        <v>10000000</v>
      </c>
      <c r="I74" s="116" t="s">
        <v>94</v>
      </c>
      <c r="J74" s="53">
        <f>+F74*H74</f>
        <v>10000000</v>
      </c>
    </row>
    <row r="75" spans="2:10" x14ac:dyDescent="0.25">
      <c r="B75" s="25" t="s">
        <v>115</v>
      </c>
      <c r="C75" s="101" t="s">
        <v>116</v>
      </c>
      <c r="D75" s="101" t="s">
        <v>116</v>
      </c>
      <c r="E75" s="52" t="s">
        <v>2</v>
      </c>
      <c r="F75" s="115">
        <v>1</v>
      </c>
      <c r="G75" s="115"/>
      <c r="H75" s="116">
        <v>8000000</v>
      </c>
      <c r="I75" s="116" t="s">
        <v>94</v>
      </c>
      <c r="J75" s="53">
        <f>+F75*H75</f>
        <v>8000000</v>
      </c>
    </row>
    <row r="76" spans="2:10" x14ac:dyDescent="0.25">
      <c r="B76" s="25" t="s">
        <v>117</v>
      </c>
      <c r="C76" s="101" t="s">
        <v>118</v>
      </c>
      <c r="D76" s="101" t="s">
        <v>118</v>
      </c>
      <c r="E76" s="52" t="s">
        <v>2</v>
      </c>
      <c r="F76" s="115">
        <v>1</v>
      </c>
      <c r="G76" s="115"/>
      <c r="H76" s="116">
        <f>+H70</f>
        <v>5000000</v>
      </c>
      <c r="I76" s="116" t="s">
        <v>119</v>
      </c>
      <c r="J76" s="53">
        <f>+F76*H76</f>
        <v>5000000</v>
      </c>
    </row>
    <row r="77" spans="2:10" x14ac:dyDescent="0.25">
      <c r="B77" s="21">
        <v>2.5</v>
      </c>
      <c r="C77" s="22" t="s">
        <v>120</v>
      </c>
      <c r="D77" s="23"/>
      <c r="E77" s="23"/>
      <c r="F77" s="23"/>
      <c r="G77" s="23"/>
      <c r="H77" s="23"/>
      <c r="I77" s="23"/>
      <c r="J77" s="24"/>
    </row>
    <row r="78" spans="2:10" x14ac:dyDescent="0.25">
      <c r="B78" s="25" t="s">
        <v>121</v>
      </c>
      <c r="C78" s="101" t="s">
        <v>122</v>
      </c>
      <c r="D78" s="101" t="s">
        <v>122</v>
      </c>
      <c r="E78" s="52" t="s">
        <v>2</v>
      </c>
      <c r="F78" s="115">
        <v>1</v>
      </c>
      <c r="G78" s="115"/>
      <c r="H78" s="116">
        <v>4000000</v>
      </c>
      <c r="I78" s="116" t="s">
        <v>123</v>
      </c>
      <c r="J78" s="53">
        <f>+F78*H78</f>
        <v>4000000</v>
      </c>
    </row>
    <row r="79" spans="2:10" x14ac:dyDescent="0.25">
      <c r="B79" s="25" t="s">
        <v>124</v>
      </c>
      <c r="C79" s="101" t="s">
        <v>125</v>
      </c>
      <c r="D79" s="101" t="s">
        <v>125</v>
      </c>
      <c r="E79" s="52" t="s">
        <v>2</v>
      </c>
      <c r="F79" s="115">
        <v>1</v>
      </c>
      <c r="G79" s="115"/>
      <c r="H79" s="116">
        <v>4000000</v>
      </c>
      <c r="I79" s="116" t="s">
        <v>126</v>
      </c>
      <c r="J79" s="53">
        <f>+F79*H79</f>
        <v>4000000</v>
      </c>
    </row>
    <row r="80" spans="2:10" x14ac:dyDescent="0.25">
      <c r="B80" s="25" t="s">
        <v>127</v>
      </c>
      <c r="C80" s="101" t="s">
        <v>128</v>
      </c>
      <c r="D80" s="101" t="s">
        <v>128</v>
      </c>
      <c r="E80" s="52" t="s">
        <v>2</v>
      </c>
      <c r="F80" s="115">
        <v>1</v>
      </c>
      <c r="G80" s="115"/>
      <c r="H80" s="116">
        <v>10000000</v>
      </c>
      <c r="I80" s="116" t="s">
        <v>129</v>
      </c>
      <c r="J80" s="53">
        <f>+F80*H80</f>
        <v>10000000</v>
      </c>
    </row>
    <row r="81" spans="2:10" x14ac:dyDescent="0.25">
      <c r="B81" s="25" t="s">
        <v>130</v>
      </c>
      <c r="C81" s="101" t="s">
        <v>131</v>
      </c>
      <c r="D81" s="101" t="s">
        <v>131</v>
      </c>
      <c r="E81" s="52" t="s">
        <v>2</v>
      </c>
      <c r="F81" s="115">
        <v>1</v>
      </c>
      <c r="G81" s="115"/>
      <c r="H81" s="116">
        <f>+H76</f>
        <v>5000000</v>
      </c>
      <c r="I81" s="116" t="s">
        <v>106</v>
      </c>
      <c r="J81" s="53">
        <f>+F81*H81</f>
        <v>5000000</v>
      </c>
    </row>
    <row r="82" spans="2:10" x14ac:dyDescent="0.25">
      <c r="B82" s="21">
        <v>2.6</v>
      </c>
      <c r="C82" s="22" t="s">
        <v>132</v>
      </c>
      <c r="D82" s="23"/>
      <c r="E82" s="23"/>
      <c r="F82" s="23"/>
      <c r="G82" s="23"/>
      <c r="H82" s="23"/>
      <c r="I82" s="23"/>
      <c r="J82" s="24"/>
    </row>
    <row r="83" spans="2:10" x14ac:dyDescent="0.25">
      <c r="B83" s="25" t="s">
        <v>133</v>
      </c>
      <c r="C83" s="101" t="s">
        <v>122</v>
      </c>
      <c r="D83" s="101" t="s">
        <v>134</v>
      </c>
      <c r="E83" s="52" t="s">
        <v>2</v>
      </c>
      <c r="F83" s="115">
        <v>1</v>
      </c>
      <c r="G83" s="115"/>
      <c r="H83" s="116">
        <v>4000000</v>
      </c>
      <c r="I83" s="116" t="s">
        <v>135</v>
      </c>
      <c r="J83" s="53">
        <f t="shared" ref="J83:J86" si="7">+F83*H83</f>
        <v>4000000</v>
      </c>
    </row>
    <row r="84" spans="2:10" x14ac:dyDescent="0.25">
      <c r="B84" s="25" t="s">
        <v>136</v>
      </c>
      <c r="C84" s="101" t="s">
        <v>111</v>
      </c>
      <c r="D84" s="101" t="s">
        <v>137</v>
      </c>
      <c r="E84" s="52" t="s">
        <v>2</v>
      </c>
      <c r="F84" s="115">
        <v>1</v>
      </c>
      <c r="G84" s="115"/>
      <c r="H84" s="116">
        <v>10000000</v>
      </c>
      <c r="I84" s="116" t="s">
        <v>138</v>
      </c>
      <c r="J84" s="53">
        <f t="shared" si="7"/>
        <v>10000000</v>
      </c>
    </row>
    <row r="85" spans="2:10" x14ac:dyDescent="0.25">
      <c r="B85" s="25" t="s">
        <v>139</v>
      </c>
      <c r="C85" s="101" t="s">
        <v>140</v>
      </c>
      <c r="D85" s="101" t="s">
        <v>141</v>
      </c>
      <c r="E85" s="52" t="s">
        <v>2</v>
      </c>
      <c r="F85" s="115">
        <v>1</v>
      </c>
      <c r="G85" s="115"/>
      <c r="H85" s="116">
        <v>8000000</v>
      </c>
      <c r="I85" s="116" t="s">
        <v>142</v>
      </c>
      <c r="J85" s="53">
        <f t="shared" si="7"/>
        <v>8000000</v>
      </c>
    </row>
    <row r="86" spans="2:10" x14ac:dyDescent="0.25">
      <c r="B86" s="25" t="s">
        <v>143</v>
      </c>
      <c r="C86" s="101" t="s">
        <v>131</v>
      </c>
      <c r="D86" s="101" t="s">
        <v>144</v>
      </c>
      <c r="E86" s="52" t="s">
        <v>2</v>
      </c>
      <c r="F86" s="115">
        <v>1</v>
      </c>
      <c r="G86" s="115"/>
      <c r="H86" s="116">
        <f>+H81</f>
        <v>5000000</v>
      </c>
      <c r="I86" s="116" t="s">
        <v>145</v>
      </c>
      <c r="J86" s="53">
        <f t="shared" si="7"/>
        <v>5000000</v>
      </c>
    </row>
    <row r="87" spans="2:10" ht="15.75" thickBot="1" x14ac:dyDescent="0.3">
      <c r="B87" s="109" t="s">
        <v>82</v>
      </c>
      <c r="C87" s="110"/>
      <c r="D87" s="110"/>
      <c r="E87" s="110"/>
      <c r="F87" s="110"/>
      <c r="G87" s="110"/>
      <c r="H87" s="110"/>
      <c r="I87" s="111"/>
      <c r="J87" s="47">
        <f>SUM(J66:J86)</f>
        <v>108000000</v>
      </c>
    </row>
    <row r="88" spans="2:10" x14ac:dyDescent="0.25">
      <c r="B88" s="93" t="s">
        <v>10</v>
      </c>
      <c r="C88" s="95" t="s">
        <v>11</v>
      </c>
      <c r="D88" s="95"/>
      <c r="E88" s="15" t="s">
        <v>12</v>
      </c>
      <c r="F88" s="15" t="s">
        <v>13</v>
      </c>
      <c r="G88" s="15" t="s">
        <v>14</v>
      </c>
      <c r="H88" s="15" t="s">
        <v>15</v>
      </c>
      <c r="I88" s="15" t="s">
        <v>16</v>
      </c>
      <c r="J88" s="16" t="s">
        <v>17</v>
      </c>
    </row>
    <row r="89" spans="2:10" x14ac:dyDescent="0.25">
      <c r="B89" s="94"/>
      <c r="C89" s="96"/>
      <c r="D89" s="96"/>
      <c r="E89" s="96" t="s">
        <v>18</v>
      </c>
      <c r="F89" s="96" t="s">
        <v>6</v>
      </c>
      <c r="G89" s="96" t="s">
        <v>19</v>
      </c>
      <c r="H89" s="17" t="s">
        <v>20</v>
      </c>
      <c r="I89" s="96" t="s">
        <v>21</v>
      </c>
      <c r="J89" s="18" t="s">
        <v>22</v>
      </c>
    </row>
    <row r="90" spans="2:10" x14ac:dyDescent="0.25">
      <c r="B90" s="94"/>
      <c r="C90" s="96"/>
      <c r="D90" s="96"/>
      <c r="E90" s="96"/>
      <c r="F90" s="96"/>
      <c r="G90" s="96"/>
      <c r="H90" s="19" t="s">
        <v>23</v>
      </c>
      <c r="I90" s="96"/>
      <c r="J90" s="20" t="s">
        <v>24</v>
      </c>
    </row>
    <row r="91" spans="2:10" x14ac:dyDescent="0.25">
      <c r="B91" s="21">
        <v>2.6</v>
      </c>
      <c r="C91" s="22" t="s">
        <v>59</v>
      </c>
      <c r="D91" s="23"/>
      <c r="E91" s="23"/>
      <c r="F91" s="23"/>
      <c r="G91" s="23"/>
      <c r="H91" s="23"/>
      <c r="I91" s="23"/>
      <c r="J91" s="24"/>
    </row>
    <row r="92" spans="2:10" ht="26.45" customHeight="1" x14ac:dyDescent="0.25">
      <c r="B92" s="25" t="s">
        <v>133</v>
      </c>
      <c r="C92" s="108" t="s">
        <v>61</v>
      </c>
      <c r="D92" s="108"/>
      <c r="E92" s="39" t="s">
        <v>2</v>
      </c>
      <c r="F92" s="40">
        <v>1</v>
      </c>
      <c r="G92" s="41">
        <v>1</v>
      </c>
      <c r="H92" s="42">
        <f>3403361*2</f>
        <v>6806722</v>
      </c>
      <c r="I92" s="43">
        <v>1</v>
      </c>
      <c r="J92" s="44">
        <f t="shared" ref="J92:J94" si="8">+H92*G92*F92*I92</f>
        <v>6806722</v>
      </c>
    </row>
    <row r="93" spans="2:10" x14ac:dyDescent="0.25">
      <c r="B93" s="25" t="s">
        <v>136</v>
      </c>
      <c r="C93" s="108" t="s">
        <v>63</v>
      </c>
      <c r="D93" s="108"/>
      <c r="E93" s="39" t="s">
        <v>2</v>
      </c>
      <c r="F93" s="40">
        <v>1</v>
      </c>
      <c r="G93" s="41">
        <v>1</v>
      </c>
      <c r="H93" s="42">
        <v>3403361</v>
      </c>
      <c r="I93" s="43">
        <v>1</v>
      </c>
      <c r="J93" s="44">
        <f t="shared" si="8"/>
        <v>3403361</v>
      </c>
    </row>
    <row r="94" spans="2:10" x14ac:dyDescent="0.25">
      <c r="B94" s="25" t="s">
        <v>139</v>
      </c>
      <c r="C94" s="108" t="s">
        <v>79</v>
      </c>
      <c r="D94" s="108"/>
      <c r="E94" s="39" t="s">
        <v>80</v>
      </c>
      <c r="F94" s="40">
        <v>1</v>
      </c>
      <c r="G94" s="41">
        <v>1</v>
      </c>
      <c r="H94" s="42">
        <f>+H44</f>
        <v>10679228.424999991</v>
      </c>
      <c r="I94" s="43">
        <v>1</v>
      </c>
      <c r="J94" s="44">
        <f t="shared" si="8"/>
        <v>10679228.424999991</v>
      </c>
    </row>
    <row r="95" spans="2:10" ht="15.75" thickBot="1" x14ac:dyDescent="0.3">
      <c r="B95" s="109" t="s">
        <v>81</v>
      </c>
      <c r="C95" s="110"/>
      <c r="D95" s="110"/>
      <c r="E95" s="110"/>
      <c r="F95" s="110"/>
      <c r="G95" s="110"/>
      <c r="H95" s="110"/>
      <c r="I95" s="111"/>
      <c r="J95" s="47">
        <f>SUM(J92:J94)</f>
        <v>20889311.42499999</v>
      </c>
    </row>
    <row r="96" spans="2:10" ht="15.75" thickBot="1" x14ac:dyDescent="0.3">
      <c r="B96" s="48"/>
      <c r="C96" s="49"/>
      <c r="D96" s="49"/>
      <c r="E96" s="49"/>
      <c r="F96" s="49"/>
      <c r="G96" s="49"/>
      <c r="H96" s="49"/>
      <c r="I96" s="49"/>
      <c r="J96" s="50"/>
    </row>
    <row r="97" spans="2:10" ht="15.75" thickBot="1" x14ac:dyDescent="0.3">
      <c r="B97" s="112" t="s">
        <v>82</v>
      </c>
      <c r="C97" s="113"/>
      <c r="D97" s="113"/>
      <c r="E97" s="113"/>
      <c r="F97" s="113"/>
      <c r="G97" s="113"/>
      <c r="H97" s="113"/>
      <c r="I97" s="114"/>
      <c r="J97" s="51">
        <f>+J61+J87+J95</f>
        <v>167834545.22499999</v>
      </c>
    </row>
    <row r="98" spans="2:10" ht="15.75" thickBot="1" x14ac:dyDescent="0.3">
      <c r="B98" s="48"/>
      <c r="C98" s="49"/>
      <c r="D98" s="49"/>
      <c r="E98" s="49"/>
      <c r="F98" s="49"/>
      <c r="G98" s="49"/>
      <c r="H98" s="49"/>
      <c r="I98" s="49"/>
      <c r="J98" s="50"/>
    </row>
    <row r="99" spans="2:10" ht="15.75" thickBot="1" x14ac:dyDescent="0.3">
      <c r="B99" s="14">
        <v>3</v>
      </c>
      <c r="C99" s="90" t="s">
        <v>146</v>
      </c>
      <c r="D99" s="91"/>
      <c r="E99" s="91"/>
      <c r="F99" s="91"/>
      <c r="G99" s="91"/>
      <c r="H99" s="91"/>
      <c r="I99" s="91"/>
      <c r="J99" s="92"/>
    </row>
    <row r="100" spans="2:10" x14ac:dyDescent="0.25">
      <c r="B100" s="93" t="s">
        <v>10</v>
      </c>
      <c r="C100" s="95" t="s">
        <v>11</v>
      </c>
      <c r="D100" s="95"/>
      <c r="E100" s="15" t="s">
        <v>12</v>
      </c>
      <c r="F100" s="15" t="s">
        <v>13</v>
      </c>
      <c r="G100" s="15" t="s">
        <v>14</v>
      </c>
      <c r="H100" s="15" t="s">
        <v>15</v>
      </c>
      <c r="I100" s="15" t="s">
        <v>16</v>
      </c>
      <c r="J100" s="16" t="s">
        <v>17</v>
      </c>
    </row>
    <row r="101" spans="2:10" x14ac:dyDescent="0.25">
      <c r="B101" s="94"/>
      <c r="C101" s="96"/>
      <c r="D101" s="96"/>
      <c r="E101" s="96" t="s">
        <v>18</v>
      </c>
      <c r="F101" s="96" t="s">
        <v>6</v>
      </c>
      <c r="G101" s="96" t="s">
        <v>19</v>
      </c>
      <c r="H101" s="17" t="s">
        <v>20</v>
      </c>
      <c r="I101" s="96" t="s">
        <v>21</v>
      </c>
      <c r="J101" s="18" t="s">
        <v>22</v>
      </c>
    </row>
    <row r="102" spans="2:10" x14ac:dyDescent="0.25">
      <c r="B102" s="94"/>
      <c r="C102" s="96"/>
      <c r="D102" s="96"/>
      <c r="E102" s="96"/>
      <c r="F102" s="96"/>
      <c r="G102" s="96"/>
      <c r="H102" s="19" t="s">
        <v>23</v>
      </c>
      <c r="I102" s="96"/>
      <c r="J102" s="20" t="s">
        <v>24</v>
      </c>
    </row>
    <row r="103" spans="2:10" ht="25.5" x14ac:dyDescent="0.25">
      <c r="B103" s="21">
        <v>3.1</v>
      </c>
      <c r="C103" s="22" t="s">
        <v>84</v>
      </c>
      <c r="D103" s="23"/>
      <c r="E103" s="23"/>
      <c r="F103" s="23"/>
      <c r="G103" s="23"/>
      <c r="H103" s="23"/>
      <c r="I103" s="23"/>
      <c r="J103" s="24"/>
    </row>
    <row r="104" spans="2:10" x14ac:dyDescent="0.25">
      <c r="B104" s="25" t="s">
        <v>147</v>
      </c>
      <c r="C104" s="103" t="s">
        <v>28</v>
      </c>
      <c r="D104" s="103"/>
      <c r="E104" s="26">
        <v>6590457</v>
      </c>
      <c r="F104" s="27">
        <v>1</v>
      </c>
      <c r="G104" s="28">
        <v>0.5</v>
      </c>
      <c r="H104" s="29">
        <f t="shared" ref="H104:H105" si="9">ROUND((E104*G104*F104),0)</f>
        <v>3295229</v>
      </c>
      <c r="I104" s="30">
        <v>3</v>
      </c>
      <c r="J104" s="31">
        <f>ROUND((H104*I104),0)</f>
        <v>9885687</v>
      </c>
    </row>
    <row r="105" spans="2:10" x14ac:dyDescent="0.25">
      <c r="B105" s="25" t="s">
        <v>148</v>
      </c>
      <c r="C105" s="101" t="s">
        <v>30</v>
      </c>
      <c r="D105" s="101"/>
      <c r="E105" s="32">
        <v>4402754</v>
      </c>
      <c r="F105" s="33">
        <v>1</v>
      </c>
      <c r="G105" s="34">
        <v>1</v>
      </c>
      <c r="H105" s="29">
        <f t="shared" si="9"/>
        <v>4402754</v>
      </c>
      <c r="I105" s="30">
        <v>3</v>
      </c>
      <c r="J105" s="31">
        <f t="shared" ref="J105" si="10">ROUND((H105*I105),0)</f>
        <v>13208262</v>
      </c>
    </row>
    <row r="106" spans="2:10" x14ac:dyDescent="0.25">
      <c r="B106" s="21">
        <v>3.2</v>
      </c>
      <c r="C106" s="22" t="s">
        <v>49</v>
      </c>
      <c r="D106" s="23"/>
      <c r="E106" s="23"/>
      <c r="F106" s="23"/>
      <c r="G106" s="23"/>
      <c r="H106" s="23"/>
      <c r="I106" s="23"/>
      <c r="J106" s="24"/>
    </row>
    <row r="107" spans="2:10" x14ac:dyDescent="0.25">
      <c r="B107" s="25" t="s">
        <v>149</v>
      </c>
      <c r="C107" s="102" t="s">
        <v>51</v>
      </c>
      <c r="D107" s="102"/>
      <c r="E107" s="26">
        <v>6590457</v>
      </c>
      <c r="F107" s="33">
        <v>1</v>
      </c>
      <c r="G107" s="34">
        <v>1</v>
      </c>
      <c r="H107" s="29">
        <f>ROUND((E107*G107*F107),0)</f>
        <v>6590457</v>
      </c>
      <c r="I107" s="35">
        <v>3</v>
      </c>
      <c r="J107" s="31">
        <f t="shared" ref="J107:J109" si="11">ROUND((H107*I107),0)</f>
        <v>19771371</v>
      </c>
    </row>
    <row r="108" spans="2:10" x14ac:dyDescent="0.25">
      <c r="B108" s="25" t="s">
        <v>150</v>
      </c>
      <c r="C108" s="102" t="s">
        <v>53</v>
      </c>
      <c r="D108" s="102"/>
      <c r="E108" s="32">
        <v>2093113</v>
      </c>
      <c r="F108" s="33">
        <v>1</v>
      </c>
      <c r="G108" s="34">
        <v>1</v>
      </c>
      <c r="H108" s="29">
        <f>ROUND((E108*G108*F108),0)</f>
        <v>2093113</v>
      </c>
      <c r="I108" s="35">
        <v>3</v>
      </c>
      <c r="J108" s="31">
        <f t="shared" si="11"/>
        <v>6279339</v>
      </c>
    </row>
    <row r="109" spans="2:10" x14ac:dyDescent="0.25">
      <c r="B109" s="25" t="s">
        <v>151</v>
      </c>
      <c r="C109" s="102" t="s">
        <v>55</v>
      </c>
      <c r="D109" s="102"/>
      <c r="E109" s="32">
        <v>4402754</v>
      </c>
      <c r="F109" s="33">
        <v>1</v>
      </c>
      <c r="G109" s="34">
        <v>0.3</v>
      </c>
      <c r="H109" s="29">
        <f>ROUND((E109*G109*F109),0)</f>
        <v>1320826</v>
      </c>
      <c r="I109" s="35">
        <v>3</v>
      </c>
      <c r="J109" s="31">
        <f t="shared" si="11"/>
        <v>3962478</v>
      </c>
    </row>
    <row r="110" spans="2:10" x14ac:dyDescent="0.25">
      <c r="B110" s="104" t="s">
        <v>56</v>
      </c>
      <c r="C110" s="105"/>
      <c r="D110" s="105"/>
      <c r="E110" s="105"/>
      <c r="F110" s="105"/>
      <c r="G110" s="105"/>
      <c r="H110" s="105"/>
      <c r="I110" s="105"/>
      <c r="J110" s="71">
        <f>SUM(J104:J109)</f>
        <v>53107137</v>
      </c>
    </row>
    <row r="111" spans="2:10" ht="15.75" thickBot="1" x14ac:dyDescent="0.3">
      <c r="B111" s="36"/>
      <c r="C111" s="37"/>
      <c r="D111" s="37"/>
      <c r="E111" s="37"/>
      <c r="F111" s="37"/>
      <c r="G111" s="37"/>
      <c r="H111" s="38" t="s">
        <v>57</v>
      </c>
      <c r="I111" s="38">
        <f>+I61</f>
        <v>2.2000000000000002</v>
      </c>
      <c r="J111" s="72">
        <f>+J110*I111</f>
        <v>116835701.40000001</v>
      </c>
    </row>
    <row r="112" spans="2:10" x14ac:dyDescent="0.25">
      <c r="B112" s="93" t="s">
        <v>10</v>
      </c>
      <c r="C112" s="95" t="s">
        <v>11</v>
      </c>
      <c r="D112" s="95"/>
      <c r="E112" s="15" t="s">
        <v>12</v>
      </c>
      <c r="F112" s="117" t="s">
        <v>13</v>
      </c>
      <c r="G112" s="118"/>
      <c r="H112" s="117" t="s">
        <v>14</v>
      </c>
      <c r="I112" s="118"/>
      <c r="J112" s="16" t="s">
        <v>15</v>
      </c>
    </row>
    <row r="113" spans="2:10" x14ac:dyDescent="0.25">
      <c r="B113" s="94"/>
      <c r="C113" s="96"/>
      <c r="D113" s="96"/>
      <c r="E113" s="96" t="s">
        <v>5</v>
      </c>
      <c r="F113" s="119" t="s">
        <v>6</v>
      </c>
      <c r="G113" s="120"/>
      <c r="H113" s="123" t="s">
        <v>20</v>
      </c>
      <c r="I113" s="124"/>
      <c r="J113" s="18" t="s">
        <v>22</v>
      </c>
    </row>
    <row r="114" spans="2:10" x14ac:dyDescent="0.25">
      <c r="B114" s="94"/>
      <c r="C114" s="96"/>
      <c r="D114" s="96"/>
      <c r="E114" s="96"/>
      <c r="F114" s="121"/>
      <c r="G114" s="122"/>
      <c r="H114" s="125"/>
      <c r="I114" s="126"/>
      <c r="J114" s="20" t="s">
        <v>90</v>
      </c>
    </row>
    <row r="115" spans="2:10" x14ac:dyDescent="0.25">
      <c r="B115" s="21">
        <v>3.3</v>
      </c>
      <c r="C115" s="22" t="s">
        <v>91</v>
      </c>
      <c r="D115" s="23"/>
      <c r="E115" s="23"/>
      <c r="F115" s="23"/>
      <c r="G115" s="23"/>
      <c r="H115" s="23"/>
      <c r="I115" s="23"/>
      <c r="J115" s="24"/>
    </row>
    <row r="116" spans="2:10" x14ac:dyDescent="0.25">
      <c r="B116" s="25" t="s">
        <v>152</v>
      </c>
      <c r="C116" s="101" t="s">
        <v>134</v>
      </c>
      <c r="D116" s="101" t="s">
        <v>134</v>
      </c>
      <c r="E116" s="52" t="s">
        <v>2</v>
      </c>
      <c r="F116" s="115">
        <v>1</v>
      </c>
      <c r="G116" s="115"/>
      <c r="H116" s="116">
        <v>12000000</v>
      </c>
      <c r="I116" s="116" t="s">
        <v>94</v>
      </c>
      <c r="J116" s="53">
        <f t="shared" ref="J116:J121" si="12">+F116*H116</f>
        <v>12000000</v>
      </c>
    </row>
    <row r="117" spans="2:10" x14ac:dyDescent="0.25">
      <c r="B117" s="25" t="s">
        <v>153</v>
      </c>
      <c r="C117" s="101" t="s">
        <v>137</v>
      </c>
      <c r="D117" s="101" t="s">
        <v>137</v>
      </c>
      <c r="E117" s="52" t="s">
        <v>2</v>
      </c>
      <c r="F117" s="115">
        <v>1</v>
      </c>
      <c r="G117" s="115"/>
      <c r="H117" s="116">
        <v>14000000</v>
      </c>
      <c r="I117" s="116" t="s">
        <v>97</v>
      </c>
      <c r="J117" s="53">
        <f t="shared" si="12"/>
        <v>14000000</v>
      </c>
    </row>
    <row r="118" spans="2:10" x14ac:dyDescent="0.25">
      <c r="B118" s="25" t="s">
        <v>154</v>
      </c>
      <c r="C118" s="101" t="s">
        <v>141</v>
      </c>
      <c r="D118" s="101" t="s">
        <v>141</v>
      </c>
      <c r="E118" s="52" t="s">
        <v>2</v>
      </c>
      <c r="F118" s="115">
        <v>1</v>
      </c>
      <c r="G118" s="115"/>
      <c r="H118" s="116">
        <v>16000000</v>
      </c>
      <c r="I118" s="116" t="s">
        <v>100</v>
      </c>
      <c r="J118" s="53">
        <f t="shared" si="12"/>
        <v>16000000</v>
      </c>
    </row>
    <row r="119" spans="2:10" x14ac:dyDescent="0.25">
      <c r="B119" s="25" t="s">
        <v>155</v>
      </c>
      <c r="C119" s="101" t="s">
        <v>144</v>
      </c>
      <c r="D119" s="101" t="s">
        <v>144</v>
      </c>
      <c r="E119" s="52" t="s">
        <v>2</v>
      </c>
      <c r="F119" s="115">
        <v>1</v>
      </c>
      <c r="G119" s="115"/>
      <c r="H119" s="116">
        <v>18000000</v>
      </c>
      <c r="I119" s="116" t="s">
        <v>103</v>
      </c>
      <c r="J119" s="53">
        <f t="shared" si="12"/>
        <v>18000000</v>
      </c>
    </row>
    <row r="120" spans="2:10" x14ac:dyDescent="0.25">
      <c r="B120" s="25" t="s">
        <v>156</v>
      </c>
      <c r="C120" s="101" t="s">
        <v>157</v>
      </c>
      <c r="D120" s="101" t="s">
        <v>157</v>
      </c>
      <c r="E120" s="52" t="s">
        <v>2</v>
      </c>
      <c r="F120" s="115">
        <v>1</v>
      </c>
      <c r="G120" s="115"/>
      <c r="H120" s="116">
        <v>18000000</v>
      </c>
      <c r="I120" s="116" t="s">
        <v>97</v>
      </c>
      <c r="J120" s="53">
        <f t="shared" si="12"/>
        <v>18000000</v>
      </c>
    </row>
    <row r="121" spans="2:10" x14ac:dyDescent="0.25">
      <c r="B121" s="25" t="s">
        <v>158</v>
      </c>
      <c r="C121" s="101" t="s">
        <v>159</v>
      </c>
      <c r="D121" s="101" t="s">
        <v>159</v>
      </c>
      <c r="E121" s="52" t="s">
        <v>2</v>
      </c>
      <c r="F121" s="115">
        <v>1</v>
      </c>
      <c r="G121" s="115"/>
      <c r="H121" s="116">
        <v>12000000</v>
      </c>
      <c r="I121" s="116" t="s">
        <v>100</v>
      </c>
      <c r="J121" s="53">
        <f t="shared" si="12"/>
        <v>12000000</v>
      </c>
    </row>
    <row r="122" spans="2:10" x14ac:dyDescent="0.25">
      <c r="B122" s="21">
        <v>3.4</v>
      </c>
      <c r="C122" s="54" t="s">
        <v>107</v>
      </c>
      <c r="D122" s="23"/>
      <c r="E122" s="23"/>
      <c r="F122" s="23"/>
      <c r="G122" s="23"/>
      <c r="H122" s="23"/>
      <c r="I122" s="23"/>
      <c r="J122" s="24"/>
    </row>
    <row r="123" spans="2:10" x14ac:dyDescent="0.25">
      <c r="B123" s="25" t="s">
        <v>160</v>
      </c>
      <c r="C123" s="101" t="s">
        <v>161</v>
      </c>
      <c r="D123" s="101" t="s">
        <v>161</v>
      </c>
      <c r="E123" s="52" t="s">
        <v>2</v>
      </c>
      <c r="F123" s="115">
        <v>1</v>
      </c>
      <c r="G123" s="115"/>
      <c r="H123" s="116">
        <v>12000000</v>
      </c>
      <c r="I123" s="116" t="s">
        <v>94</v>
      </c>
      <c r="J123" s="53">
        <f t="shared" ref="J123:J126" si="13">+F123*H123</f>
        <v>12000000</v>
      </c>
    </row>
    <row r="124" spans="2:10" x14ac:dyDescent="0.25">
      <c r="B124" s="25" t="s">
        <v>162</v>
      </c>
      <c r="C124" s="101" t="s">
        <v>137</v>
      </c>
      <c r="D124" s="101" t="s">
        <v>137</v>
      </c>
      <c r="E124" s="52" t="s">
        <v>2</v>
      </c>
      <c r="F124" s="115">
        <v>1</v>
      </c>
      <c r="G124" s="115"/>
      <c r="H124" s="116">
        <v>14000000</v>
      </c>
      <c r="I124" s="116" t="s">
        <v>112</v>
      </c>
      <c r="J124" s="53">
        <f t="shared" si="13"/>
        <v>14000000</v>
      </c>
    </row>
    <row r="125" spans="2:10" x14ac:dyDescent="0.25">
      <c r="B125" s="25" t="s">
        <v>163</v>
      </c>
      <c r="C125" s="101" t="s">
        <v>144</v>
      </c>
      <c r="D125" s="101" t="s">
        <v>144</v>
      </c>
      <c r="E125" s="52" t="s">
        <v>2</v>
      </c>
      <c r="F125" s="115">
        <v>1</v>
      </c>
      <c r="G125" s="115"/>
      <c r="H125" s="116">
        <v>18000000</v>
      </c>
      <c r="I125" s="116" t="s">
        <v>103</v>
      </c>
      <c r="J125" s="53">
        <f t="shared" si="13"/>
        <v>18000000</v>
      </c>
    </row>
    <row r="126" spans="2:10" x14ac:dyDescent="0.25">
      <c r="B126" s="25" t="s">
        <v>164</v>
      </c>
      <c r="C126" s="101" t="s">
        <v>159</v>
      </c>
      <c r="D126" s="101" t="s">
        <v>159</v>
      </c>
      <c r="E126" s="52" t="s">
        <v>2</v>
      </c>
      <c r="F126" s="115">
        <v>1</v>
      </c>
      <c r="G126" s="115"/>
      <c r="H126" s="116">
        <f>+H121</f>
        <v>12000000</v>
      </c>
      <c r="I126" s="116" t="s">
        <v>112</v>
      </c>
      <c r="J126" s="53">
        <f t="shared" si="13"/>
        <v>12000000</v>
      </c>
    </row>
    <row r="127" spans="2:10" x14ac:dyDescent="0.25">
      <c r="B127" s="21">
        <v>3.5</v>
      </c>
      <c r="C127" s="22" t="s">
        <v>120</v>
      </c>
      <c r="D127" s="23"/>
      <c r="E127" s="23"/>
      <c r="F127" s="23"/>
      <c r="G127" s="23"/>
      <c r="H127" s="23"/>
      <c r="I127" s="23"/>
      <c r="J127" s="24"/>
    </row>
    <row r="128" spans="2:10" x14ac:dyDescent="0.25">
      <c r="B128" s="25" t="s">
        <v>165</v>
      </c>
      <c r="C128" s="101" t="s">
        <v>166</v>
      </c>
      <c r="D128" s="101" t="s">
        <v>166</v>
      </c>
      <c r="E128" s="52" t="s">
        <v>2</v>
      </c>
      <c r="F128" s="115">
        <v>1</v>
      </c>
      <c r="G128" s="115"/>
      <c r="H128" s="116">
        <v>18000000</v>
      </c>
      <c r="I128" s="116" t="s">
        <v>123</v>
      </c>
      <c r="J128" s="53">
        <f t="shared" ref="J128:J133" si="14">+F128*H128</f>
        <v>18000000</v>
      </c>
    </row>
    <row r="129" spans="2:10" x14ac:dyDescent="0.25">
      <c r="B129" s="25" t="s">
        <v>167</v>
      </c>
      <c r="C129" s="101" t="s">
        <v>134</v>
      </c>
      <c r="D129" s="101" t="s">
        <v>134</v>
      </c>
      <c r="E129" s="52" t="s">
        <v>2</v>
      </c>
      <c r="F129" s="115">
        <v>1</v>
      </c>
      <c r="G129" s="115"/>
      <c r="H129" s="116">
        <v>14000000</v>
      </c>
      <c r="I129" s="116" t="s">
        <v>126</v>
      </c>
      <c r="J129" s="53">
        <f t="shared" si="14"/>
        <v>14000000</v>
      </c>
    </row>
    <row r="130" spans="2:10" x14ac:dyDescent="0.25">
      <c r="B130" s="25" t="s">
        <v>168</v>
      </c>
      <c r="C130" s="101" t="s">
        <v>137</v>
      </c>
      <c r="D130" s="101" t="s">
        <v>137</v>
      </c>
      <c r="E130" s="52" t="s">
        <v>2</v>
      </c>
      <c r="F130" s="115">
        <v>1</v>
      </c>
      <c r="G130" s="115"/>
      <c r="H130" s="116">
        <v>14000000</v>
      </c>
      <c r="I130" s="116" t="s">
        <v>129</v>
      </c>
      <c r="J130" s="53">
        <f t="shared" si="14"/>
        <v>14000000</v>
      </c>
    </row>
    <row r="131" spans="2:10" x14ac:dyDescent="0.25">
      <c r="B131" s="25" t="s">
        <v>169</v>
      </c>
      <c r="C131" s="101" t="s">
        <v>141</v>
      </c>
      <c r="D131" s="101" t="s">
        <v>141</v>
      </c>
      <c r="E131" s="52" t="s">
        <v>2</v>
      </c>
      <c r="F131" s="115">
        <v>1</v>
      </c>
      <c r="G131" s="115"/>
      <c r="H131" s="116">
        <v>12000000</v>
      </c>
      <c r="I131" s="116" t="s">
        <v>106</v>
      </c>
      <c r="J131" s="53">
        <f t="shared" si="14"/>
        <v>12000000</v>
      </c>
    </row>
    <row r="132" spans="2:10" x14ac:dyDescent="0.25">
      <c r="B132" s="25" t="s">
        <v>170</v>
      </c>
      <c r="C132" s="101" t="s">
        <v>171</v>
      </c>
      <c r="D132" s="101" t="s">
        <v>171</v>
      </c>
      <c r="E132" s="52" t="s">
        <v>2</v>
      </c>
      <c r="F132" s="115">
        <v>1</v>
      </c>
      <c r="G132" s="115"/>
      <c r="H132" s="116">
        <v>18000000</v>
      </c>
      <c r="I132" s="116" t="s">
        <v>123</v>
      </c>
      <c r="J132" s="53">
        <f t="shared" si="14"/>
        <v>18000000</v>
      </c>
    </row>
    <row r="133" spans="2:10" x14ac:dyDescent="0.25">
      <c r="B133" s="25" t="s">
        <v>172</v>
      </c>
      <c r="C133" s="101" t="s">
        <v>159</v>
      </c>
      <c r="D133" s="101" t="s">
        <v>159</v>
      </c>
      <c r="E133" s="52" t="s">
        <v>2</v>
      </c>
      <c r="F133" s="115">
        <v>1</v>
      </c>
      <c r="G133" s="115"/>
      <c r="H133" s="116">
        <f>+H126</f>
        <v>12000000</v>
      </c>
      <c r="I133" s="116" t="s">
        <v>126</v>
      </c>
      <c r="J133" s="53">
        <f t="shared" si="14"/>
        <v>12000000</v>
      </c>
    </row>
    <row r="134" spans="2:10" x14ac:dyDescent="0.25">
      <c r="B134" s="21">
        <v>3.6</v>
      </c>
      <c r="C134" s="22" t="s">
        <v>132</v>
      </c>
      <c r="D134" s="23"/>
      <c r="E134" s="23"/>
      <c r="F134" s="23"/>
      <c r="G134" s="23"/>
      <c r="H134" s="23"/>
      <c r="I134" s="23"/>
      <c r="J134" s="24"/>
    </row>
    <row r="135" spans="2:10" x14ac:dyDescent="0.25">
      <c r="B135" s="25" t="s">
        <v>173</v>
      </c>
      <c r="C135" s="101" t="s">
        <v>166</v>
      </c>
      <c r="D135" s="101" t="s">
        <v>166</v>
      </c>
      <c r="E135" s="52" t="s">
        <v>2</v>
      </c>
      <c r="F135" s="115">
        <v>1</v>
      </c>
      <c r="G135" s="115"/>
      <c r="H135" s="116">
        <v>18000000</v>
      </c>
      <c r="I135" s="116" t="s">
        <v>135</v>
      </c>
      <c r="J135" s="53">
        <f t="shared" ref="J135:J140" si="15">+F135*H135</f>
        <v>18000000</v>
      </c>
    </row>
    <row r="136" spans="2:10" x14ac:dyDescent="0.25">
      <c r="B136" s="25" t="s">
        <v>174</v>
      </c>
      <c r="C136" s="101" t="s">
        <v>134</v>
      </c>
      <c r="D136" s="101" t="s">
        <v>134</v>
      </c>
      <c r="E136" s="52" t="s">
        <v>2</v>
      </c>
      <c r="F136" s="115">
        <v>1</v>
      </c>
      <c r="G136" s="115"/>
      <c r="H136" s="116">
        <v>22000000</v>
      </c>
      <c r="I136" s="116" t="s">
        <v>138</v>
      </c>
      <c r="J136" s="53">
        <f t="shared" si="15"/>
        <v>22000000</v>
      </c>
    </row>
    <row r="137" spans="2:10" x14ac:dyDescent="0.25">
      <c r="B137" s="25" t="s">
        <v>175</v>
      </c>
      <c r="C137" s="101" t="s">
        <v>137</v>
      </c>
      <c r="D137" s="101" t="s">
        <v>137</v>
      </c>
      <c r="E137" s="52" t="s">
        <v>2</v>
      </c>
      <c r="F137" s="115">
        <v>1</v>
      </c>
      <c r="G137" s="115"/>
      <c r="H137" s="116">
        <v>18000000</v>
      </c>
      <c r="I137" s="116" t="s">
        <v>142</v>
      </c>
      <c r="J137" s="53">
        <f t="shared" si="15"/>
        <v>18000000</v>
      </c>
    </row>
    <row r="138" spans="2:10" x14ac:dyDescent="0.25">
      <c r="B138" s="25" t="s">
        <v>176</v>
      </c>
      <c r="C138" s="101" t="s">
        <v>141</v>
      </c>
      <c r="D138" s="101" t="s">
        <v>141</v>
      </c>
      <c r="E138" s="52" t="s">
        <v>2</v>
      </c>
      <c r="F138" s="115">
        <v>1</v>
      </c>
      <c r="G138" s="115"/>
      <c r="H138" s="116">
        <v>18000000</v>
      </c>
      <c r="I138" s="116" t="s">
        <v>145</v>
      </c>
      <c r="J138" s="53">
        <f t="shared" si="15"/>
        <v>18000000</v>
      </c>
    </row>
    <row r="139" spans="2:10" x14ac:dyDescent="0.25">
      <c r="B139" s="25" t="s">
        <v>177</v>
      </c>
      <c r="C139" s="101" t="s">
        <v>178</v>
      </c>
      <c r="D139" s="101" t="s">
        <v>178</v>
      </c>
      <c r="E139" s="52" t="s">
        <v>2</v>
      </c>
      <c r="F139" s="115">
        <v>1</v>
      </c>
      <c r="G139" s="115"/>
      <c r="H139" s="116">
        <v>12000000</v>
      </c>
      <c r="I139" s="116" t="s">
        <v>179</v>
      </c>
      <c r="J139" s="53">
        <f t="shared" si="15"/>
        <v>12000000</v>
      </c>
    </row>
    <row r="140" spans="2:10" x14ac:dyDescent="0.25">
      <c r="B140" s="25" t="s">
        <v>180</v>
      </c>
      <c r="C140" s="101" t="s">
        <v>159</v>
      </c>
      <c r="D140" s="101" t="s">
        <v>159</v>
      </c>
      <c r="E140" s="52" t="s">
        <v>2</v>
      </c>
      <c r="F140" s="115">
        <v>1</v>
      </c>
      <c r="G140" s="115"/>
      <c r="H140" s="116">
        <f>+H133</f>
        <v>12000000</v>
      </c>
      <c r="I140" s="116" t="s">
        <v>94</v>
      </c>
      <c r="J140" s="53">
        <f t="shared" si="15"/>
        <v>12000000</v>
      </c>
    </row>
    <row r="141" spans="2:10" ht="15.75" thickBot="1" x14ac:dyDescent="0.3">
      <c r="B141" s="109" t="s">
        <v>82</v>
      </c>
      <c r="C141" s="110"/>
      <c r="D141" s="110"/>
      <c r="E141" s="110"/>
      <c r="F141" s="110"/>
      <c r="G141" s="110"/>
      <c r="H141" s="110"/>
      <c r="I141" s="111"/>
      <c r="J141" s="47">
        <f>SUM(J116:J140)</f>
        <v>334000000</v>
      </c>
    </row>
    <row r="142" spans="2:10" x14ac:dyDescent="0.25">
      <c r="B142" s="93" t="s">
        <v>10</v>
      </c>
      <c r="C142" s="95" t="s">
        <v>11</v>
      </c>
      <c r="D142" s="95"/>
      <c r="E142" s="15" t="s">
        <v>12</v>
      </c>
      <c r="F142" s="15" t="s">
        <v>13</v>
      </c>
      <c r="G142" s="15" t="s">
        <v>14</v>
      </c>
      <c r="H142" s="15" t="s">
        <v>15</v>
      </c>
      <c r="I142" s="15" t="s">
        <v>16</v>
      </c>
      <c r="J142" s="16" t="s">
        <v>17</v>
      </c>
    </row>
    <row r="143" spans="2:10" x14ac:dyDescent="0.25">
      <c r="B143" s="94"/>
      <c r="C143" s="96"/>
      <c r="D143" s="96"/>
      <c r="E143" s="96" t="s">
        <v>18</v>
      </c>
      <c r="F143" s="96" t="s">
        <v>6</v>
      </c>
      <c r="G143" s="96" t="s">
        <v>19</v>
      </c>
      <c r="H143" s="17" t="s">
        <v>20</v>
      </c>
      <c r="I143" s="96" t="s">
        <v>21</v>
      </c>
      <c r="J143" s="18" t="s">
        <v>22</v>
      </c>
    </row>
    <row r="144" spans="2:10" x14ac:dyDescent="0.25">
      <c r="B144" s="94"/>
      <c r="C144" s="96"/>
      <c r="D144" s="96"/>
      <c r="E144" s="96"/>
      <c r="F144" s="96"/>
      <c r="G144" s="96"/>
      <c r="H144" s="19" t="s">
        <v>23</v>
      </c>
      <c r="I144" s="96"/>
      <c r="J144" s="20" t="s">
        <v>24</v>
      </c>
    </row>
    <row r="145" spans="2:10" x14ac:dyDescent="0.25">
      <c r="B145" s="21">
        <v>3.7</v>
      </c>
      <c r="C145" s="22" t="s">
        <v>59</v>
      </c>
      <c r="D145" s="23"/>
      <c r="E145" s="23"/>
      <c r="F145" s="23"/>
      <c r="G145" s="23"/>
      <c r="H145" s="23"/>
      <c r="I145" s="23"/>
      <c r="J145" s="24"/>
    </row>
    <row r="146" spans="2:10" ht="27.6" customHeight="1" x14ac:dyDescent="0.25">
      <c r="B146" s="25" t="s">
        <v>181</v>
      </c>
      <c r="C146" s="108" t="s">
        <v>61</v>
      </c>
      <c r="D146" s="108"/>
      <c r="E146" s="39" t="s">
        <v>2</v>
      </c>
      <c r="F146" s="40">
        <v>1</v>
      </c>
      <c r="G146" s="41">
        <v>1</v>
      </c>
      <c r="H146" s="42">
        <f>3403361*2</f>
        <v>6806722</v>
      </c>
      <c r="I146" s="43">
        <v>1</v>
      </c>
      <c r="J146" s="44">
        <f t="shared" ref="J146:J148" si="16">+H146*G146*F146*I146</f>
        <v>6806722</v>
      </c>
    </row>
    <row r="147" spans="2:10" x14ac:dyDescent="0.25">
      <c r="B147" s="25" t="s">
        <v>182</v>
      </c>
      <c r="C147" s="108" t="s">
        <v>63</v>
      </c>
      <c r="D147" s="108"/>
      <c r="E147" s="39" t="s">
        <v>2</v>
      </c>
      <c r="F147" s="40">
        <v>1</v>
      </c>
      <c r="G147" s="41">
        <v>1</v>
      </c>
      <c r="H147" s="42">
        <v>3403361</v>
      </c>
      <c r="I147" s="43">
        <v>1</v>
      </c>
      <c r="J147" s="44">
        <f t="shared" si="16"/>
        <v>3403361</v>
      </c>
    </row>
    <row r="148" spans="2:10" x14ac:dyDescent="0.25">
      <c r="B148" s="25" t="s">
        <v>183</v>
      </c>
      <c r="C148" s="108" t="s">
        <v>79</v>
      </c>
      <c r="D148" s="108"/>
      <c r="E148" s="39" t="s">
        <v>80</v>
      </c>
      <c r="F148" s="40">
        <v>3</v>
      </c>
      <c r="G148" s="41">
        <v>1</v>
      </c>
      <c r="H148" s="42">
        <f>+H94</f>
        <v>10679228.424999991</v>
      </c>
      <c r="I148" s="43">
        <v>3</v>
      </c>
      <c r="J148" s="44">
        <f t="shared" si="16"/>
        <v>96113055.824999928</v>
      </c>
    </row>
    <row r="149" spans="2:10" ht="15.75" thickBot="1" x14ac:dyDescent="0.3">
      <c r="B149" s="109" t="s">
        <v>81</v>
      </c>
      <c r="C149" s="110"/>
      <c r="D149" s="110"/>
      <c r="E149" s="110"/>
      <c r="F149" s="110"/>
      <c r="G149" s="110"/>
      <c r="H149" s="110"/>
      <c r="I149" s="111"/>
      <c r="J149" s="47">
        <f>SUM(J146:J148)</f>
        <v>106323138.82499993</v>
      </c>
    </row>
    <row r="150" spans="2:10" ht="15.75" thickBot="1" x14ac:dyDescent="0.3">
      <c r="B150" s="55"/>
      <c r="C150" s="56"/>
      <c r="D150" s="56"/>
      <c r="E150" s="56"/>
      <c r="F150" s="56"/>
      <c r="G150" s="56"/>
      <c r="H150" s="56"/>
      <c r="I150" s="56"/>
      <c r="J150" s="57"/>
    </row>
    <row r="151" spans="2:10" x14ac:dyDescent="0.25">
      <c r="B151" s="21">
        <v>3.8</v>
      </c>
      <c r="C151" s="22" t="s">
        <v>184</v>
      </c>
      <c r="D151" s="23"/>
      <c r="E151" s="23"/>
      <c r="F151" s="23"/>
      <c r="G151" s="23"/>
      <c r="H151" s="23"/>
      <c r="I151" s="23"/>
      <c r="J151" s="24"/>
    </row>
    <row r="152" spans="2:10" x14ac:dyDescent="0.25">
      <c r="B152" s="25" t="s">
        <v>185</v>
      </c>
      <c r="C152" s="108" t="s">
        <v>186</v>
      </c>
      <c r="D152" s="108"/>
      <c r="E152" s="39" t="s">
        <v>2</v>
      </c>
      <c r="F152" s="40">
        <v>1</v>
      </c>
      <c r="G152" s="41">
        <v>1</v>
      </c>
      <c r="H152" s="42">
        <v>12403361</v>
      </c>
      <c r="I152" s="43">
        <v>1</v>
      </c>
      <c r="J152" s="44">
        <f>+H152*G152*F152*I152</f>
        <v>12403361</v>
      </c>
    </row>
    <row r="153" spans="2:10" ht="23.45" customHeight="1" thickBot="1" x14ac:dyDescent="0.3">
      <c r="B153" s="25" t="s">
        <v>187</v>
      </c>
      <c r="C153" s="108" t="s">
        <v>188</v>
      </c>
      <c r="D153" s="108"/>
      <c r="E153" s="39" t="s">
        <v>2</v>
      </c>
      <c r="F153" s="40">
        <v>1</v>
      </c>
      <c r="G153" s="41">
        <v>1</v>
      </c>
      <c r="H153" s="42">
        <v>12111147.5300002</v>
      </c>
      <c r="I153" s="43">
        <v>1</v>
      </c>
      <c r="J153" s="44">
        <f>+H153*G153*F153*I153</f>
        <v>12111147.5300002</v>
      </c>
    </row>
    <row r="154" spans="2:10" ht="15.75" thickBot="1" x14ac:dyDescent="0.3">
      <c r="B154" s="131" t="s">
        <v>189</v>
      </c>
      <c r="C154" s="132"/>
      <c r="D154" s="132"/>
      <c r="E154" s="132"/>
      <c r="F154" s="132"/>
      <c r="G154" s="132"/>
      <c r="H154" s="132"/>
      <c r="I154" s="133"/>
      <c r="J154" s="58">
        <f>SUM(J152:J153)</f>
        <v>24514508.530000202</v>
      </c>
    </row>
    <row r="155" spans="2:10" x14ac:dyDescent="0.25">
      <c r="B155" s="21">
        <v>3.9</v>
      </c>
      <c r="C155" s="22" t="s">
        <v>190</v>
      </c>
      <c r="D155" s="23"/>
      <c r="E155" s="23"/>
      <c r="F155" s="23"/>
      <c r="G155" s="23"/>
      <c r="H155" s="23"/>
      <c r="I155" s="23"/>
      <c r="J155" s="24"/>
    </row>
    <row r="156" spans="2:10" ht="40.35" customHeight="1" x14ac:dyDescent="0.25">
      <c r="B156" s="25" t="s">
        <v>191</v>
      </c>
      <c r="C156" s="108" t="s">
        <v>192</v>
      </c>
      <c r="D156" s="108"/>
      <c r="E156" s="39" t="s">
        <v>2</v>
      </c>
      <c r="F156" s="40">
        <v>1</v>
      </c>
      <c r="G156" s="41">
        <v>1</v>
      </c>
      <c r="H156" s="42">
        <v>19705882</v>
      </c>
      <c r="I156" s="43">
        <v>1</v>
      </c>
      <c r="J156" s="44">
        <f>+H156*G156*F156*I156</f>
        <v>19705882</v>
      </c>
    </row>
    <row r="157" spans="2:10" x14ac:dyDescent="0.25">
      <c r="B157" s="25" t="s">
        <v>194</v>
      </c>
      <c r="C157" s="108" t="s">
        <v>193</v>
      </c>
      <c r="D157" s="108"/>
      <c r="E157" s="39" t="s">
        <v>2</v>
      </c>
      <c r="F157" s="40">
        <v>1</v>
      </c>
      <c r="G157" s="41">
        <v>1</v>
      </c>
      <c r="H157" s="42">
        <f>+H156</f>
        <v>19705882</v>
      </c>
      <c r="I157" s="43">
        <v>1</v>
      </c>
      <c r="J157" s="44">
        <f>+H157*G157*F157*I157</f>
        <v>19705882</v>
      </c>
    </row>
    <row r="158" spans="2:10" x14ac:dyDescent="0.25">
      <c r="B158" s="25" t="s">
        <v>196</v>
      </c>
      <c r="C158" s="108" t="s">
        <v>195</v>
      </c>
      <c r="D158" s="108"/>
      <c r="E158" s="39" t="s">
        <v>2</v>
      </c>
      <c r="F158" s="40">
        <v>1</v>
      </c>
      <c r="G158" s="41">
        <v>1</v>
      </c>
      <c r="H158" s="42">
        <f>+H157</f>
        <v>19705882</v>
      </c>
      <c r="I158" s="43">
        <v>1</v>
      </c>
      <c r="J158" s="44">
        <f>+H158*G158*F158*I158</f>
        <v>19705882</v>
      </c>
    </row>
    <row r="159" spans="2:10" ht="15.75" thickBot="1" x14ac:dyDescent="0.3">
      <c r="B159" s="25" t="s">
        <v>201</v>
      </c>
      <c r="C159" s="108" t="s">
        <v>197</v>
      </c>
      <c r="D159" s="108"/>
      <c r="E159" s="39" t="s">
        <v>2</v>
      </c>
      <c r="F159" s="40">
        <v>1</v>
      </c>
      <c r="G159" s="41">
        <v>1</v>
      </c>
      <c r="H159" s="42">
        <v>12000000</v>
      </c>
      <c r="I159" s="43">
        <v>1</v>
      </c>
      <c r="J159" s="44">
        <f>+H159*G159*F159*I159</f>
        <v>12000000</v>
      </c>
    </row>
    <row r="160" spans="2:10" ht="15.75" thickBot="1" x14ac:dyDescent="0.3">
      <c r="B160" s="131" t="s">
        <v>189</v>
      </c>
      <c r="C160" s="132"/>
      <c r="D160" s="132"/>
      <c r="E160" s="132"/>
      <c r="F160" s="132"/>
      <c r="G160" s="132"/>
      <c r="H160" s="132"/>
      <c r="I160" s="133"/>
      <c r="J160" s="58">
        <f>SUM(J156:J159)</f>
        <v>71117646</v>
      </c>
    </row>
    <row r="161" spans="2:10" ht="15.75" thickBot="1" x14ac:dyDescent="0.3">
      <c r="B161" s="48"/>
      <c r="C161" s="49"/>
      <c r="D161" s="49"/>
      <c r="E161" s="49"/>
      <c r="F161" s="49"/>
      <c r="G161" s="49"/>
      <c r="H161" s="49"/>
      <c r="I161" s="49"/>
      <c r="J161" s="50"/>
    </row>
    <row r="162" spans="2:10" ht="15.75" thickBot="1" x14ac:dyDescent="0.3">
      <c r="B162" s="112" t="s">
        <v>82</v>
      </c>
      <c r="C162" s="113"/>
      <c r="D162" s="113"/>
      <c r="E162" s="113"/>
      <c r="F162" s="113"/>
      <c r="G162" s="113"/>
      <c r="H162" s="113"/>
      <c r="I162" s="114"/>
      <c r="J162" s="51">
        <f>+J111+J141+J149+J160+J154</f>
        <v>652790994.75500011</v>
      </c>
    </row>
    <row r="163" spans="2:10" x14ac:dyDescent="0.25">
      <c r="B163" s="59"/>
      <c r="C163" s="60"/>
      <c r="D163" s="60"/>
      <c r="E163" s="60"/>
      <c r="F163" s="60"/>
      <c r="G163" s="60"/>
      <c r="H163" s="60"/>
      <c r="I163" s="60"/>
      <c r="J163" s="61"/>
    </row>
    <row r="164" spans="2:10" ht="15.75" thickBot="1" x14ac:dyDescent="0.3">
      <c r="B164" s="62"/>
      <c r="C164" s="76"/>
      <c r="D164" s="76"/>
      <c r="E164" s="76"/>
      <c r="F164" s="76"/>
      <c r="G164" s="76"/>
      <c r="H164" s="76"/>
      <c r="I164" s="76"/>
      <c r="J164" s="63"/>
    </row>
    <row r="165" spans="2:10" x14ac:dyDescent="0.25">
      <c r="B165" s="62"/>
      <c r="C165" s="76"/>
      <c r="D165" s="127" t="s">
        <v>198</v>
      </c>
      <c r="E165" s="128"/>
      <c r="F165" s="128"/>
      <c r="G165" s="128"/>
      <c r="H165" s="128"/>
      <c r="I165" s="128"/>
      <c r="J165" s="64">
        <f>+J47+J97+J162</f>
        <v>1365762691.1300001</v>
      </c>
    </row>
    <row r="166" spans="2:10" x14ac:dyDescent="0.25">
      <c r="B166" s="62"/>
      <c r="C166" s="76"/>
      <c r="D166" s="104" t="s">
        <v>199</v>
      </c>
      <c r="E166" s="105"/>
      <c r="F166" s="105"/>
      <c r="G166" s="105"/>
      <c r="H166" s="105"/>
      <c r="I166" s="105"/>
      <c r="J166" s="65">
        <f>+ROUND(J165*19%,)</f>
        <v>259494911</v>
      </c>
    </row>
    <row r="167" spans="2:10" ht="15.75" thickBot="1" x14ac:dyDescent="0.3">
      <c r="B167" s="62"/>
      <c r="C167" s="76"/>
      <c r="D167" s="129" t="s">
        <v>200</v>
      </c>
      <c r="E167" s="130"/>
      <c r="F167" s="130"/>
      <c r="G167" s="130"/>
      <c r="H167" s="130"/>
      <c r="I167" s="130"/>
      <c r="J167" s="66">
        <f>+J165+J166</f>
        <v>1625257602.1300001</v>
      </c>
    </row>
    <row r="168" spans="2:10" x14ac:dyDescent="0.25">
      <c r="B168" s="62"/>
      <c r="C168" s="76"/>
      <c r="D168" s="76"/>
      <c r="E168" s="76"/>
      <c r="F168" s="76"/>
      <c r="G168" s="76"/>
      <c r="H168" s="76"/>
      <c r="I168" s="76"/>
      <c r="J168" s="63"/>
    </row>
    <row r="169" spans="2:10" x14ac:dyDescent="0.25">
      <c r="B169" s="62"/>
      <c r="C169" s="76"/>
      <c r="D169" s="76"/>
      <c r="E169" s="76"/>
      <c r="F169" s="76"/>
      <c r="G169" s="76"/>
      <c r="H169" s="76"/>
      <c r="I169" s="76"/>
      <c r="J169" s="63"/>
    </row>
    <row r="170" spans="2:10" x14ac:dyDescent="0.25">
      <c r="B170" s="62"/>
      <c r="C170" s="76"/>
      <c r="D170" s="76"/>
      <c r="E170" s="76"/>
      <c r="F170" s="76"/>
      <c r="G170" s="76"/>
      <c r="H170" s="76"/>
      <c r="I170" s="76"/>
      <c r="J170" s="63"/>
    </row>
    <row r="171" spans="2:10" x14ac:dyDescent="0.25">
      <c r="B171" s="62"/>
      <c r="C171" s="77" t="s">
        <v>202</v>
      </c>
      <c r="D171" s="78"/>
      <c r="E171" s="78"/>
      <c r="F171" s="78"/>
      <c r="G171" s="78"/>
      <c r="H171" s="78"/>
      <c r="I171" s="78"/>
      <c r="J171" s="63"/>
    </row>
    <row r="172" spans="2:10" x14ac:dyDescent="0.25">
      <c r="B172" s="62"/>
      <c r="C172" s="78"/>
      <c r="D172" s="78"/>
      <c r="E172" s="78"/>
      <c r="F172" s="78"/>
      <c r="G172" s="78"/>
      <c r="H172" s="78"/>
      <c r="I172" s="78"/>
      <c r="J172" s="63"/>
    </row>
    <row r="173" spans="2:10" x14ac:dyDescent="0.25">
      <c r="B173" s="62"/>
      <c r="C173" s="78"/>
      <c r="D173" s="78"/>
      <c r="E173" s="78"/>
      <c r="F173" s="78"/>
      <c r="G173" s="78"/>
      <c r="H173" s="78"/>
      <c r="I173" s="78"/>
      <c r="J173" s="63"/>
    </row>
    <row r="174" spans="2:10" x14ac:dyDescent="0.25">
      <c r="B174" s="62"/>
      <c r="C174" s="76"/>
      <c r="D174" s="76"/>
      <c r="E174" s="76"/>
      <c r="F174" s="76"/>
      <c r="G174" s="76"/>
      <c r="H174" s="76"/>
      <c r="I174" s="76"/>
      <c r="J174" s="63"/>
    </row>
    <row r="175" spans="2:10" ht="15.75" thickBot="1" x14ac:dyDescent="0.3">
      <c r="B175" s="67"/>
      <c r="C175" s="68"/>
      <c r="D175" s="69"/>
      <c r="E175" s="69"/>
      <c r="F175" s="69"/>
      <c r="G175" s="69"/>
      <c r="H175" s="69"/>
      <c r="I175" s="69"/>
      <c r="J175" s="70"/>
    </row>
    <row r="183" spans="10:10" ht="15.75" thickBot="1" x14ac:dyDescent="0.3">
      <c r="J183" s="66"/>
    </row>
    <row r="185" spans="10:10" x14ac:dyDescent="0.25">
      <c r="J185" s="74"/>
    </row>
    <row r="186" spans="10:10" x14ac:dyDescent="0.25">
      <c r="J186" s="75"/>
    </row>
    <row r="187" spans="10:10" x14ac:dyDescent="0.25">
      <c r="J187" s="75"/>
    </row>
  </sheetData>
  <mergeCells count="244">
    <mergeCell ref="B162:I162"/>
    <mergeCell ref="D165:I165"/>
    <mergeCell ref="D166:I166"/>
    <mergeCell ref="D167:I167"/>
    <mergeCell ref="B154:I154"/>
    <mergeCell ref="C156:D156"/>
    <mergeCell ref="C157:D157"/>
    <mergeCell ref="C158:D158"/>
    <mergeCell ref="C159:D159"/>
    <mergeCell ref="B160:I160"/>
    <mergeCell ref="C146:D146"/>
    <mergeCell ref="C147:D147"/>
    <mergeCell ref="C148:D148"/>
    <mergeCell ref="B149:I149"/>
    <mergeCell ref="C152:D152"/>
    <mergeCell ref="C153:D153"/>
    <mergeCell ref="B141:I141"/>
    <mergeCell ref="B142:B144"/>
    <mergeCell ref="C142:D144"/>
    <mergeCell ref="E143:E144"/>
    <mergeCell ref="F143:F144"/>
    <mergeCell ref="G143:G144"/>
    <mergeCell ref="I143:I144"/>
    <mergeCell ref="C139:D139"/>
    <mergeCell ref="F139:G139"/>
    <mergeCell ref="H139:I139"/>
    <mergeCell ref="C140:D140"/>
    <mergeCell ref="F140:G140"/>
    <mergeCell ref="H140:I140"/>
    <mergeCell ref="C137:D137"/>
    <mergeCell ref="F137:G137"/>
    <mergeCell ref="H137:I137"/>
    <mergeCell ref="C138:D138"/>
    <mergeCell ref="F138:G138"/>
    <mergeCell ref="H138:I138"/>
    <mergeCell ref="C135:D135"/>
    <mergeCell ref="F135:G135"/>
    <mergeCell ref="H135:I135"/>
    <mergeCell ref="C136:D136"/>
    <mergeCell ref="F136:G136"/>
    <mergeCell ref="H136:I136"/>
    <mergeCell ref="C132:D132"/>
    <mergeCell ref="F132:G132"/>
    <mergeCell ref="H132:I132"/>
    <mergeCell ref="C133:D133"/>
    <mergeCell ref="F133:G133"/>
    <mergeCell ref="H133:I133"/>
    <mergeCell ref="C130:D130"/>
    <mergeCell ref="F130:G130"/>
    <mergeCell ref="H130:I130"/>
    <mergeCell ref="C131:D131"/>
    <mergeCell ref="F131:G131"/>
    <mergeCell ref="H131:I131"/>
    <mergeCell ref="C128:D128"/>
    <mergeCell ref="F128:G128"/>
    <mergeCell ref="H128:I128"/>
    <mergeCell ref="C129:D129"/>
    <mergeCell ref="F129:G129"/>
    <mergeCell ref="H129:I129"/>
    <mergeCell ref="C125:D125"/>
    <mergeCell ref="F125:G125"/>
    <mergeCell ref="H125:I125"/>
    <mergeCell ref="C126:D126"/>
    <mergeCell ref="F126:G126"/>
    <mergeCell ref="H126:I126"/>
    <mergeCell ref="C123:D123"/>
    <mergeCell ref="F123:G123"/>
    <mergeCell ref="H123:I123"/>
    <mergeCell ref="C124:D124"/>
    <mergeCell ref="F124:G124"/>
    <mergeCell ref="H124:I124"/>
    <mergeCell ref="C120:D120"/>
    <mergeCell ref="F120:G120"/>
    <mergeCell ref="H120:I120"/>
    <mergeCell ref="C121:D121"/>
    <mergeCell ref="F121:G121"/>
    <mergeCell ref="H121:I121"/>
    <mergeCell ref="C118:D118"/>
    <mergeCell ref="F118:G118"/>
    <mergeCell ref="H118:I118"/>
    <mergeCell ref="C119:D119"/>
    <mergeCell ref="F119:G119"/>
    <mergeCell ref="H119:I119"/>
    <mergeCell ref="C116:D116"/>
    <mergeCell ref="F116:G116"/>
    <mergeCell ref="H116:I116"/>
    <mergeCell ref="C117:D117"/>
    <mergeCell ref="F117:G117"/>
    <mergeCell ref="H117:I117"/>
    <mergeCell ref="B112:B114"/>
    <mergeCell ref="C112:D114"/>
    <mergeCell ref="F112:G112"/>
    <mergeCell ref="H112:I112"/>
    <mergeCell ref="E113:E114"/>
    <mergeCell ref="F113:G114"/>
    <mergeCell ref="H113:I114"/>
    <mergeCell ref="C104:D104"/>
    <mergeCell ref="C105:D105"/>
    <mergeCell ref="C107:D107"/>
    <mergeCell ref="C108:D108"/>
    <mergeCell ref="C109:D109"/>
    <mergeCell ref="B110:I110"/>
    <mergeCell ref="B100:B102"/>
    <mergeCell ref="C100:D102"/>
    <mergeCell ref="E101:E102"/>
    <mergeCell ref="F101:F102"/>
    <mergeCell ref="G101:G102"/>
    <mergeCell ref="I101:I102"/>
    <mergeCell ref="C92:D92"/>
    <mergeCell ref="C93:D93"/>
    <mergeCell ref="C94:D94"/>
    <mergeCell ref="B95:I95"/>
    <mergeCell ref="B97:I97"/>
    <mergeCell ref="C99:J99"/>
    <mergeCell ref="B87:I87"/>
    <mergeCell ref="B88:B90"/>
    <mergeCell ref="C88:D90"/>
    <mergeCell ref="E89:E90"/>
    <mergeCell ref="F89:F90"/>
    <mergeCell ref="G89:G90"/>
    <mergeCell ref="I89:I90"/>
    <mergeCell ref="C85:D85"/>
    <mergeCell ref="F85:G85"/>
    <mergeCell ref="H85:I85"/>
    <mergeCell ref="C86:D86"/>
    <mergeCell ref="F86:G86"/>
    <mergeCell ref="H86:I86"/>
    <mergeCell ref="C83:D83"/>
    <mergeCell ref="F83:G83"/>
    <mergeCell ref="H83:I83"/>
    <mergeCell ref="C84:D84"/>
    <mergeCell ref="F84:G84"/>
    <mergeCell ref="H84:I84"/>
    <mergeCell ref="C80:D80"/>
    <mergeCell ref="F80:G80"/>
    <mergeCell ref="H80:I80"/>
    <mergeCell ref="C81:D81"/>
    <mergeCell ref="F81:G81"/>
    <mergeCell ref="H81:I81"/>
    <mergeCell ref="C78:D78"/>
    <mergeCell ref="F78:G78"/>
    <mergeCell ref="H78:I78"/>
    <mergeCell ref="C79:D79"/>
    <mergeCell ref="F79:G79"/>
    <mergeCell ref="H79:I79"/>
    <mergeCell ref="C75:D75"/>
    <mergeCell ref="F75:G75"/>
    <mergeCell ref="H75:I75"/>
    <mergeCell ref="C76:D76"/>
    <mergeCell ref="F76:G76"/>
    <mergeCell ref="H76:I76"/>
    <mergeCell ref="C73:D73"/>
    <mergeCell ref="F73:G73"/>
    <mergeCell ref="H73:I73"/>
    <mergeCell ref="C74:D74"/>
    <mergeCell ref="F74:G74"/>
    <mergeCell ref="H74:I74"/>
    <mergeCell ref="C70:D70"/>
    <mergeCell ref="F70:G70"/>
    <mergeCell ref="H70:I70"/>
    <mergeCell ref="C72:D72"/>
    <mergeCell ref="F72:G72"/>
    <mergeCell ref="H72:I72"/>
    <mergeCell ref="C68:D68"/>
    <mergeCell ref="F68:G68"/>
    <mergeCell ref="H68:I68"/>
    <mergeCell ref="C69:D69"/>
    <mergeCell ref="F69:G69"/>
    <mergeCell ref="H69:I69"/>
    <mergeCell ref="C66:D66"/>
    <mergeCell ref="F66:G66"/>
    <mergeCell ref="H66:I66"/>
    <mergeCell ref="C67:D67"/>
    <mergeCell ref="F67:G67"/>
    <mergeCell ref="H67:I67"/>
    <mergeCell ref="B62:B64"/>
    <mergeCell ref="C62:D64"/>
    <mergeCell ref="F62:G62"/>
    <mergeCell ref="H62:I62"/>
    <mergeCell ref="E63:E64"/>
    <mergeCell ref="F63:G64"/>
    <mergeCell ref="H63:I64"/>
    <mergeCell ref="C54:D54"/>
    <mergeCell ref="C55:D55"/>
    <mergeCell ref="C57:D57"/>
    <mergeCell ref="C58:D58"/>
    <mergeCell ref="C59:D59"/>
    <mergeCell ref="B60:I60"/>
    <mergeCell ref="C49:J49"/>
    <mergeCell ref="B50:B52"/>
    <mergeCell ref="C50:D52"/>
    <mergeCell ref="E51:E52"/>
    <mergeCell ref="F51:F52"/>
    <mergeCell ref="G51:G52"/>
    <mergeCell ref="I51:I52"/>
    <mergeCell ref="C41:D41"/>
    <mergeCell ref="C42:D42"/>
    <mergeCell ref="C43:D43"/>
    <mergeCell ref="C44:D44"/>
    <mergeCell ref="B45:I45"/>
    <mergeCell ref="B47:I47"/>
    <mergeCell ref="C35:D35"/>
    <mergeCell ref="C36:D36"/>
    <mergeCell ref="C37:D37"/>
    <mergeCell ref="C38:D38"/>
    <mergeCell ref="C39:D39"/>
    <mergeCell ref="C40:D40"/>
    <mergeCell ref="C17:D17"/>
    <mergeCell ref="C18:D18"/>
    <mergeCell ref="C19:D19"/>
    <mergeCell ref="C27:D27"/>
    <mergeCell ref="C28:D28"/>
    <mergeCell ref="B29:I29"/>
    <mergeCell ref="B31:B33"/>
    <mergeCell ref="C31:D33"/>
    <mergeCell ref="E32:E33"/>
    <mergeCell ref="F32:F33"/>
    <mergeCell ref="G32:G33"/>
    <mergeCell ref="H32:H33"/>
    <mergeCell ref="I32:I33"/>
    <mergeCell ref="C171:I173"/>
    <mergeCell ref="D2:H2"/>
    <mergeCell ref="I2:J2"/>
    <mergeCell ref="B3:J3"/>
    <mergeCell ref="B5:J5"/>
    <mergeCell ref="C9:J9"/>
    <mergeCell ref="B10:B12"/>
    <mergeCell ref="C10:D12"/>
    <mergeCell ref="E11:E12"/>
    <mergeCell ref="F11:F12"/>
    <mergeCell ref="G11:G12"/>
    <mergeCell ref="I11:I12"/>
    <mergeCell ref="C8:D8"/>
    <mergeCell ref="F8:G8"/>
    <mergeCell ref="H8:I8"/>
    <mergeCell ref="C20:D20"/>
    <mergeCell ref="C21:D21"/>
    <mergeCell ref="C22:D22"/>
    <mergeCell ref="C23:D23"/>
    <mergeCell ref="C24:D24"/>
    <mergeCell ref="C26:D26"/>
    <mergeCell ref="C14:D14"/>
    <mergeCell ref="C15:D15"/>
    <mergeCell ref="C16:D16"/>
  </mergeCells>
  <phoneticPr fontId="6" type="noConversion"/>
  <pageMargins left="0.70866141732283472" right="0.70866141732283472" top="0.74803149606299213" bottom="0.74803149606299213" header="0.31496062992125984" footer="0.31496062992125984"/>
  <pageSetup scale="56" fitToHeight="0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PO</vt:lpstr>
      <vt:lpstr>PO!Área_de_impresión</vt:lpstr>
      <vt:lpstr>PO!Títulos_a_imprimir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Ingeniera Auxiliar</dc:creator>
  <cp:lastModifiedBy>DR ASUNSION JULIO</cp:lastModifiedBy>
  <cp:lastPrinted>2026-05-24T15:02:34Z</cp:lastPrinted>
  <dcterms:created xsi:type="dcterms:W3CDTF">2026-05-24T14:50:52Z</dcterms:created>
  <dcterms:modified xsi:type="dcterms:W3CDTF">2026-07-03T12:41:13Z</dcterms:modified>
</cp:coreProperties>
</file>