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threadedComments/threadedComment3.xml" ContentType="application/vnd.ms-excel.threadedcomments+xml"/>
  <Override PartName="/xl/persons/person.xml" ContentType="application/vnd.ms-excel.person+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06"/>
  <workbookPr defaultThemeVersion="166925"/>
  <mc:AlternateContent xmlns:mc="http://schemas.openxmlformats.org/markup-compatibility/2006">
    <mc:Choice Requires="x15">
      <x15ac:absPath xmlns:x15ac="http://schemas.microsoft.com/office/spreadsheetml/2010/11/ac" url="C:\Users\johyp\Desktop\CPS-011-2026 FDLS\PYBA\LP-004-2026 15-06-2026\"/>
    </mc:Choice>
  </mc:AlternateContent>
  <xr:revisionPtr revIDLastSave="9" documentId="11_5D99187607E1855847C45F713BA117EC1895F492" xr6:coauthVersionLast="47" xr6:coauthVersionMax="47" xr10:uidLastSave="{908DBAFA-F0E9-428F-AD2B-3F37666AB19C}"/>
  <bookViews>
    <workbookView xWindow="0" yWindow="0" windowWidth="19200" windowHeight="6640" firstSheet="7" activeTab="7" xr2:uid="{00000000-000D-0000-FFFF-FFFF00000000}"/>
  </bookViews>
  <sheets>
    <sheet name="Estudio de mercado ajustado" sheetId="12" state="hidden" r:id="rId1"/>
    <sheet name="Códigos UNSPSC" sheetId="2" state="hidden" r:id="rId2"/>
    <sheet name="Cotización 1" sheetId="6" state="hidden" r:id="rId3"/>
    <sheet name="Cotización 2" sheetId="7" state="hidden" r:id="rId4"/>
    <sheet name="Cotización 3" sheetId="5" state="hidden" r:id="rId5"/>
    <sheet name="Estudio de mercado" sheetId="3" state="hidden" r:id="rId6"/>
    <sheet name="Costo por componente" sheetId="11" state="hidden" r:id="rId7"/>
    <sheet name="OFERTA ECONOMICA" sheetId="13" r:id="rId8"/>
    <sheet name="CRONOGRAMA GENERAL ACTIVIDADES" sheetId="10" state="hidden" r:id="rId9"/>
    <sheet name="Calculo Forma de Pagos" sheetId="9" state="hidden" r:id="rId10"/>
  </sheets>
  <externalReferences>
    <externalReference r:id="rId11"/>
    <externalReference r:id="rId12"/>
    <externalReference r:id="rId13"/>
  </externalReferences>
  <definedNames>
    <definedName name="_xlnm._FilterDatabase" localSheetId="2" hidden="1">'Cotización 1'!$A$8:$H$30</definedName>
    <definedName name="_xlnm._FilterDatabase" localSheetId="3" hidden="1">'Cotización 2'!$A$8:$H$30</definedName>
    <definedName name="BASE" localSheetId="9">#REF!</definedName>
    <definedName name="BASE" localSheetId="0">#REF!</definedName>
    <definedName name="BASE" localSheetId="7">#REF!</definedName>
    <definedName name="BASE">#REF!</definedName>
    <definedName name="Casas_de_juventud" localSheetId="9">#REF!</definedName>
    <definedName name="Casas_de_juventud" localSheetId="0">#REF!</definedName>
    <definedName name="Casas_de_juventud" localSheetId="7">#REF!</definedName>
    <definedName name="Casas_de_juventud">#REF!</definedName>
    <definedName name="Centros_Forjar" localSheetId="9">#REF!</definedName>
    <definedName name="Centros_Forjar" localSheetId="0">#REF!</definedName>
    <definedName name="Centros_Forjar" localSheetId="7">#REF!</definedName>
    <definedName name="Centros_Forjar">#REF!</definedName>
    <definedName name="CONCPETOLINEA" localSheetId="9">#REF!</definedName>
    <definedName name="CONCPETOLINEA" localSheetId="0">#REF!</definedName>
    <definedName name="CONCPETOLINEA" localSheetId="7">#REF!</definedName>
    <definedName name="CONCPETOLINEA">#REF!</definedName>
    <definedName name="dgsgdffg" localSheetId="9">#REF!</definedName>
    <definedName name="dgsgdffg" localSheetId="0">#REF!</definedName>
    <definedName name="dgsgdffg" localSheetId="7">#REF!</definedName>
    <definedName name="dgsgdffg">#REF!</definedName>
    <definedName name="DIMENSION" localSheetId="9">#REF!</definedName>
    <definedName name="DIMENSION" localSheetId="0">#REF!</definedName>
    <definedName name="DIMENSION" localSheetId="7">#REF!</definedName>
    <definedName name="DIMENSION">#REF!</definedName>
    <definedName name="Escuelas_culturales" localSheetId="9">#REF!</definedName>
    <definedName name="Escuelas_culturales" localSheetId="0">#REF!</definedName>
    <definedName name="Escuelas_culturales" localSheetId="7">#REF!</definedName>
    <definedName name="Escuelas_culturales">#REF!</definedName>
    <definedName name="Escuelas_deportivas" localSheetId="9">#REF!</definedName>
    <definedName name="Escuelas_deportivas" localSheetId="0">#REF!</definedName>
    <definedName name="Escuelas_deportivas" localSheetId="7">#REF!</definedName>
    <definedName name="Escuelas_deportivas">#REF!</definedName>
    <definedName name="ESTADO">[1]LISTAS!$B$5:$B$10</definedName>
    <definedName name="ESTADODOS">[1]LISTAS!$B$6:$B$10</definedName>
    <definedName name="ETAPA" localSheetId="9">#REF!</definedName>
    <definedName name="ETAPA" localSheetId="0">#REF!</definedName>
    <definedName name="ETAPA" localSheetId="7">#REF!</definedName>
    <definedName name="ETAPA">#REF!</definedName>
    <definedName name="FGKJHLKHKJÑ" localSheetId="9">#REF!</definedName>
    <definedName name="FGKJHLKHKJÑ" localSheetId="0">#REF!</definedName>
    <definedName name="FGKJHLKHKJÑ" localSheetId="7">#REF!</definedName>
    <definedName name="FGKJHLKHKJÑ">#REF!</definedName>
    <definedName name="GGGGGGGGGGGGG" localSheetId="9">#REF!</definedName>
    <definedName name="GGGGGGGGGGGGG" localSheetId="0">#REF!</definedName>
    <definedName name="GGGGGGGGGGGGG" localSheetId="7">#REF!</definedName>
    <definedName name="GGGGGGGGGGGGG">#REF!</definedName>
    <definedName name="IED" localSheetId="9">#REF!</definedName>
    <definedName name="IED" localSheetId="0">#REF!</definedName>
    <definedName name="IED" localSheetId="7">#REF!</definedName>
    <definedName name="IED">#REF!</definedName>
    <definedName name="INDICADOR">[2]listas!$S$216:$S$275</definedName>
    <definedName name="LINEA" localSheetId="9">#REF!</definedName>
    <definedName name="LINEA" localSheetId="0">#REF!</definedName>
    <definedName name="LINEA" localSheetId="7">#REF!</definedName>
    <definedName name="LINEA">#REF!</definedName>
    <definedName name="Mipymes" localSheetId="9">#REF!</definedName>
    <definedName name="Mipymes" localSheetId="0">#REF!</definedName>
    <definedName name="Mipymes" localSheetId="7">#REF!</definedName>
    <definedName name="Mipymes">#REF!</definedName>
    <definedName name="NIVEL" localSheetId="9">#REF!</definedName>
    <definedName name="NIVEL" localSheetId="0">#REF!</definedName>
    <definedName name="NIVEL" localSheetId="7">#REF!</definedName>
    <definedName name="NIVEL">#REF!</definedName>
    <definedName name="SECTOR" localSheetId="9">#REF!</definedName>
    <definedName name="SECTOR" localSheetId="0">#REF!</definedName>
    <definedName name="SECTOR" localSheetId="7">#REF!</definedName>
    <definedName name="SECTOR">#REF!</definedName>
    <definedName name="Sedes_culturales" localSheetId="9">#REF!</definedName>
    <definedName name="Sedes_culturales" localSheetId="0">#REF!</definedName>
    <definedName name="Sedes_culturales" localSheetId="7">#REF!</definedName>
    <definedName name="Sedes_culturales">#REF!</definedName>
    <definedName name="TEMA" localSheetId="9">#REF!</definedName>
    <definedName name="TEMA" localSheetId="0">#REF!</definedName>
    <definedName name="TEMA" localSheetId="7">#REF!</definedName>
    <definedName name="TEMA">#REF!</definedName>
    <definedName name="TEMAGEO" localSheetId="9">#REF!</definedName>
    <definedName name="TEMAGEO" localSheetId="0">#REF!</definedName>
    <definedName name="TEMAGEO" localSheetId="7">#REF!</definedName>
    <definedName name="TEMAGEO">#REF!</definedName>
    <definedName name="TIPODECODIGO" localSheetId="9">#REF!</definedName>
    <definedName name="TIPODECODIGO" localSheetId="0">#REF!</definedName>
    <definedName name="TIPODECODIGO" localSheetId="7">#REF!</definedName>
    <definedName name="TIPODECODIGO">#REF!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21" i="13" l="1"/>
  <c r="H322" i="13"/>
  <c r="H323" i="13"/>
  <c r="H324" i="13"/>
  <c r="H325" i="13"/>
  <c r="H326" i="13"/>
  <c r="H327" i="13"/>
  <c r="H328" i="13"/>
  <c r="A10" i="13"/>
  <c r="A11" i="13" s="1"/>
  <c r="A12" i="13" s="1"/>
  <c r="A13" i="13" s="1"/>
  <c r="A14" i="13" s="1"/>
  <c r="A15" i="13" s="1"/>
  <c r="A16" i="13" s="1"/>
  <c r="A17" i="13" s="1"/>
  <c r="A18" i="13" s="1"/>
  <c r="A19" i="13" s="1"/>
  <c r="A20" i="13" s="1"/>
  <c r="A21" i="13" s="1"/>
  <c r="A22" i="13" s="1"/>
  <c r="A23" i="13" s="1"/>
  <c r="A24" i="13" s="1"/>
  <c r="A25" i="13" s="1"/>
  <c r="A26" i="13" s="1"/>
  <c r="A27" i="13" s="1"/>
  <c r="A28" i="13" s="1"/>
  <c r="A29" i="13" s="1"/>
  <c r="A30" i="13" s="1"/>
  <c r="A31" i="13" s="1"/>
  <c r="A32" i="13" s="1"/>
  <c r="A33" i="13" s="1"/>
  <c r="A34" i="13" s="1"/>
  <c r="A35" i="13" s="1"/>
  <c r="A36" i="13" s="1"/>
  <c r="A37" i="13" s="1"/>
  <c r="A38" i="13" s="1"/>
  <c r="A39" i="13" s="1"/>
  <c r="A40" i="13" s="1"/>
  <c r="A41" i="13" s="1"/>
  <c r="A42" i="13" s="1"/>
  <c r="A43" i="13" s="1"/>
  <c r="A44" i="13" s="1"/>
  <c r="A45" i="13" s="1"/>
  <c r="A46" i="13" s="1"/>
  <c r="A47" i="13" s="1"/>
  <c r="A48" i="13" s="1"/>
  <c r="A49" i="13" s="1"/>
  <c r="A50" i="13" s="1"/>
  <c r="A51" i="13" s="1"/>
  <c r="A52" i="13" s="1"/>
  <c r="A53" i="13" s="1"/>
  <c r="A54" i="13" s="1"/>
  <c r="A55" i="13" s="1"/>
  <c r="A56" i="13" s="1"/>
  <c r="A57" i="13" s="1"/>
  <c r="A58" i="13" s="1"/>
  <c r="A59" i="13" s="1"/>
  <c r="A60" i="13" s="1"/>
  <c r="A61" i="13" s="1"/>
  <c r="A62" i="13" s="1"/>
  <c r="A63" i="13" s="1"/>
  <c r="A64" i="13" s="1"/>
  <c r="A65" i="13" s="1"/>
  <c r="A66" i="13" s="1"/>
  <c r="A67" i="13" s="1"/>
  <c r="A68" i="13" s="1"/>
  <c r="A69" i="13" s="1"/>
  <c r="A70" i="13" s="1"/>
  <c r="A71" i="13" s="1"/>
  <c r="A72" i="13" s="1"/>
  <c r="A73" i="13" s="1"/>
  <c r="A74" i="13" s="1"/>
  <c r="A75" i="13" s="1"/>
  <c r="A76" i="13" s="1"/>
  <c r="A77" i="13" s="1"/>
  <c r="A78" i="13" s="1"/>
  <c r="A79" i="13" s="1"/>
  <c r="A80" i="13" s="1"/>
  <c r="A81" i="13" s="1"/>
  <c r="A82" i="13" s="1"/>
  <c r="A83" i="13" s="1"/>
  <c r="A84" i="13" s="1"/>
  <c r="A85" i="13" s="1"/>
  <c r="A86" i="13" s="1"/>
  <c r="A87" i="13" s="1"/>
  <c r="A88" i="13" s="1"/>
  <c r="A89" i="13" s="1"/>
  <c r="A90" i="13" s="1"/>
  <c r="A91" i="13" s="1"/>
  <c r="A92" i="13" s="1"/>
  <c r="A93" i="13" s="1"/>
  <c r="A94" i="13" s="1"/>
  <c r="A95" i="13" s="1"/>
  <c r="A96" i="13" s="1"/>
  <c r="A97" i="13" s="1"/>
  <c r="A98" i="13" s="1"/>
  <c r="A99" i="13" s="1"/>
  <c r="A100" i="13" s="1"/>
  <c r="A101" i="13" s="1"/>
  <c r="A102" i="13" s="1"/>
  <c r="A103" i="13" s="1"/>
  <c r="A104" i="13" s="1"/>
  <c r="A105" i="13" s="1"/>
  <c r="A106" i="13" s="1"/>
  <c r="A107" i="13" s="1"/>
  <c r="A108" i="13" s="1"/>
  <c r="A109" i="13" s="1"/>
  <c r="A110" i="13" s="1"/>
  <c r="A111" i="13" s="1"/>
  <c r="A112" i="13" s="1"/>
  <c r="A113" i="13" s="1"/>
  <c r="A114" i="13" s="1"/>
  <c r="A115" i="13" s="1"/>
  <c r="A116" i="13" s="1"/>
  <c r="A117" i="13" s="1"/>
  <c r="A118" i="13" s="1"/>
  <c r="A119" i="13" s="1"/>
  <c r="A120" i="13" s="1"/>
  <c r="A121" i="13" s="1"/>
  <c r="A122" i="13" s="1"/>
  <c r="A123" i="13" s="1"/>
  <c r="A124" i="13" s="1"/>
  <c r="A125" i="13" s="1"/>
  <c r="A126" i="13" s="1"/>
  <c r="A127" i="13" s="1"/>
  <c r="A128" i="13" s="1"/>
  <c r="A129" i="13" s="1"/>
  <c r="A130" i="13" s="1"/>
  <c r="A131" i="13" s="1"/>
  <c r="A132" i="13" s="1"/>
  <c r="A133" i="13" s="1"/>
  <c r="A134" i="13" s="1"/>
  <c r="A135" i="13" s="1"/>
  <c r="A136" i="13" s="1"/>
  <c r="A137" i="13" s="1"/>
  <c r="A138" i="13" s="1"/>
  <c r="A139" i="13" s="1"/>
  <c r="A140" i="13" s="1"/>
  <c r="A141" i="13" s="1"/>
  <c r="A142" i="13" s="1"/>
  <c r="A143" i="13" s="1"/>
  <c r="A144" i="13" s="1"/>
  <c r="A145" i="13" s="1"/>
  <c r="A146" i="13" s="1"/>
  <c r="A147" i="13" s="1"/>
  <c r="A148" i="13" s="1"/>
  <c r="A149" i="13" s="1"/>
  <c r="A150" i="13" s="1"/>
  <c r="A151" i="13" s="1"/>
  <c r="A152" i="13" s="1"/>
  <c r="A153" i="13" s="1"/>
  <c r="A154" i="13" s="1"/>
  <c r="A155" i="13" s="1"/>
  <c r="A156" i="13" s="1"/>
  <c r="A157" i="13" s="1"/>
  <c r="A158" i="13" s="1"/>
  <c r="A159" i="13" s="1"/>
  <c r="A160" i="13" s="1"/>
  <c r="A161" i="13" s="1"/>
  <c r="A162" i="13" s="1"/>
  <c r="A163" i="13" s="1"/>
  <c r="A164" i="13" s="1"/>
  <c r="A165" i="13" s="1"/>
  <c r="A166" i="13" s="1"/>
  <c r="A167" i="13" s="1"/>
  <c r="A168" i="13" s="1"/>
  <c r="A169" i="13" s="1"/>
  <c r="A170" i="13" s="1"/>
  <c r="A171" i="13" s="1"/>
  <c r="A172" i="13" s="1"/>
  <c r="A173" i="13" s="1"/>
  <c r="A174" i="13" s="1"/>
  <c r="A175" i="13" s="1"/>
  <c r="A176" i="13" s="1"/>
  <c r="A177" i="13" s="1"/>
  <c r="A178" i="13" s="1"/>
  <c r="A179" i="13" s="1"/>
  <c r="A180" i="13" s="1"/>
  <c r="A181" i="13" s="1"/>
  <c r="A182" i="13" s="1"/>
  <c r="A183" i="13" s="1"/>
  <c r="A184" i="13" s="1"/>
  <c r="A185" i="13" s="1"/>
  <c r="A186" i="13" s="1"/>
  <c r="A187" i="13" s="1"/>
  <c r="A188" i="13" s="1"/>
  <c r="A189" i="13" s="1"/>
  <c r="A190" i="13" s="1"/>
  <c r="A191" i="13" s="1"/>
  <c r="A192" i="13" s="1"/>
  <c r="A193" i="13" s="1"/>
  <c r="A194" i="13" s="1"/>
  <c r="A195" i="13" s="1"/>
  <c r="A196" i="13" s="1"/>
  <c r="A197" i="13" s="1"/>
  <c r="A198" i="13" s="1"/>
  <c r="A199" i="13" s="1"/>
  <c r="A200" i="13" s="1"/>
  <c r="A201" i="13" s="1"/>
  <c r="A202" i="13" s="1"/>
  <c r="A203" i="13" s="1"/>
  <c r="A204" i="13" s="1"/>
  <c r="A205" i="13" s="1"/>
  <c r="A206" i="13" s="1"/>
  <c r="A207" i="13" s="1"/>
  <c r="A208" i="13" s="1"/>
  <c r="A209" i="13" s="1"/>
  <c r="A210" i="13" s="1"/>
  <c r="A211" i="13" s="1"/>
  <c r="A212" i="13" s="1"/>
  <c r="A213" i="13" s="1"/>
  <c r="A214" i="13" s="1"/>
  <c r="A215" i="13" s="1"/>
  <c r="A216" i="13" s="1"/>
  <c r="A217" i="13" s="1"/>
  <c r="A218" i="13" s="1"/>
  <c r="A219" i="13" s="1"/>
  <c r="A220" i="13" s="1"/>
  <c r="A221" i="13" s="1"/>
  <c r="A222" i="13" s="1"/>
  <c r="A223" i="13" s="1"/>
  <c r="A224" i="13" s="1"/>
  <c r="A225" i="13" s="1"/>
  <c r="A226" i="13" s="1"/>
  <c r="A227" i="13" s="1"/>
  <c r="A228" i="13" s="1"/>
  <c r="A229" i="13" s="1"/>
  <c r="A230" i="13" s="1"/>
  <c r="A231" i="13" s="1"/>
  <c r="A232" i="13" s="1"/>
  <c r="A233" i="13" s="1"/>
  <c r="A234" i="13" s="1"/>
  <c r="A235" i="13" s="1"/>
  <c r="A236" i="13" s="1"/>
  <c r="A237" i="13" s="1"/>
  <c r="A238" i="13" s="1"/>
  <c r="A239" i="13" s="1"/>
  <c r="A240" i="13" s="1"/>
  <c r="A241" i="13" s="1"/>
  <c r="A242" i="13" s="1"/>
  <c r="A243" i="13" s="1"/>
  <c r="A244" i="13" s="1"/>
  <c r="A245" i="13" s="1"/>
  <c r="A246" i="13" s="1"/>
  <c r="A247" i="13" s="1"/>
  <c r="A248" i="13" s="1"/>
  <c r="A249" i="13" s="1"/>
  <c r="A250" i="13" s="1"/>
  <c r="A251" i="13" s="1"/>
  <c r="A252" i="13" s="1"/>
  <c r="A253" i="13" s="1"/>
  <c r="A254" i="13" s="1"/>
  <c r="A255" i="13" s="1"/>
  <c r="A256" i="13" s="1"/>
  <c r="A257" i="13" s="1"/>
  <c r="A258" i="13" s="1"/>
  <c r="A259" i="13" s="1"/>
  <c r="A260" i="13" s="1"/>
  <c r="A261" i="13" s="1"/>
  <c r="A262" i="13" s="1"/>
  <c r="A263" i="13" s="1"/>
  <c r="A264" i="13" s="1"/>
  <c r="A265" i="13" s="1"/>
  <c r="A266" i="13" s="1"/>
  <c r="A267" i="13" s="1"/>
  <c r="A268" i="13" s="1"/>
  <c r="A269" i="13" s="1"/>
  <c r="A270" i="13" s="1"/>
  <c r="A271" i="13" s="1"/>
  <c r="A272" i="13" s="1"/>
  <c r="A273" i="13" s="1"/>
  <c r="A274" i="13" s="1"/>
  <c r="A275" i="13" s="1"/>
  <c r="A276" i="13" s="1"/>
  <c r="A277" i="13" s="1"/>
  <c r="A278" i="13" s="1"/>
  <c r="A279" i="13" s="1"/>
  <c r="A280" i="13" s="1"/>
  <c r="A281" i="13" s="1"/>
  <c r="A282" i="13" s="1"/>
  <c r="A283" i="13" s="1"/>
  <c r="A284" i="13" s="1"/>
  <c r="A285" i="13" s="1"/>
  <c r="A286" i="13" s="1"/>
  <c r="A287" i="13" s="1"/>
  <c r="A288" i="13" s="1"/>
  <c r="A289" i="13" s="1"/>
  <c r="A290" i="13" s="1"/>
  <c r="A291" i="13" s="1"/>
  <c r="A292" i="13" s="1"/>
  <c r="A293" i="13" s="1"/>
  <c r="A294" i="13" s="1"/>
  <c r="A295" i="13" s="1"/>
  <c r="A296" i="13" s="1"/>
  <c r="A297" i="13" s="1"/>
  <c r="A298" i="13" s="1"/>
  <c r="A299" i="13" s="1"/>
  <c r="A300" i="13" s="1"/>
  <c r="A301" i="13" s="1"/>
  <c r="A302" i="13" s="1"/>
  <c r="A303" i="13" s="1"/>
  <c r="A304" i="13" s="1"/>
  <c r="A305" i="13" s="1"/>
  <c r="A306" i="13" s="1"/>
  <c r="A307" i="13" s="1"/>
  <c r="A308" i="13" s="1"/>
  <c r="A309" i="13" s="1"/>
  <c r="A310" i="13" s="1"/>
  <c r="A311" i="13" s="1"/>
  <c r="A312" i="13" s="1"/>
  <c r="A313" i="13" s="1"/>
  <c r="A314" i="13" s="1"/>
  <c r="F315" i="13" l="1"/>
  <c r="H203" i="13" l="1"/>
  <c r="I203" i="13" s="1"/>
  <c r="H204" i="13"/>
  <c r="I204" i="13" s="1"/>
  <c r="H205" i="13"/>
  <c r="I205" i="13" s="1"/>
  <c r="H206" i="13"/>
  <c r="I206" i="13" s="1"/>
  <c r="H207" i="13"/>
  <c r="I207" i="13" s="1"/>
  <c r="H208" i="13"/>
  <c r="I208" i="13" s="1"/>
  <c r="H209" i="13"/>
  <c r="I209" i="13" s="1"/>
  <c r="H210" i="13"/>
  <c r="I210" i="13" s="1"/>
  <c r="H211" i="13"/>
  <c r="I211" i="13" s="1"/>
  <c r="H212" i="13"/>
  <c r="I212" i="13" s="1"/>
  <c r="H213" i="13"/>
  <c r="I213" i="13" s="1"/>
  <c r="H214" i="13"/>
  <c r="I214" i="13" s="1"/>
  <c r="H215" i="13"/>
  <c r="I215" i="13" s="1"/>
  <c r="H216" i="13"/>
  <c r="I216" i="13" s="1"/>
  <c r="H217" i="13"/>
  <c r="I217" i="13" s="1"/>
  <c r="H218" i="13"/>
  <c r="I218" i="13" s="1"/>
  <c r="H194" i="13" l="1"/>
  <c r="H202" i="13" l="1"/>
  <c r="I202" i="13" s="1"/>
  <c r="H201" i="13"/>
  <c r="I201" i="13" s="1"/>
  <c r="H200" i="13"/>
  <c r="I200" i="13" s="1"/>
  <c r="H199" i="13"/>
  <c r="I199" i="13" s="1"/>
  <c r="H198" i="13"/>
  <c r="I198" i="13" s="1"/>
  <c r="H197" i="13"/>
  <c r="I197" i="13" s="1"/>
  <c r="H196" i="13"/>
  <c r="I196" i="13" s="1"/>
  <c r="H195" i="13"/>
  <c r="I195" i="13" s="1"/>
  <c r="I194" i="13"/>
  <c r="I315" i="13" l="1"/>
  <c r="J332" i="13" s="1"/>
  <c r="J94" i="12"/>
  <c r="K94" i="12" s="1"/>
  <c r="L94" i="12" s="1"/>
  <c r="N94" i="12" s="1"/>
  <c r="J95" i="12"/>
  <c r="K95" i="12" s="1"/>
  <c r="J96" i="12"/>
  <c r="J97" i="12"/>
  <c r="K97" i="12" s="1"/>
  <c r="J98" i="12"/>
  <c r="K98" i="12" s="1"/>
  <c r="L98" i="12" s="1"/>
  <c r="N98" i="12" s="1"/>
  <c r="J99" i="12"/>
  <c r="M99" i="12" s="1"/>
  <c r="J93" i="12"/>
  <c r="M95" i="12" l="1"/>
  <c r="K99" i="12"/>
  <c r="L99" i="12" s="1"/>
  <c r="N99" i="12" s="1"/>
  <c r="L95" i="12"/>
  <c r="N95" i="12" s="1"/>
  <c r="M94" i="12"/>
  <c r="M98" i="12"/>
  <c r="K96" i="12"/>
  <c r="L96" i="12" s="1"/>
  <c r="N96" i="12" s="1"/>
  <c r="M97" i="12"/>
  <c r="L97" i="12"/>
  <c r="N97" i="12" s="1"/>
  <c r="M96" i="12"/>
  <c r="N100" i="12" l="1"/>
  <c r="G95" i="12" l="1"/>
  <c r="M93" i="12"/>
  <c r="K93" i="12"/>
  <c r="K81" i="12"/>
  <c r="K75" i="12"/>
  <c r="K69" i="12"/>
  <c r="K63" i="12"/>
  <c r="K57" i="12"/>
  <c r="K51" i="12"/>
  <c r="K45" i="12"/>
  <c r="K39" i="12"/>
  <c r="K33" i="12"/>
  <c r="K26" i="12"/>
  <c r="K19" i="12"/>
  <c r="AA14" i="12"/>
  <c r="Z14" i="12"/>
  <c r="Y14" i="12"/>
  <c r="T14" i="12"/>
  <c r="R14" i="12"/>
  <c r="S14" i="12" s="1"/>
  <c r="U14" i="12" s="1"/>
  <c r="O14" i="12"/>
  <c r="M14" i="12"/>
  <c r="AB14" i="12" s="1"/>
  <c r="AA13" i="12"/>
  <c r="Z13" i="12"/>
  <c r="Y13" i="12"/>
  <c r="T13" i="12"/>
  <c r="R13" i="12"/>
  <c r="S13" i="12" s="1"/>
  <c r="U13" i="12" s="1"/>
  <c r="O13" i="12"/>
  <c r="M13" i="12"/>
  <c r="N13" i="12" s="1"/>
  <c r="P13" i="12" s="1"/>
  <c r="AA12" i="12"/>
  <c r="Z12" i="12"/>
  <c r="Y12" i="12"/>
  <c r="T12" i="12"/>
  <c r="R12" i="12"/>
  <c r="S12" i="12" s="1"/>
  <c r="U12" i="12" s="1"/>
  <c r="O12" i="12"/>
  <c r="M12" i="12"/>
  <c r="N12" i="12" s="1"/>
  <c r="AA11" i="12"/>
  <c r="Z11" i="12"/>
  <c r="Y11" i="12"/>
  <c r="T11" i="12"/>
  <c r="R11" i="12"/>
  <c r="S11" i="12" s="1"/>
  <c r="U11" i="12" s="1"/>
  <c r="O11" i="12"/>
  <c r="M11" i="12"/>
  <c r="AI10" i="12"/>
  <c r="AA10" i="12"/>
  <c r="Z10" i="12"/>
  <c r="Y10" i="12"/>
  <c r="T10" i="12"/>
  <c r="R10" i="12"/>
  <c r="S10" i="12" s="1"/>
  <c r="U10" i="12" s="1"/>
  <c r="O10" i="12"/>
  <c r="M10" i="12"/>
  <c r="N10" i="12" s="1"/>
  <c r="AH9" i="12"/>
  <c r="AA9" i="12"/>
  <c r="Z9" i="12"/>
  <c r="Y9" i="12"/>
  <c r="T9" i="12"/>
  <c r="R9" i="12"/>
  <c r="S9" i="12" s="1"/>
  <c r="U9" i="12" s="1"/>
  <c r="O9" i="12"/>
  <c r="M9" i="12"/>
  <c r="AJ8" i="12"/>
  <c r="AI8" i="12"/>
  <c r="AA8" i="12"/>
  <c r="Z8" i="12"/>
  <c r="Y8" i="12"/>
  <c r="T8" i="12"/>
  <c r="R8" i="12"/>
  <c r="S8" i="12" s="1"/>
  <c r="U8" i="12" s="1"/>
  <c r="O8" i="12"/>
  <c r="M8" i="12"/>
  <c r="N8" i="12" s="1"/>
  <c r="AA7" i="12"/>
  <c r="Z7" i="12"/>
  <c r="Y7" i="12"/>
  <c r="T7" i="12"/>
  <c r="R7" i="12"/>
  <c r="S7" i="12" s="1"/>
  <c r="U7" i="12" s="1"/>
  <c r="O7" i="12"/>
  <c r="M7" i="12"/>
  <c r="AA6" i="12"/>
  <c r="Z6" i="12"/>
  <c r="Y6" i="12"/>
  <c r="T6" i="12"/>
  <c r="R6" i="12"/>
  <c r="S6" i="12" s="1"/>
  <c r="U6" i="12" s="1"/>
  <c r="O6" i="12"/>
  <c r="M6" i="12"/>
  <c r="N6" i="12" s="1"/>
  <c r="AA5" i="12"/>
  <c r="Z5" i="12"/>
  <c r="Y5" i="12"/>
  <c r="T5" i="12"/>
  <c r="R5" i="12"/>
  <c r="S5" i="12" s="1"/>
  <c r="U5" i="12" s="1"/>
  <c r="O5" i="12"/>
  <c r="M5" i="12"/>
  <c r="N5" i="12" s="1"/>
  <c r="AA4" i="12"/>
  <c r="Z4" i="12"/>
  <c r="Y4" i="12"/>
  <c r="T4" i="12"/>
  <c r="R4" i="12"/>
  <c r="S4" i="12" s="1"/>
  <c r="U4" i="12" s="1"/>
  <c r="O4" i="12"/>
  <c r="M4" i="12"/>
  <c r="N4" i="12" s="1"/>
  <c r="AA3" i="12"/>
  <c r="Z3" i="12"/>
  <c r="Y3" i="12"/>
  <c r="T3" i="12"/>
  <c r="R3" i="12"/>
  <c r="S3" i="12" s="1"/>
  <c r="U3" i="12" s="1"/>
  <c r="O3" i="12"/>
  <c r="M3" i="12"/>
  <c r="N3" i="12" s="1"/>
  <c r="P3" i="12" s="1"/>
  <c r="J100" i="3"/>
  <c r="G102" i="3"/>
  <c r="J102" i="3"/>
  <c r="M102" i="3" s="1"/>
  <c r="J105" i="3"/>
  <c r="J104" i="3"/>
  <c r="K104" i="3" s="1"/>
  <c r="L104" i="3" s="1"/>
  <c r="N104" i="3" s="1"/>
  <c r="J103" i="3"/>
  <c r="K103" i="3" s="1"/>
  <c r="L103" i="3" s="1"/>
  <c r="N103" i="3" s="1"/>
  <c r="M101" i="3"/>
  <c r="N101" i="3"/>
  <c r="AC4" i="12" l="1"/>
  <c r="AC8" i="12"/>
  <c r="AB6" i="12"/>
  <c r="AB7" i="12"/>
  <c r="P4" i="12"/>
  <c r="AE4" i="12" s="1"/>
  <c r="AD3" i="12"/>
  <c r="AB9" i="12"/>
  <c r="AF13" i="12"/>
  <c r="AD14" i="12"/>
  <c r="N9" i="12"/>
  <c r="P9" i="12" s="1"/>
  <c r="AC10" i="12"/>
  <c r="AB4" i="12"/>
  <c r="K102" i="3"/>
  <c r="L102" i="3" s="1"/>
  <c r="N102" i="3" s="1"/>
  <c r="N106" i="3" s="1"/>
  <c r="M103" i="3"/>
  <c r="AB13" i="12"/>
  <c r="J89" i="12"/>
  <c r="AB3" i="12"/>
  <c r="AC5" i="12"/>
  <c r="AB5" i="12"/>
  <c r="AD7" i="12"/>
  <c r="AD8" i="12"/>
  <c r="AC12" i="12"/>
  <c r="AD12" i="12"/>
  <c r="AD13" i="12"/>
  <c r="Z15" i="12"/>
  <c r="AD4" i="12"/>
  <c r="AD6" i="12"/>
  <c r="AD9" i="12"/>
  <c r="AB10" i="12"/>
  <c r="AD11" i="12"/>
  <c r="N14" i="12"/>
  <c r="P14" i="12" s="1"/>
  <c r="L93" i="12"/>
  <c r="N93" i="12" s="1"/>
  <c r="AF3" i="12"/>
  <c r="AE3" i="12"/>
  <c r="AC9" i="12"/>
  <c r="AE13" i="12"/>
  <c r="AD5" i="12"/>
  <c r="AC6" i="12"/>
  <c r="P6" i="12"/>
  <c r="AB11" i="12"/>
  <c r="AC3" i="12"/>
  <c r="AF9" i="12"/>
  <c r="AE9" i="12"/>
  <c r="N7" i="12"/>
  <c r="AB8" i="12"/>
  <c r="AD10" i="12"/>
  <c r="AF4" i="12"/>
  <c r="P5" i="12"/>
  <c r="P8" i="12"/>
  <c r="P10" i="12"/>
  <c r="N11" i="12"/>
  <c r="AB12" i="12"/>
  <c r="AC13" i="12"/>
  <c r="U15" i="12"/>
  <c r="P12" i="12"/>
  <c r="M104" i="3"/>
  <c r="M105" i="3"/>
  <c r="K105" i="3"/>
  <c r="L105" i="3" s="1"/>
  <c r="N105" i="3" s="1"/>
  <c r="AG13" i="12" l="1"/>
  <c r="AC14" i="12"/>
  <c r="AG4" i="12"/>
  <c r="AF5" i="12"/>
  <c r="AE5" i="12"/>
  <c r="P7" i="12"/>
  <c r="AC7" i="12"/>
  <c r="AE12" i="12"/>
  <c r="AF12" i="12"/>
  <c r="P11" i="12"/>
  <c r="AC11" i="12"/>
  <c r="AF10" i="12"/>
  <c r="AE10" i="12"/>
  <c r="AF6" i="12"/>
  <c r="AE6" i="12"/>
  <c r="AG3" i="12"/>
  <c r="AF14" i="12"/>
  <c r="AE14" i="12"/>
  <c r="AE8" i="12"/>
  <c r="AF8" i="12"/>
  <c r="AG8" i="12" s="1"/>
  <c r="AG9" i="12"/>
  <c r="U16" i="12" l="1"/>
  <c r="Z16" i="12"/>
  <c r="AG14" i="12"/>
  <c r="AG12" i="12"/>
  <c r="AG6" i="12"/>
  <c r="AF11" i="12"/>
  <c r="AE11" i="12"/>
  <c r="AF7" i="12"/>
  <c r="AE7" i="12"/>
  <c r="AG10" i="12"/>
  <c r="P15" i="12"/>
  <c r="P16" i="12" s="1"/>
  <c r="AG5" i="12"/>
  <c r="AE15" i="12" l="1"/>
  <c r="AE16" i="12" s="1"/>
  <c r="AH17" i="12"/>
  <c r="AG11" i="12"/>
  <c r="AG7" i="12"/>
  <c r="F4" i="11" l="1"/>
  <c r="F5" i="11"/>
  <c r="F6" i="11"/>
  <c r="F3" i="11"/>
  <c r="F8" i="11" s="1"/>
  <c r="K100" i="3" l="1"/>
  <c r="L100" i="3" s="1"/>
  <c r="N100" i="3" s="1"/>
  <c r="M100" i="3"/>
  <c r="AJ8" i="3"/>
  <c r="AI8" i="3"/>
  <c r="AI10" i="3"/>
  <c r="AH9" i="3"/>
  <c r="Y4" i="3"/>
  <c r="Y5" i="3"/>
  <c r="Y6" i="3"/>
  <c r="Y7" i="3"/>
  <c r="Y8" i="3"/>
  <c r="Y9" i="3"/>
  <c r="Y10" i="3"/>
  <c r="Y11" i="3"/>
  <c r="Y12" i="3"/>
  <c r="Y13" i="3"/>
  <c r="Y14" i="3"/>
  <c r="Y15" i="3"/>
  <c r="Y16" i="3"/>
  <c r="Y17" i="3"/>
  <c r="Y18" i="3"/>
  <c r="Y19" i="3"/>
  <c r="Y20" i="3"/>
  <c r="Y21" i="3"/>
  <c r="Y3" i="3"/>
  <c r="T4" i="3"/>
  <c r="T5" i="3"/>
  <c r="T6" i="3"/>
  <c r="T7" i="3"/>
  <c r="T8" i="3"/>
  <c r="T9" i="3"/>
  <c r="T10" i="3"/>
  <c r="T11" i="3"/>
  <c r="T12" i="3"/>
  <c r="T13" i="3"/>
  <c r="T14" i="3"/>
  <c r="T15" i="3"/>
  <c r="T16" i="3"/>
  <c r="T17" i="3"/>
  <c r="T18" i="3"/>
  <c r="T19" i="3"/>
  <c r="T20" i="3"/>
  <c r="T21" i="3"/>
  <c r="T3" i="3"/>
  <c r="O4" i="3"/>
  <c r="O5" i="3"/>
  <c r="O6" i="3"/>
  <c r="O7" i="3"/>
  <c r="O8" i="3"/>
  <c r="O9" i="3"/>
  <c r="O10" i="3"/>
  <c r="O11" i="3"/>
  <c r="O12" i="3"/>
  <c r="O13" i="3"/>
  <c r="O14" i="3"/>
  <c r="O15" i="3"/>
  <c r="O16" i="3"/>
  <c r="O17" i="3"/>
  <c r="O18" i="3"/>
  <c r="O19" i="3"/>
  <c r="O20" i="3"/>
  <c r="O21" i="3"/>
  <c r="O3" i="3"/>
  <c r="J124" i="9" l="1"/>
  <c r="J116" i="9"/>
  <c r="J109" i="9"/>
  <c r="J101" i="9"/>
  <c r="J91" i="9"/>
  <c r="J83" i="9"/>
  <c r="J73" i="9"/>
  <c r="J65" i="9"/>
  <c r="J55" i="9"/>
  <c r="AF50" i="9"/>
  <c r="AE49" i="9"/>
  <c r="AE48" i="9"/>
  <c r="AE47" i="9"/>
  <c r="AF46" i="9"/>
  <c r="J44" i="9"/>
  <c r="AF41" i="9" s="1"/>
  <c r="AG41" i="9" s="1"/>
  <c r="AF43" i="9"/>
  <c r="J34" i="9"/>
  <c r="AA29" i="9"/>
  <c r="AA28" i="9"/>
  <c r="AA27" i="9"/>
  <c r="AA26" i="9"/>
  <c r="AA25" i="9"/>
  <c r="AA24" i="9"/>
  <c r="AA23" i="9"/>
  <c r="AA22" i="9"/>
  <c r="AA21" i="9"/>
  <c r="Z21" i="9"/>
  <c r="Y21" i="9"/>
  <c r="R21" i="9"/>
  <c r="M21" i="9"/>
  <c r="AA20" i="9"/>
  <c r="Z20" i="9"/>
  <c r="Y20" i="9"/>
  <c r="R20" i="9"/>
  <c r="M20" i="9"/>
  <c r="AA19" i="9"/>
  <c r="Z19" i="9"/>
  <c r="Y19" i="9"/>
  <c r="R19" i="9"/>
  <c r="M19" i="9"/>
  <c r="AA18" i="9"/>
  <c r="Z18" i="9"/>
  <c r="Y18" i="9"/>
  <c r="R18" i="9"/>
  <c r="T18" i="9" s="1"/>
  <c r="M18" i="9"/>
  <c r="AA17" i="9"/>
  <c r="Z17" i="9"/>
  <c r="Y17" i="9"/>
  <c r="R17" i="9"/>
  <c r="M17" i="9"/>
  <c r="AA16" i="9"/>
  <c r="Z16" i="9"/>
  <c r="Y16" i="9"/>
  <c r="R16" i="9"/>
  <c r="M16" i="9"/>
  <c r="AA15" i="9"/>
  <c r="Z15" i="9"/>
  <c r="Y15" i="9"/>
  <c r="R15" i="9"/>
  <c r="M15" i="9"/>
  <c r="AA14" i="9"/>
  <c r="Z14" i="9"/>
  <c r="Y14" i="9"/>
  <c r="R14" i="9"/>
  <c r="T14" i="9" s="1"/>
  <c r="M14" i="9"/>
  <c r="AA13" i="9"/>
  <c r="Z13" i="9"/>
  <c r="Y13" i="9"/>
  <c r="R13" i="9"/>
  <c r="M13" i="9"/>
  <c r="AA12" i="9"/>
  <c r="Z12" i="9"/>
  <c r="Y12" i="9"/>
  <c r="R12" i="9"/>
  <c r="M12" i="9"/>
  <c r="AA11" i="9"/>
  <c r="Z11" i="9"/>
  <c r="Y11" i="9"/>
  <c r="R11" i="9"/>
  <c r="M11" i="9"/>
  <c r="AA10" i="9"/>
  <c r="Z10" i="9"/>
  <c r="Y10" i="9"/>
  <c r="R10" i="9"/>
  <c r="T10" i="9" s="1"/>
  <c r="M10" i="9"/>
  <c r="AA9" i="9"/>
  <c r="Z9" i="9"/>
  <c r="Y9" i="9"/>
  <c r="R9" i="9"/>
  <c r="M9" i="9"/>
  <c r="AA8" i="9"/>
  <c r="Z8" i="9"/>
  <c r="Y8" i="9"/>
  <c r="R8" i="9"/>
  <c r="M8" i="9"/>
  <c r="AA7" i="9"/>
  <c r="Z7" i="9"/>
  <c r="Y7" i="9"/>
  <c r="R7" i="9"/>
  <c r="M7" i="9"/>
  <c r="AA6" i="9"/>
  <c r="Z6" i="9"/>
  <c r="Y6" i="9"/>
  <c r="R6" i="9"/>
  <c r="M6" i="9"/>
  <c r="AA5" i="9"/>
  <c r="Z5" i="9"/>
  <c r="Y5" i="9"/>
  <c r="R5" i="9"/>
  <c r="M5" i="9"/>
  <c r="N5" i="9" s="1"/>
  <c r="AA4" i="9"/>
  <c r="Z4" i="9"/>
  <c r="Y4" i="9"/>
  <c r="R4" i="9"/>
  <c r="M4" i="9"/>
  <c r="AA3" i="9"/>
  <c r="Z3" i="9"/>
  <c r="Y3" i="9"/>
  <c r="R3" i="9"/>
  <c r="M3" i="9"/>
  <c r="J134" i="9" l="1"/>
  <c r="AF42" i="9"/>
  <c r="AB3" i="9"/>
  <c r="O3" i="9"/>
  <c r="N3" i="9"/>
  <c r="T3" i="9"/>
  <c r="S3" i="9"/>
  <c r="U3" i="9" s="1"/>
  <c r="AB4" i="9"/>
  <c r="O4" i="9"/>
  <c r="N4" i="9"/>
  <c r="P4" i="9" s="1"/>
  <c r="T4" i="9"/>
  <c r="S4" i="9"/>
  <c r="U4" i="9" s="1"/>
  <c r="AE4" i="9" s="1"/>
  <c r="T5" i="9"/>
  <c r="S5" i="9"/>
  <c r="U5" i="9" s="1"/>
  <c r="AB7" i="9"/>
  <c r="O7" i="9"/>
  <c r="N7" i="9"/>
  <c r="T7" i="9"/>
  <c r="S7" i="9"/>
  <c r="U7" i="9" s="1"/>
  <c r="AB8" i="9"/>
  <c r="O8" i="9"/>
  <c r="N8" i="9"/>
  <c r="P8" i="9" s="1"/>
  <c r="T8" i="9"/>
  <c r="S8" i="9"/>
  <c r="U8" i="9" s="1"/>
  <c r="O10" i="9"/>
  <c r="AB10" i="9"/>
  <c r="AB11" i="9"/>
  <c r="O11" i="9"/>
  <c r="N11" i="9"/>
  <c r="T11" i="9"/>
  <c r="S11" i="9"/>
  <c r="U11" i="9" s="1"/>
  <c r="AB12" i="9"/>
  <c r="O12" i="9"/>
  <c r="N12" i="9"/>
  <c r="T12" i="9"/>
  <c r="S12" i="9"/>
  <c r="U12" i="9" s="1"/>
  <c r="O14" i="9"/>
  <c r="AB14" i="9"/>
  <c r="AB15" i="9"/>
  <c r="O15" i="9"/>
  <c r="N15" i="9"/>
  <c r="T15" i="9"/>
  <c r="S15" i="9"/>
  <c r="U15" i="9" s="1"/>
  <c r="AB16" i="9"/>
  <c r="O16" i="9"/>
  <c r="N16" i="9"/>
  <c r="T16" i="9"/>
  <c r="S16" i="9"/>
  <c r="U16" i="9" s="1"/>
  <c r="O18" i="9"/>
  <c r="AD18" i="9" s="1"/>
  <c r="AB18" i="9"/>
  <c r="N19" i="9"/>
  <c r="P19" i="9" s="1"/>
  <c r="AB19" i="9"/>
  <c r="O19" i="9"/>
  <c r="S19" i="9"/>
  <c r="U19" i="9" s="1"/>
  <c r="T19" i="9"/>
  <c r="AB20" i="9"/>
  <c r="O20" i="9"/>
  <c r="N20" i="9"/>
  <c r="S20" i="9"/>
  <c r="U20" i="9" s="1"/>
  <c r="T20" i="9"/>
  <c r="AF20" i="9"/>
  <c r="AE20" i="9"/>
  <c r="AB21" i="9"/>
  <c r="O21" i="9"/>
  <c r="N21" i="9"/>
  <c r="T21" i="9"/>
  <c r="S21" i="9"/>
  <c r="U21" i="9" s="1"/>
  <c r="P5" i="9"/>
  <c r="T9" i="9"/>
  <c r="S9" i="9"/>
  <c r="U9" i="9" s="1"/>
  <c r="O6" i="9"/>
  <c r="N6" i="9"/>
  <c r="P12" i="9"/>
  <c r="AD14" i="9"/>
  <c r="AB17" i="9"/>
  <c r="O17" i="9"/>
  <c r="N17" i="9"/>
  <c r="AB5" i="9"/>
  <c r="O5" i="9"/>
  <c r="T6" i="9"/>
  <c r="S6" i="9"/>
  <c r="U6" i="9" s="1"/>
  <c r="AB9" i="9"/>
  <c r="O9" i="9"/>
  <c r="N9" i="9"/>
  <c r="T13" i="9"/>
  <c r="S13" i="9"/>
  <c r="U13" i="9" s="1"/>
  <c r="Z30" i="9"/>
  <c r="Z31" i="9" s="1"/>
  <c r="AB6" i="9"/>
  <c r="P3" i="9"/>
  <c r="AD10" i="9"/>
  <c r="AB13" i="9"/>
  <c r="O13" i="9"/>
  <c r="AD13" i="9" s="1"/>
  <c r="N13" i="9"/>
  <c r="T17" i="9"/>
  <c r="S17" i="9"/>
  <c r="U17" i="9" s="1"/>
  <c r="AC21" i="9"/>
  <c r="P21" i="9"/>
  <c r="AF40" i="9"/>
  <c r="AG40" i="9" s="1"/>
  <c r="N10" i="9"/>
  <c r="S10" i="9"/>
  <c r="U10" i="9" s="1"/>
  <c r="N14" i="9"/>
  <c r="S14" i="9"/>
  <c r="U14" i="9" s="1"/>
  <c r="N18" i="9"/>
  <c r="S18" i="9"/>
  <c r="U18" i="9" s="1"/>
  <c r="Z20" i="3"/>
  <c r="AA20" i="3"/>
  <c r="J122" i="7"/>
  <c r="J114" i="7"/>
  <c r="J107" i="7"/>
  <c r="J99" i="7"/>
  <c r="J89" i="7"/>
  <c r="J81" i="7"/>
  <c r="J71" i="7"/>
  <c r="J63" i="7"/>
  <c r="J53" i="7"/>
  <c r="J42" i="7"/>
  <c r="J32" i="7"/>
  <c r="L27" i="7"/>
  <c r="M27" i="7" s="1"/>
  <c r="N27" i="7" s="1"/>
  <c r="L26" i="7"/>
  <c r="M26" i="7" s="1"/>
  <c r="N26" i="7" s="1"/>
  <c r="L25" i="7"/>
  <c r="M25" i="7" s="1"/>
  <c r="N25" i="7" s="1"/>
  <c r="L24" i="7"/>
  <c r="M24" i="7" s="1"/>
  <c r="N24" i="7" s="1"/>
  <c r="L23" i="7"/>
  <c r="M23" i="7" s="1"/>
  <c r="N23" i="7" s="1"/>
  <c r="L22" i="7"/>
  <c r="M22" i="7" s="1"/>
  <c r="N22" i="7" s="1"/>
  <c r="L21" i="7"/>
  <c r="M21" i="7" s="1"/>
  <c r="N21" i="7" s="1"/>
  <c r="L20" i="7"/>
  <c r="M20" i="7" s="1"/>
  <c r="N20" i="7" s="1"/>
  <c r="L19" i="7"/>
  <c r="M19" i="7" s="1"/>
  <c r="N19" i="7" s="1"/>
  <c r="L18" i="7"/>
  <c r="M18" i="7" s="1"/>
  <c r="N18" i="7" s="1"/>
  <c r="L17" i="7"/>
  <c r="M17" i="7" s="1"/>
  <c r="N17" i="7" s="1"/>
  <c r="L16" i="7"/>
  <c r="M16" i="7" s="1"/>
  <c r="N16" i="7" s="1"/>
  <c r="L15" i="7"/>
  <c r="M15" i="7" s="1"/>
  <c r="N15" i="7" s="1"/>
  <c r="L14" i="7"/>
  <c r="M14" i="7" s="1"/>
  <c r="N14" i="7" s="1"/>
  <c r="L13" i="7"/>
  <c r="M13" i="7" s="1"/>
  <c r="N13" i="7" s="1"/>
  <c r="L12" i="7"/>
  <c r="M12" i="7" s="1"/>
  <c r="N12" i="7" s="1"/>
  <c r="L11" i="7"/>
  <c r="M11" i="7" s="1"/>
  <c r="N11" i="7" s="1"/>
  <c r="L10" i="7"/>
  <c r="M10" i="7" s="1"/>
  <c r="N10" i="7" s="1"/>
  <c r="L9" i="7"/>
  <c r="M9" i="7" s="1"/>
  <c r="N9" i="7" s="1"/>
  <c r="AC16" i="9" l="1"/>
  <c r="AG20" i="9"/>
  <c r="AC4" i="9"/>
  <c r="AC5" i="9"/>
  <c r="AC3" i="9"/>
  <c r="AD19" i="9"/>
  <c r="AC19" i="9"/>
  <c r="P16" i="9"/>
  <c r="AD5" i="9"/>
  <c r="AD9" i="9"/>
  <c r="AC8" i="9"/>
  <c r="AC12" i="9"/>
  <c r="U30" i="9"/>
  <c r="U31" i="9" s="1"/>
  <c r="AD21" i="9"/>
  <c r="AC20" i="9"/>
  <c r="AD20" i="9"/>
  <c r="AD16" i="9"/>
  <c r="AC15" i="9"/>
  <c r="P15" i="9"/>
  <c r="AD15" i="9"/>
  <c r="AD12" i="9"/>
  <c r="AC11" i="9"/>
  <c r="P11" i="9"/>
  <c r="AD11" i="9"/>
  <c r="AD8" i="9"/>
  <c r="AC7" i="9"/>
  <c r="P7" i="9"/>
  <c r="AD7" i="9"/>
  <c r="AF4" i="9"/>
  <c r="AG4" i="9" s="1"/>
  <c r="AD4" i="9"/>
  <c r="AD3" i="9"/>
  <c r="AF16" i="9"/>
  <c r="AE16" i="9"/>
  <c r="AC14" i="9"/>
  <c r="P14" i="9"/>
  <c r="AF5" i="9"/>
  <c r="AE5" i="9"/>
  <c r="AF21" i="9"/>
  <c r="AE21" i="9"/>
  <c r="AF3" i="9"/>
  <c r="AE3" i="9"/>
  <c r="P17" i="9"/>
  <c r="AC17" i="9"/>
  <c r="AD6" i="9"/>
  <c r="AF8" i="9"/>
  <c r="AE8" i="9"/>
  <c r="P9" i="9"/>
  <c r="AC9" i="9"/>
  <c r="AF19" i="9"/>
  <c r="AE19" i="9"/>
  <c r="P6" i="9"/>
  <c r="AC6" i="9"/>
  <c r="AC18" i="9"/>
  <c r="P18" i="9"/>
  <c r="AC10" i="9"/>
  <c r="P10" i="9"/>
  <c r="P13" i="9"/>
  <c r="AC13" i="9"/>
  <c r="AD17" i="9"/>
  <c r="AF12" i="9"/>
  <c r="AE12" i="9"/>
  <c r="J131" i="7"/>
  <c r="AE20" i="3"/>
  <c r="AF20" i="3"/>
  <c r="N29" i="7"/>
  <c r="J133" i="7" l="1"/>
  <c r="AG19" i="9"/>
  <c r="AG5" i="9"/>
  <c r="AG16" i="9"/>
  <c r="AF7" i="9"/>
  <c r="AE7" i="9"/>
  <c r="AF11" i="9"/>
  <c r="AE11" i="9"/>
  <c r="AF15" i="9"/>
  <c r="AE15" i="9"/>
  <c r="AF9" i="9"/>
  <c r="AE9" i="9"/>
  <c r="AE18" i="9"/>
  <c r="AF18" i="9"/>
  <c r="AG18" i="9" s="1"/>
  <c r="AF17" i="9"/>
  <c r="AE17" i="9"/>
  <c r="AE14" i="9"/>
  <c r="AF14" i="9"/>
  <c r="AF13" i="9"/>
  <c r="AE13" i="9"/>
  <c r="AF35" i="9" s="1"/>
  <c r="AG8" i="9"/>
  <c r="AG21" i="9"/>
  <c r="AE6" i="9"/>
  <c r="AF6" i="9"/>
  <c r="P30" i="9"/>
  <c r="P31" i="9" s="1"/>
  <c r="AG12" i="9"/>
  <c r="AE10" i="9"/>
  <c r="AF10" i="9"/>
  <c r="AG3" i="9"/>
  <c r="L9" i="6"/>
  <c r="M9" i="6" s="1"/>
  <c r="N9" i="6" s="1"/>
  <c r="L10" i="6"/>
  <c r="M10" i="6" s="1"/>
  <c r="N10" i="6" s="1"/>
  <c r="L11" i="6"/>
  <c r="M11" i="6"/>
  <c r="N11" i="6" s="1"/>
  <c r="L12" i="6"/>
  <c r="M12" i="6" s="1"/>
  <c r="N12" i="6" s="1"/>
  <c r="L13" i="6"/>
  <c r="M13" i="6"/>
  <c r="N13" i="6" s="1"/>
  <c r="L14" i="6"/>
  <c r="M14" i="6" s="1"/>
  <c r="N14" i="6" s="1"/>
  <c r="L15" i="6"/>
  <c r="M15" i="6" s="1"/>
  <c r="N15" i="6" s="1"/>
  <c r="L16" i="6"/>
  <c r="M16" i="6" s="1"/>
  <c r="N16" i="6" s="1"/>
  <c r="L17" i="6"/>
  <c r="M17" i="6" s="1"/>
  <c r="N17" i="6" s="1"/>
  <c r="L18" i="6"/>
  <c r="M18" i="6" s="1"/>
  <c r="N18" i="6" s="1"/>
  <c r="L19" i="6"/>
  <c r="M19" i="6"/>
  <c r="N19" i="6" s="1"/>
  <c r="L20" i="6"/>
  <c r="M20" i="6" s="1"/>
  <c r="N20" i="6" s="1"/>
  <c r="L21" i="6"/>
  <c r="M21" i="6" s="1"/>
  <c r="N21" i="6" s="1"/>
  <c r="L22" i="6"/>
  <c r="M22" i="6" s="1"/>
  <c r="N22" i="6" s="1"/>
  <c r="L23" i="6"/>
  <c r="M23" i="6" s="1"/>
  <c r="N23" i="6" s="1"/>
  <c r="L24" i="6"/>
  <c r="M24" i="6" s="1"/>
  <c r="N24" i="6" s="1"/>
  <c r="L25" i="6"/>
  <c r="M25" i="6"/>
  <c r="N25" i="6" s="1"/>
  <c r="L26" i="6"/>
  <c r="M26" i="6" s="1"/>
  <c r="N26" i="6" s="1"/>
  <c r="L27" i="6"/>
  <c r="M27" i="6" s="1"/>
  <c r="N27" i="6" s="1"/>
  <c r="J32" i="6"/>
  <c r="J42" i="6"/>
  <c r="J53" i="6"/>
  <c r="J63" i="6"/>
  <c r="J71" i="6"/>
  <c r="J81" i="6"/>
  <c r="J89" i="6"/>
  <c r="J99" i="6"/>
  <c r="J107" i="6"/>
  <c r="J114" i="6"/>
  <c r="J122" i="6"/>
  <c r="AG6" i="9" l="1"/>
  <c r="AG7" i="9"/>
  <c r="AF36" i="9"/>
  <c r="AF49" i="9" s="1"/>
  <c r="AG10" i="9"/>
  <c r="AG14" i="9"/>
  <c r="AF34" i="9"/>
  <c r="AF37" i="9" s="1"/>
  <c r="AE30" i="9"/>
  <c r="AE31" i="9" s="1"/>
  <c r="AG15" i="9"/>
  <c r="AG11" i="9"/>
  <c r="AF48" i="9"/>
  <c r="AG13" i="9"/>
  <c r="AG17" i="9"/>
  <c r="AG9" i="9"/>
  <c r="J131" i="6"/>
  <c r="N29" i="6"/>
  <c r="AF47" i="9" l="1"/>
  <c r="AG37" i="9"/>
  <c r="AG36" i="9"/>
  <c r="AG35" i="9"/>
  <c r="AG34" i="9"/>
  <c r="J133" i="6"/>
  <c r="AF51" i="9"/>
  <c r="AG20" i="3"/>
  <c r="AG50" i="9" l="1"/>
  <c r="AG51" i="9"/>
  <c r="AG46" i="9"/>
  <c r="AG47" i="9"/>
  <c r="AH47" i="9" s="1"/>
  <c r="AG48" i="9"/>
  <c r="AH48" i="9" s="1"/>
  <c r="AG49" i="9"/>
  <c r="AH49" i="9" s="1"/>
  <c r="AA3" i="3"/>
  <c r="AA4" i="3"/>
  <c r="AA5" i="3"/>
  <c r="AA6" i="3"/>
  <c r="AA7" i="3"/>
  <c r="AA8" i="3"/>
  <c r="AA9" i="3"/>
  <c r="AA10" i="3"/>
  <c r="AA11" i="3"/>
  <c r="AA12" i="3"/>
  <c r="AA13" i="3"/>
  <c r="AA14" i="3"/>
  <c r="AA15" i="3"/>
  <c r="AA16" i="3"/>
  <c r="AA17" i="3"/>
  <c r="AA18" i="3"/>
  <c r="AA19" i="3"/>
  <c r="AA21" i="3"/>
  <c r="Z4" i="3"/>
  <c r="Z5" i="3"/>
  <c r="Z6" i="3"/>
  <c r="Z7" i="3"/>
  <c r="Z8" i="3"/>
  <c r="Z9" i="3"/>
  <c r="Z10" i="3"/>
  <c r="Z11" i="3"/>
  <c r="Z12" i="3"/>
  <c r="Z13" i="3"/>
  <c r="Z14" i="3"/>
  <c r="Z15" i="3"/>
  <c r="Z16" i="3"/>
  <c r="Z17" i="3"/>
  <c r="Z18" i="3"/>
  <c r="Z19" i="3"/>
  <c r="Z21" i="3"/>
  <c r="Z3" i="3"/>
  <c r="J126" i="5"/>
  <c r="R21" i="3"/>
  <c r="R20" i="3"/>
  <c r="R19" i="3"/>
  <c r="R18" i="3"/>
  <c r="R17" i="3"/>
  <c r="R16" i="3"/>
  <c r="R15" i="3"/>
  <c r="R14" i="3"/>
  <c r="R13" i="3"/>
  <c r="R12" i="3"/>
  <c r="R11" i="3"/>
  <c r="R10" i="3"/>
  <c r="R9" i="3"/>
  <c r="R8" i="3"/>
  <c r="R7" i="3"/>
  <c r="R6" i="3"/>
  <c r="R5" i="3"/>
  <c r="R4" i="3"/>
  <c r="R3" i="3"/>
  <c r="Z22" i="3" l="1"/>
  <c r="S3" i="3"/>
  <c r="U3" i="3" s="1"/>
  <c r="S4" i="3"/>
  <c r="U4" i="3" s="1"/>
  <c r="S5" i="3"/>
  <c r="U5" i="3" s="1"/>
  <c r="S6" i="3"/>
  <c r="U6" i="3" s="1"/>
  <c r="S7" i="3"/>
  <c r="U7" i="3" s="1"/>
  <c r="S8" i="3"/>
  <c r="U8" i="3" s="1"/>
  <c r="S9" i="3"/>
  <c r="U9" i="3" s="1"/>
  <c r="S10" i="3"/>
  <c r="U10" i="3" s="1"/>
  <c r="S11" i="3"/>
  <c r="U11" i="3" s="1"/>
  <c r="S12" i="3"/>
  <c r="U12" i="3" s="1"/>
  <c r="S13" i="3"/>
  <c r="U13" i="3" s="1"/>
  <c r="S14" i="3"/>
  <c r="U14" i="3" s="1"/>
  <c r="S15" i="3"/>
  <c r="U15" i="3" s="1"/>
  <c r="S16" i="3"/>
  <c r="U16" i="3" s="1"/>
  <c r="S17" i="3"/>
  <c r="U17" i="3" s="1"/>
  <c r="S18" i="3"/>
  <c r="U18" i="3" s="1"/>
  <c r="S19" i="3"/>
  <c r="U19" i="3" s="1"/>
  <c r="S20" i="3"/>
  <c r="U20" i="3" s="1"/>
  <c r="S21" i="3"/>
  <c r="U21" i="3" s="1"/>
  <c r="K88" i="3"/>
  <c r="K82" i="3"/>
  <c r="K76" i="3"/>
  <c r="K70" i="3"/>
  <c r="K64" i="3"/>
  <c r="K58" i="3"/>
  <c r="K52" i="3"/>
  <c r="K46" i="3"/>
  <c r="K40" i="3"/>
  <c r="K33" i="3"/>
  <c r="K26" i="3"/>
  <c r="E10" i="11" s="1"/>
  <c r="M21" i="3"/>
  <c r="M20" i="3"/>
  <c r="M19" i="3"/>
  <c r="M18" i="3"/>
  <c r="M17" i="3"/>
  <c r="M16" i="3"/>
  <c r="M15" i="3"/>
  <c r="M14" i="3"/>
  <c r="M13" i="3"/>
  <c r="M12" i="3"/>
  <c r="M11" i="3"/>
  <c r="M10" i="3"/>
  <c r="M9" i="3"/>
  <c r="M8" i="3"/>
  <c r="M7" i="3"/>
  <c r="M6" i="3"/>
  <c r="M5" i="3"/>
  <c r="M4" i="3"/>
  <c r="M3" i="3"/>
  <c r="J96" i="3" l="1"/>
  <c r="E5" i="11"/>
  <c r="E3" i="11"/>
  <c r="E4" i="11"/>
  <c r="E7" i="11"/>
  <c r="G7" i="11" s="1"/>
  <c r="E6" i="11"/>
  <c r="AB3" i="3"/>
  <c r="AD3" i="3"/>
  <c r="N3" i="3"/>
  <c r="P3" i="3" s="1"/>
  <c r="AB4" i="3"/>
  <c r="AD4" i="3"/>
  <c r="N4" i="3"/>
  <c r="AB5" i="3"/>
  <c r="AD5" i="3"/>
  <c r="N5" i="3"/>
  <c r="AB6" i="3"/>
  <c r="AD6" i="3"/>
  <c r="N6" i="3"/>
  <c r="AB7" i="3"/>
  <c r="AD7" i="3"/>
  <c r="N7" i="3"/>
  <c r="AB8" i="3"/>
  <c r="AD8" i="3"/>
  <c r="N8" i="3"/>
  <c r="AB9" i="3"/>
  <c r="AD9" i="3"/>
  <c r="N9" i="3"/>
  <c r="AB10" i="3"/>
  <c r="AD10" i="3"/>
  <c r="N10" i="3"/>
  <c r="AB11" i="3"/>
  <c r="AD11" i="3"/>
  <c r="N11" i="3"/>
  <c r="AB12" i="3"/>
  <c r="AD12" i="3"/>
  <c r="N12" i="3"/>
  <c r="AB13" i="3"/>
  <c r="AD13" i="3"/>
  <c r="N13" i="3"/>
  <c r="AB14" i="3"/>
  <c r="AD14" i="3"/>
  <c r="N14" i="3"/>
  <c r="AB15" i="3"/>
  <c r="AD15" i="3"/>
  <c r="N15" i="3"/>
  <c r="AB16" i="3"/>
  <c r="AD16" i="3"/>
  <c r="N16" i="3"/>
  <c r="AB17" i="3"/>
  <c r="AD17" i="3"/>
  <c r="N17" i="3"/>
  <c r="AB18" i="3"/>
  <c r="AD18" i="3"/>
  <c r="N18" i="3"/>
  <c r="AB19" i="3"/>
  <c r="AD19" i="3"/>
  <c r="N19" i="3"/>
  <c r="AB20" i="3"/>
  <c r="AD20" i="3"/>
  <c r="N20" i="3"/>
  <c r="AC20" i="3" s="1"/>
  <c r="AB21" i="3"/>
  <c r="AD21" i="3"/>
  <c r="N21" i="3"/>
  <c r="U22" i="3"/>
  <c r="Z23" i="3" l="1"/>
  <c r="G3" i="11"/>
  <c r="E8" i="11"/>
  <c r="U23" i="3"/>
  <c r="AC21" i="3"/>
  <c r="P21" i="3"/>
  <c r="AC19" i="3"/>
  <c r="P19" i="3"/>
  <c r="AC18" i="3"/>
  <c r="P18" i="3"/>
  <c r="AC17" i="3"/>
  <c r="P17" i="3"/>
  <c r="AC16" i="3"/>
  <c r="P16" i="3"/>
  <c r="AC15" i="3"/>
  <c r="P15" i="3"/>
  <c r="AC14" i="3"/>
  <c r="P14" i="3"/>
  <c r="AC13" i="3"/>
  <c r="P13" i="3"/>
  <c r="AC12" i="3"/>
  <c r="P12" i="3"/>
  <c r="AC11" i="3"/>
  <c r="P11" i="3"/>
  <c r="AC10" i="3"/>
  <c r="P10" i="3"/>
  <c r="AC9" i="3"/>
  <c r="P9" i="3"/>
  <c r="AC8" i="3"/>
  <c r="P8" i="3"/>
  <c r="AC7" i="3"/>
  <c r="P7" i="3"/>
  <c r="AC6" i="3"/>
  <c r="P6" i="3"/>
  <c r="AC5" i="3"/>
  <c r="P5" i="3"/>
  <c r="AC4" i="3"/>
  <c r="P4" i="3"/>
  <c r="AC3" i="3"/>
  <c r="AF3" i="3" l="1"/>
  <c r="AE3" i="3"/>
  <c r="P22" i="3"/>
  <c r="P23" i="3" s="1"/>
  <c r="AF4" i="3"/>
  <c r="AE4" i="3"/>
  <c r="AF5" i="3"/>
  <c r="AE5" i="3"/>
  <c r="AF6" i="3"/>
  <c r="AE6" i="3"/>
  <c r="AF7" i="3"/>
  <c r="AE7" i="3"/>
  <c r="AF8" i="3"/>
  <c r="AE8" i="3"/>
  <c r="AF9" i="3"/>
  <c r="AE9" i="3"/>
  <c r="AF10" i="3"/>
  <c r="AE10" i="3"/>
  <c r="AF11" i="3"/>
  <c r="AE11" i="3"/>
  <c r="AF12" i="3"/>
  <c r="AE12" i="3"/>
  <c r="AF13" i="3"/>
  <c r="AE13" i="3"/>
  <c r="AF14" i="3"/>
  <c r="AE14" i="3"/>
  <c r="AF15" i="3"/>
  <c r="AE15" i="3"/>
  <c r="AF16" i="3"/>
  <c r="AE16" i="3"/>
  <c r="AF17" i="3"/>
  <c r="AE17" i="3"/>
  <c r="AF18" i="3"/>
  <c r="AE18" i="3"/>
  <c r="AF19" i="3"/>
  <c r="AE19" i="3"/>
  <c r="AF21" i="3"/>
  <c r="AE21" i="3"/>
  <c r="AE22" i="3" l="1"/>
  <c r="AE23" i="3" s="1"/>
  <c r="D5" i="11"/>
  <c r="G5" i="11" s="1"/>
  <c r="D4" i="11"/>
  <c r="D6" i="11"/>
  <c r="G6" i="11" s="1"/>
  <c r="AG21" i="3"/>
  <c r="AG19" i="3"/>
  <c r="AG18" i="3"/>
  <c r="AG17" i="3"/>
  <c r="AG16" i="3"/>
  <c r="AG15" i="3"/>
  <c r="AG14" i="3"/>
  <c r="AG13" i="3"/>
  <c r="AG12" i="3"/>
  <c r="AG11" i="3"/>
  <c r="AG10" i="3"/>
  <c r="AG9" i="3"/>
  <c r="AG8" i="3"/>
  <c r="AG7" i="3"/>
  <c r="AG6" i="3"/>
  <c r="AG5" i="3"/>
  <c r="AG4" i="3"/>
  <c r="AG3" i="3"/>
  <c r="AH24" i="3" l="1"/>
  <c r="D8" i="11"/>
  <c r="G4" i="11"/>
  <c r="G8" i="11" l="1"/>
  <c r="H4" i="11" s="1"/>
  <c r="H7" i="11" l="1"/>
  <c r="H3" i="11"/>
  <c r="H6" i="11"/>
  <c r="H5" i="11"/>
  <c r="H8" i="1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tc={B4E793C9-87B9-4174-9C90-E9E40997B86E}</author>
    <author>tc={E998290A-4318-4A2A-8AFE-B1BFE1EA207B}</author>
  </authors>
  <commentList>
    <comment ref="AA1" authorId="0" shapeId="0" xr:uid="{00000000-0006-0000-0000-000001000000}">
      <text>
        <t>[Threaded comment]
Your version of Excel allows you to read this threaded comment; however, any edits to it will get removed if the file is opened in a newer version of Excel. Learn more: https://go.microsoft.com/fwlink/?linkid=870924
Comment:
    Sugiero agregar las siguientes columnas: 1. Valor de Referencia 2. Valor de Referencia más Incremento IPC.
Estas columnas se usan cuando el coeficiente de variación es muy alto.
Adicionalmente, sugiero incluir la columna 3. Observaciones. para las aclaraciones a que haya lugar sobre los valores de cada fila.</t>
      </text>
    </comment>
    <comment ref="A15" authorId="1" shapeId="0" xr:uid="{00000000-0006-0000-0000-000002000000}">
      <text>
        <t>[Threaded comment]
Your version of Excel allows you to read this threaded comment; however, any edits to it will get removed if the file is opened in a newer version of Excel. Learn more: https://go.microsoft.com/fwlink/?linkid=870924
Comment:
    Sugiero que aquí se coloque la palabra total para entender de que tratan los valores de esta fila</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tc={B4E793C9-87B9-4172-9C90-E9E40997B86E}</author>
    <author>tc={E998290A-4318-4A28-8AFE-B1BFE1EA207B}</author>
  </authors>
  <commentList>
    <comment ref="AA1" authorId="0" shapeId="0" xr:uid="{00000000-0006-0000-0500-000001000000}">
      <text>
        <t>[Threaded comment]
Your version of Excel allows you to read this threaded comment; however, any edits to it will get removed if the file is opened in a newer version of Excel. Learn more: https://go.microsoft.com/fwlink/?linkid=870924
Comment:
    Sugiero agregar las siguientes columnas: 1. Valor de Referencia 2. Valor de Referencia más Incremento IPC.
Estas columnas se usan cuando el coeficiente de variación es muy alto.
Adicionalmente, sugiero incluir la columna 3. Observaciones. para las aclaraciones a que haya lugar sobre los valores de cada fila.</t>
      </text>
    </comment>
    <comment ref="A22" authorId="1" shapeId="0" xr:uid="{00000000-0006-0000-0500-000002000000}">
      <text>
        <t>[Threaded comment]
Your version of Excel allows you to read this threaded comment; however, any edits to it will get removed if the file is opened in a newer version of Excel. Learn more: https://go.microsoft.com/fwlink/?linkid=870924
Comment:
    Sugiero que aquí se coloque la palabra total para entender de que tratan los valores de esta fila</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tc={B4E793C9-87B9-4173-9C90-E9E40997B86E}</author>
    <author>tc={E998290A-4318-4A29-8AFE-B1BFE1EA207B}</author>
  </authors>
  <commentList>
    <comment ref="AA1" authorId="0" shapeId="0" xr:uid="{00000000-0006-0000-0900-000001000000}">
      <text>
        <t>[Threaded comment]
Your version of Excel allows you to read this threaded comment; however, any edits to it will get removed if the file is opened in a newer version of Excel. Learn more: https://go.microsoft.com/fwlink/?linkid=870924
Comment:
    Sugiero agregar las siguientes columnas: 1. Valor de Referencia 2. Valor de Referencia más Incremento IPC.
Estas columnas se usan cuando el coeficiente de variación es muy alto.
Adicionalmente, sugiero incluir la columna 3. Observaciones. para las aclaraciones a que haya lugar sobre los valores de cada fila.</t>
      </text>
    </comment>
    <comment ref="A30" authorId="1" shapeId="0" xr:uid="{00000000-0006-0000-0900-000002000000}">
      <text>
        <t>[Threaded comment]
Your version of Excel allows you to read this threaded comment; however, any edits to it will get removed if the file is opened in a newer version of Excel. Learn more: https://go.microsoft.com/fwlink/?linkid=870924
Comment:
    Sugiero que aquí se coloque la palabra total para entender de que tratan los valores de esta fila</t>
      </text>
    </comment>
  </commentList>
</comments>
</file>

<file path=xl/sharedStrings.xml><?xml version="1.0" encoding="utf-8"?>
<sst xmlns="http://schemas.openxmlformats.org/spreadsheetml/2006/main" count="2217" uniqueCount="749">
  <si>
    <t>ESTUDIO DE MERCADO</t>
  </si>
  <si>
    <t>COTIZACIÓN 1</t>
  </si>
  <si>
    <t>COTIZACIÓN 2</t>
  </si>
  <si>
    <t>COTIZACIÓN 3</t>
  </si>
  <si>
    <t>PROMEDIOS TOTALES</t>
  </si>
  <si>
    <t>Ítem</t>
  </si>
  <si>
    <t>Componente</t>
  </si>
  <si>
    <t>Actividad</t>
  </si>
  <si>
    <t>Alcance de la actividad</t>
  </si>
  <si>
    <t>Duración</t>
  </si>
  <si>
    <t>Población Obejtivo</t>
  </si>
  <si>
    <t>Descripción</t>
  </si>
  <si>
    <t>Cantidad</t>
  </si>
  <si>
    <t>Unidad de medida</t>
  </si>
  <si>
    <t>Tiempo</t>
  </si>
  <si>
    <t>Valor unitario sin IVA</t>
  </si>
  <si>
    <t>Valor IVA</t>
  </si>
  <si>
    <t>Valor unitario con IVA</t>
  </si>
  <si>
    <t>Valor total Sin IVA</t>
  </si>
  <si>
    <t>Valor total con IVA</t>
  </si>
  <si>
    <t>Promedio Valor unitario sin IVA</t>
  </si>
  <si>
    <t>Promedio Valor IVA</t>
  </si>
  <si>
    <t>Promedio Valor unitario con IVA</t>
  </si>
  <si>
    <t>Promedio Valor total Sin IVA</t>
  </si>
  <si>
    <t>Prmedio Valor total con IVA</t>
  </si>
  <si>
    <t>DESVIACIÓN ESTANDAR</t>
  </si>
  <si>
    <t>COEF VAR.</t>
  </si>
  <si>
    <t>Componente: Prevención de violencia en el contexto familiar, violencia sexual y promoción y garantía de derechos</t>
  </si>
  <si>
    <t>A.2 “La familia es para cuidarla”</t>
  </si>
  <si>
    <t>Implementar acciones de sensibilización para prevenir la violencia en el contexto familiar y promover dinámicas de cuidado y entornos protectores.</t>
  </si>
  <si>
    <t>30 minutos de sensibilización por casa</t>
  </si>
  <si>
    <t>500 personas</t>
  </si>
  <si>
    <t xml:space="preserve">Sensibilización de 30 minutos por casa                                                                                                                                                                                                                 
(Papeleria) Tener en cuenta materiales referidos en la estrategia “La familia es para cuidarla”.                                                                                      
Impresión de piezas comunicativas de prevención de violencias: Pieza gráfica del folleto de la campaña La familia es para cuidarla, dispuesta por la SDIS- Subdirección para la Familia. 
Impresión del Instrumento el cuidado familiar, aportado por la SDIS.                                                                                                                                                                                                           </t>
  </si>
  <si>
    <t>Personas</t>
  </si>
  <si>
    <t>minutos de sensibilización por casa</t>
  </si>
  <si>
    <t>-Diseñar un (1) folleto digital o Flip book para compartir en línea y dejar como recurso instalado en las viviendas visitadas. El Flip book, debe contener (por lo menos 10 páginas con recursos escritos y visuales que contengan información convenida y aprobada por el comité de seguimiento y la oficina de prensa, en temas te prevención de violencia en el contexto familiar y violencia sexual.
-500 Folletos plegables en papel estucado o couché, en Formato A4. Medidas: 210 × 297 mm. Impresos en tintas de 5 colores. Con información sobre la prevención de violencia sexual y en el contexto familiar.</t>
  </si>
  <si>
    <t>unidad</t>
  </si>
  <si>
    <t>-200 Imanes con números/rutas de atención impreso en 5 colores, de 10cms x 6cms. Para pegar en la nevera. Diseño a definir por el comité de seguimiento.</t>
  </si>
  <si>
    <t>-200 stickers para pegar en las puertas de las viviendas sensibilizadas estilo “rombo” de 12x12. Papel adhesivo de publicidad.</t>
  </si>
  <si>
    <t>A.3 Estrategia de acompañamiento “Cuidándome -Cuidándonos”.</t>
  </si>
  <si>
    <t>Contribuir a la re-significación de relaciones sanas y seguras desde la confianza, el apego seguro en las prácticas cotidianas de las familias, a través de escenarios individuales reflexivos y experienciales que favorezcan, el fortalecimiento de capacidades de las familias que permitan la creación de vínculos asertivos, seguros y positivos creando espacios protectores que permitan la prevalencia de derechos de las niñas y los niños.</t>
  </si>
  <si>
    <t>12 sesiones por persona – 1 hora C/U15</t>
  </si>
  <si>
    <t>450 Personas</t>
  </si>
  <si>
    <t>450 Diplomas con mensaje alusivo a familias que cuidan. Compuesto de mínimo 3 colores. 20 x 30 cm. Papel Opalina. Diseño a convenir por el comité de seguimiento.</t>
  </si>
  <si>
    <t>Unidad</t>
  </si>
  <si>
    <t xml:space="preserve"> sesiones por persona – 1 hora C/U15</t>
  </si>
  <si>
    <t>B2.2 Movilizaciones territoriales</t>
  </si>
  <si>
    <t>Promover la prevención de violencias a partir de la concientización de la misma en la localidad.</t>
  </si>
  <si>
    <t>Puestas en escena (actos) de 1 hora en espacio público</t>
  </si>
  <si>
    <t>Comunidad en general de la localidad de Suba.</t>
  </si>
  <si>
    <t>15 Performances: Actos teatrales, musicales, artísticos puestos en escena que deberá garantizar el desarrollo de actos artístico-culturales (performances) donde se promueva de maneras disruptivas la no violencia y a partir de los cuales se generen reflexiones en la comunidad
2 artistas y 2 psicopedagosos</t>
  </si>
  <si>
    <t>450 Folletos o volantes: Folletos plegables en papel estucado o couché, en Formato A4. Medidas: 210 × 297 mm. Impresos en tintas de 5 colores. Con información sobre la prevención de violencia sexual e intrafamiliar</t>
  </si>
  <si>
    <t>B3. Estrategia comunicativa “Di No a la vulneración de derechos”.</t>
  </si>
  <si>
    <t>•
Implementar una estrategia comunicativa en prevención de vulneraciones y la divulgación de mensajes asertivos y claros de frecuente transmisión, con el fin de incidir positivamente en el cambio de patrones de conducta en niños, niñas y adolescentes y de todos los actores involucrados en su protección y defensa.
•
Formar y promover en el conocimiento y apropiación de los derechos de las niñas, niños y adolescentes, el marco normativo y legal de protección, y las ofertas y servicios orientados a su atención.</t>
  </si>
  <si>
    <t>Cuarenta (40) obras de teatro de 60 minutos c/u y Seis (6) sesiones de formación por grupo de 30 personas con una duración de 60 minutos c/u.</t>
  </si>
  <si>
    <t>1200 Personas</t>
  </si>
  <si>
    <t>1200 Kits (participantes): Se deberá incluir la entrega de un kit por cada uno de los participantes que comprenda:
-Una agenda para notas tipo cuaderno pequeño de 15cm x 20cm (aprox) de 75 páginas con 5 páginas impresas a color con mensajes alusivos a la prevención de violencias.
-Un esfero marcado con los logos de la entidad.
-Una tula impermeable. 43 cm de altura x 35 cm de ancho aprox. Con mensaje alusivos a la prevención de las violencias en el contexto familiar y sexual y la erradicación del castigo físico.
-Una cartilla con información y actividades en prevención de violencia intrafamiliar y/o sexual. Debe contener mínimo 50 páginas y su contenido debe ser aprobado por la supervisión del contrato y la oficina de prensa.</t>
  </si>
  <si>
    <t xml:space="preserve">200 reconocimientos a los ganadores. Cada reconocimiento contará con:
-Diploma compuesto de mínimo 3 colores. 20 x 30 cm. Papel Opalina. Diseño a convenir por el comité de seguimiento.
-Una medalla de reconocimiento.
</t>
  </si>
  <si>
    <t xml:space="preserve">Alquiler de dos (2) espacios cerrados con capacidad para 150 personas </t>
  </si>
  <si>
    <t>Espacios</t>
  </si>
  <si>
    <t>Componente: Orientación y asesoría familiar.</t>
  </si>
  <si>
    <t>Formación y orientación a familias</t>
  </si>
  <si>
    <t>Orientación y asesoría familiar para la prevención de violencias que permitan a las víctimas recibir una atención y orientación adecuada.</t>
  </si>
  <si>
    <t>Máximo 10 sesiones de 1h (c/u)</t>
  </si>
  <si>
    <t>Alquiler de un espacio por seis meses que contenga las siguientes características:
Ubicación de un sitio de atención en un punto estratégico de la localidad, destinado para la orientación y asesoría familiar, dos espacios adecuados para la atención de las y los participantes con el mobiliario necesario en lugares que cuenten con adecuada ventilación, iluminación y condiciones de higiene permanente, espacios cerrados, que permitan la privacidad. Igualmente debe contar con baños y elementos de higiene.
Debe ubicarse en un punto de fácil accesibilidad y equidistante dentro de la localidad, teniendo en cuenta que muchos de las y los potenciales participantes no cuentan con medios económicos para su desplazamiento.
Estado del Inmueble:
Debe estar dotado con mobiliario y materiales necesarios para la ejecución del componente.
La recepción y sala de espera, debe ser un lugar cómodo dotado con computador, teléfono, cuya ambientación visual y auditiva propicie un ambiente tranquilo y agradable a los participantes. El inmueble debe contar con mínimo un baño, dotado con los implementos de aseo necesarios (toalla para manos, jabón, papel higiénico, papelera).</t>
  </si>
  <si>
    <t>Meses</t>
  </si>
  <si>
    <t>Familias</t>
  </si>
  <si>
    <t>Componente: Posicionamiento y promoción del buen trato en jornadas locales.</t>
  </si>
  <si>
    <t>Conmemorar eventos que permiten visibilizar causas sociales entorno a la prevención de las violencias.</t>
  </si>
  <si>
    <t>Comunidad en general de la localidad</t>
  </si>
  <si>
    <t>Jornadas de 6 horas</t>
  </si>
  <si>
    <t>Comunidad en general de la localidad de Suba</t>
  </si>
  <si>
    <t xml:space="preserve">El contratista deberá garantizar, en el desarrollo de los 10 eventos conmemorativos y/o celebraciones de jornadas locales, el acompañamiento de:
-Un (1) animador con mínimo Título de bachiller, 18 meses de experiencia laboral en recreación, animación, o afines.
-Tres (3) Artistas prefiblemente locales.
-6 Profesionales con 24 meses de experiencia en actividades de facilitador, tallerista o docente y al menos 12 meses de los 24 meses de experiencia profesional en trabajo en comunidad o jóvenes en temas de derechos sexuales y reproductivos y/o habilidades para la vida que realicen actividades principalmente lúdicas, recreativas y vivenciales. Sensibilización tendiente a la prevención de violencias y rutas de atención integral de acceso a la justicia.                                                                                                                                                                                           </t>
  </si>
  <si>
    <t>Jornadas</t>
  </si>
  <si>
    <t>PERSONAL (CARGO)</t>
  </si>
  <si>
    <t>PERFIL</t>
  </si>
  <si>
    <t>CANTIDAD</t>
  </si>
  <si>
    <t xml:space="preserve">MESES </t>
  </si>
  <si>
    <t>VALOR MENSUAL REFERENCIA TECHO RESOLUCIÓN 0001 DEL 04/01/2024 - SECRETARÍA DISTRITAL DE GOBIERNO</t>
  </si>
  <si>
    <t>VALOR TOTAL</t>
  </si>
  <si>
    <t>Todos los Componentes</t>
  </si>
  <si>
    <t>PERSONAL</t>
  </si>
  <si>
    <t>Cordinador del Proyecto</t>
  </si>
  <si>
    <t>FORMACIÓN PROFESIONAL</t>
  </si>
  <si>
    <r>
      <t>Formación profesional en áreas del conocimiento de ciencias sociales y humanas o economía, administración, contaduría y afines y núcleos básicos del conocimiento en Ciencia Política, Derecho, Psicología, Sociología, Trabajo Social, Administración, Administración Pública o Economía con especialización en áreas cómo Ciencias Humanas, Economía o Administración.</t>
    </r>
    <r>
      <rPr>
        <sz val="11"/>
        <color theme="1"/>
        <rFont val="Calibri"/>
        <family val="2"/>
        <scheme val="minor"/>
      </rPr>
      <t xml:space="preserve"> </t>
    </r>
  </si>
  <si>
    <t>EXPERIENCIA PROFESIONAL</t>
  </si>
  <si>
    <t>Experiencia mínima de sesenta (60) meses debidamente certificada, contados a partir de la expedición de la tarjeta profesional, terminación de materias y/o fecha de grado, según aplique.</t>
  </si>
  <si>
    <t>EXPERIENCIA ESPECIFICA</t>
  </si>
  <si>
    <t>Experiencia mínima profesional de treinta y seis (36) y hasta setenta y dos (72) meses en coordinación y ejecución de proyectos sociales y/o cargos de nivel directivo o gerencial con población afectada por violencia en el contexto familiar y/o violencia sexual.</t>
  </si>
  <si>
    <t>Dedicación 100%.</t>
  </si>
  <si>
    <t>Asistente Administrativo</t>
  </si>
  <si>
    <t xml:space="preserve">Título de formación técnica o tecnológica o acreditación o aprobación del 50% o más de un plan de estudios de una carrera profesional que sea afín con el objeto a contratar. </t>
  </si>
  <si>
    <t xml:space="preserve">Experiencia mínima de treinta y cinco (35) meses debidamente certificada, contados a partir de la expedición de la tarjeta profesional, terminación de materias y/o fecha de grado, según aplique. </t>
  </si>
  <si>
    <t xml:space="preserve">Experiencia mínima de 18 meses en actividades administrativas de secretariado o archivo, manejo de bases de datos o asistenciales. </t>
  </si>
  <si>
    <t>Componente 2 A2.
LA FAMILIA ES PARA CUIDARLA</t>
  </si>
  <si>
    <t xml:space="preserve"> Psicólogo</t>
  </si>
  <si>
    <r>
      <t>Formación profesional en áreas del conocimiento de ciencias sociales y humanas y núcleos básicos del conocimiento en Psicología.</t>
    </r>
    <r>
      <rPr>
        <sz val="11"/>
        <color theme="1"/>
        <rFont val="Calibri"/>
        <family val="2"/>
        <scheme val="minor"/>
      </rPr>
      <t xml:space="preserve"> </t>
    </r>
  </si>
  <si>
    <t>Experiencia de veintiún (21) meses de debidamente certificada, contados a partir de la expedición de la tarjeta profesional, terminación de materias y/o fecha de grado, según aplique.</t>
  </si>
  <si>
    <t>Experiencia mínima de 18 meses en asesoría a familias en situación de violencia en el contexto familiar o poblaciones vulnerables.</t>
  </si>
  <si>
    <t>Profesional en Trabajo Social</t>
  </si>
  <si>
    <t>Formación profesional en áreas del conocimiento de ciencias sociales y humanas y núcleos básicos del conocimiento en Trabajo Social.</t>
  </si>
  <si>
    <r>
      <t>Experiencia mínima de 18 meses en asesoría a familias en situación de violencia en el contexto familiar o poblaciones vulnerables.</t>
    </r>
    <r>
      <rPr>
        <sz val="11"/>
        <color theme="1"/>
        <rFont val="Calibri"/>
        <family val="2"/>
        <scheme val="minor"/>
      </rPr>
      <t xml:space="preserve"> </t>
    </r>
  </si>
  <si>
    <t>Componente 2 
A3. CUIDÁNDOME, CUIDÁNDONOS</t>
  </si>
  <si>
    <t>Componente 2 
B3. ESTRATEGIAS COMUNICATIVAS_DI NO A LA VULNERACIÓN DE DERECHO</t>
  </si>
  <si>
    <t>Componenete 2 
Actividad B. 2. 2. Movilizaciones Territoriales</t>
  </si>
  <si>
    <t>Artista Escénico</t>
  </si>
  <si>
    <t>Formación profesional en áreas del conocimiento de bella artes y núcleo básico del conocimiento en Artes Plásticas Visuales y afines, Artes Representativas, Música y Otros Programas Asociados a Bellas Artes</t>
  </si>
  <si>
    <t>Experiencia mínima de 18 meses en trabajo con comunidad o en proyectos sociales o puestas en escena sobre temáticas relacionadas con violencias, preferiblemente con entidades del sector público.</t>
  </si>
  <si>
    <t>Componenete 3</t>
  </si>
  <si>
    <t xml:space="preserve">Psicólogo </t>
  </si>
  <si>
    <t xml:space="preserve">Experiencia mínima de 18 meses en asesoría a personas o familias en situación de violencias. </t>
  </si>
  <si>
    <t>Trabajador Social</t>
  </si>
  <si>
    <t>Experiencia mínima de 18 meses en asesoría a familias en situación de violencia en el contexto familiar o poblaciones vulnerables</t>
  </si>
  <si>
    <r>
      <t xml:space="preserve">NOTA 1: </t>
    </r>
    <r>
      <rPr>
        <sz val="11"/>
        <color theme="1"/>
        <rFont val="Calibri"/>
        <family val="2"/>
        <scheme val="minor"/>
      </rPr>
      <t>EL VALOR TOTAL COTIZADO INCLUYE TODOS LOS COSTOS DIRECTOS E INDIRECTOS, IMPUESTOS , TASAS, CONTRIBUCIONES Y TODOS LOS NECESARIOS PARA EJECUTAR DEL OBJETO CONTRACTUAL CON EL CUMPLIMIENTO DE LAS CONDICIONES  Y ESPECIFICACIONES TECNICAS.</t>
    </r>
    <r>
      <rPr>
        <b/>
        <sz val="11"/>
        <color theme="1"/>
        <rFont val="Calibri"/>
        <family val="2"/>
        <scheme val="minor"/>
      </rPr>
      <t xml:space="preserve"> 
NOTA 2: </t>
    </r>
    <r>
      <rPr>
        <sz val="11"/>
        <color theme="1"/>
        <rFont val="Calibri"/>
        <family val="2"/>
        <scheme val="minor"/>
      </rPr>
      <t>EL VALOR DEL PERSONAL CORRESPONDE A VALORES DE REFERENCIA SEGÚN RESOLUCIÓN 0001 DEL 04/01/2024  DE LA SECRETARÍA DISTRITAL DE GOBIERNO</t>
    </r>
    <r>
      <rPr>
        <b/>
        <sz val="11"/>
        <color theme="1"/>
        <rFont val="Calibri"/>
        <family val="2"/>
        <scheme val="minor"/>
      </rPr>
      <t xml:space="preserve">. </t>
    </r>
    <r>
      <rPr>
        <sz val="11"/>
        <color theme="1"/>
        <rFont val="Calibri"/>
        <family val="2"/>
        <scheme val="minor"/>
      </rPr>
      <t>NO ES OFERTABLE</t>
    </r>
  </si>
  <si>
    <t>Total Personal</t>
  </si>
  <si>
    <t>Item</t>
  </si>
  <si>
    <t>Unidad de Medida</t>
  </si>
  <si>
    <t xml:space="preserve">Valor </t>
  </si>
  <si>
    <t>Iva</t>
  </si>
  <si>
    <t>Valor Total</t>
  </si>
  <si>
    <t>Todos los componentes</t>
  </si>
  <si>
    <t>Papelería, impresiones.</t>
  </si>
  <si>
    <t>Componente 4</t>
  </si>
  <si>
    <t>Sonido: Alquiler de sonido profesional de 7.000 watts line array. con sistema y microfonería completo para presentaciones. incluye 8 micrófonos dinámicos, 2 micrófonos condensadores, 4 cajas directas activas, 1 consola análoga 16 canales, 1 ecualizador gráfico, 1 reverberación digital, 1 snake de 8 canales y 10 metros, 1 cd player (mp3, wap, cd, dvd), 2 cabinas para público, 4 monitores para escenario, técnico de sonido y operario de montaje, cables y conexiones - tiempo de alquiler 1 día. instalación, transporte y desinstalación</t>
  </si>
  <si>
    <t>Servicio</t>
  </si>
  <si>
    <t>Tarima: Alquiler de tarima de 5x5 (altura modular entre 0.20 y 1.60) con faldon negro, escalera de embarque y desembarque, cinta anti deslizante y barandas. Incluye instalación, transporte y entrega en el lugar requerido, montaje y desmontaje de la misma (jornada 6 horas día). Debe contar con techo que cubra la superficie de la tarima en caso de lluvia.</t>
  </si>
  <si>
    <t>Sillas: alquiler silla plástica de 2.11kg. 46,5cm de ancho, 87,5cm de alto, 52,5cm de largo, con espaldar tejido.</t>
  </si>
  <si>
    <t xml:space="preserve">Mesas: ALQUILER DE MESAS: MESAS PLÁSTICAS BLANCAS, CUADRADA DE 75 CMS DE LARGO X 75 CMS DE ANCHO X 70,5 CMS DE ALTO INCLUYE TRANSPORTE, INSTALACIÓN Y ENTREGA EN EL LUGAR REQUERIDO. JORNADA DE 4 A 6 HORAS.  </t>
  </si>
  <si>
    <t>ALQUILER DE PLANTA ELÉCTRICA DE 50 KVA: PLANTA ELECTRICA DE 50 KVA INSONORIZADA, QUE INCLUYA TRANSPORTE, PARCIAL DE CORRIENTE DE 10 METROS, TRIFÁSICA, TIERRA Y NEUTRO CON OPERARIO DISPONIBLE JORNADA DE 4 A 6 HORAS.</t>
  </si>
  <si>
    <t>FORMATO SOLICITUD DE COTIZACIÓN</t>
  </si>
  <si>
    <t>ALCALDÍA LOCAL DE SUBA</t>
  </si>
  <si>
    <t>ADVERTENCIA</t>
  </si>
  <si>
    <t>La cotización recibida servirá de base para la elaboración de un estudio de mercado, y por tanto, no constituye en si misma una oferta y consecuentemente NO obliga a ninguna de las partes.</t>
  </si>
  <si>
    <t>OBJETO</t>
  </si>
  <si>
    <t>VALIDEZ DE LA CONTRATACIÓN</t>
  </si>
  <si>
    <t>Se solicita que la cotización tenga validez minimo 3 Meses a partir de su expedición.</t>
  </si>
  <si>
    <t>ESPECIFICACIONES TECNICAS</t>
  </si>
  <si>
    <t xml:space="preserve">Para visualizar las especificaciones tecnicas dirijase a la pestaña Cotización </t>
  </si>
  <si>
    <t>CONDICIONES DE CONTRATACIÓN</t>
  </si>
  <si>
    <t>PLAZO</t>
  </si>
  <si>
    <t>CODIGOS UNSPSC</t>
  </si>
  <si>
    <t xml:space="preserve">SEGMENTO </t>
  </si>
  <si>
    <t>FAMILIA</t>
  </si>
  <si>
    <t>CLASE</t>
  </si>
  <si>
    <t xml:space="preserve">NOMBRE </t>
  </si>
  <si>
    <t>Servicios de Política Social</t>
  </si>
  <si>
    <t>Servicios de Bienestar Social</t>
  </si>
  <si>
    <t>Organizaciones de Eventos Culturales</t>
  </si>
  <si>
    <t>Servicios de Prevención o control de enfermedades de transmisión sexual</t>
  </si>
  <si>
    <t>Servicios de Derecho de Familia</t>
  </si>
  <si>
    <t>Servicios de defensa de los Derechos de los Niños</t>
  </si>
  <si>
    <t>Solicita y elabora:</t>
  </si>
  <si>
    <t>Sergio Mejia Dussán</t>
  </si>
  <si>
    <t>Revisó:</t>
  </si>
  <si>
    <t>Jeimmy Sierra Godoy</t>
  </si>
  <si>
    <t>FONDO DE DESARROLLO LOCAL DE SUBA</t>
  </si>
  <si>
    <t>OBJETO: Contratar los servicios integrales y especializados para la formación de personas en estrategias personales y comunitarias de prevención de la violencia intrafamiliar y/o violencia sexual en la localidad de Suba</t>
  </si>
  <si>
    <t>CORPORACIÓN ESTRATEGICA EN GESTIÓN E INTEGRACIÓN COLOMBIA- EGESCO</t>
  </si>
  <si>
    <t>Población Objetivo</t>
  </si>
  <si>
    <t>Insumos mínimos requeridos
Especificaciones técnicas</t>
  </si>
  <si>
    <t>VALOR UNITARIO REFERENCIA TECHO INCLUIDO IVA QUE NO PODRAN SUPERAR LOS PROPONENTES</t>
  </si>
  <si>
    <t>VALOR TOTA DE REFERENCIA TECHO INCLUIDO IVA QUE NO PODRAN SUPERAR LOS PROPONENTES</t>
  </si>
  <si>
    <t>VALOR UNITARIO</t>
  </si>
  <si>
    <t>IVA</t>
  </si>
  <si>
    <t>VALOR UNITARIO INCLUIDO IVA</t>
  </si>
  <si>
    <t xml:space="preserve">Sensibilización de 30 minutos por casa                                                                                                                                                                                                                 (Papeleria) Tener en cuenta materiales referidos en la estrategia “La familia es para cuidarla”.                                                                                      Impresión de piezas comunicativas de prevención de violencias: Pieza gráfica del folleto de la campaña La familia es para cuidarla, dispuesta por la SDIS- Subdirección para la Familia. 
Impresión del Instrumento el cuidado familiar, aportado por la SDIS.                                                                                                                                                                                                           </t>
  </si>
  <si>
    <t>-500 Imanes con números/rutas de atención impreso en 5 colores, de 10cms x 6cms. Para pegar en la nevera. Diseño a definir por el comité de seguimiento.</t>
  </si>
  <si>
    <t>1500 Folletos o volantes: Folletos plegables en papel estucado o couché, en Formato A4. Medidas: 210 × 297 mm. Impresos en tintas de 5 colores. Con información sobre la prevención de violencia sexual e intrafamiliar</t>
  </si>
  <si>
    <t xml:space="preserve">El contratista deberá garantizar, en el desarrollo de los 5 eventos conmemorativos y/o celebraciones de jornadas locales, el acompañamiento de:
-Un (1) animador con mínimo Título de bachiller, 18 meses de experiencia laboral en recreación, animación, o afines.
-Tres (3) Artistas locales.
-6 Profesionales con 24 meses de experiencia en actividades de facilitador, tallerista o docente y al menos 12 meses de los 24 meses de experiencia profesional en trabajo en comunidad o jóvenes en temas de derechos sexuales y reproductivos y/o habilidades para la vida que realicen actividades principalmente lúdicas, recreativas y vivenciales. Sensibilización tendiente a la prevención de violencias y rutas de atención integral de acceso a la justicia.                                                                                                                                                                                           </t>
  </si>
  <si>
    <t xml:space="preserve">Carpas: Alquiler de carpa tipo bodega para trabajo liviano, tipo túnel con laterales y ventanas en vinilo transparente. Para mover a distintos puntos de la localidad durante el proyecto. Medidas: 6mts x 3 mts.
</t>
  </si>
  <si>
    <t xml:space="preserve">   </t>
  </si>
  <si>
    <t>Mesas: Mesa cuadrada de 4 puestos, color blanca, desarmable, fácil de transportar. 
Alto: 72 cms, Material de la cubierta:  Plástico, Material de la estructura: Plástico</t>
  </si>
  <si>
    <t>Alquiler Generador Electrico Potencia Standby: 40 kW / 50 kVA. Corriente Standby: 131 A. Para una autonomia aproximada de 8 horas. Generador Y164C con AVR para soportar picos de Corriente en Voltaje 127 - 220V. Fases 3</t>
  </si>
  <si>
    <t>Pendones: Diseño a definir por el comité de seguimiento, previo aval de prensa. En 5 colores. Con soporte tipo araña. Material: Vinilo o lona. Tamaño: 60cmx180cm. Los pendones deben ser aprobados por la oficina de prensa de la Alcaldía Local de Suba</t>
  </si>
  <si>
    <t xml:space="preserve">Nombre representante legal :DIANA CAROLINA CUERVO TORRES
Celular: 3138863356
Correo electrónico: direccion@egesco.org
Firma:       
    </t>
  </si>
  <si>
    <t>VALOR TOTAL OFERTADO</t>
  </si>
  <si>
    <t xml:space="preserve">  </t>
  </si>
  <si>
    <t>Coponenente 1</t>
  </si>
  <si>
    <r>
      <t>Formación profesional en áreas del conocimiento de ciencias sociales y humanas o economía, administración, contaduría y afines y núcleos básicos del conocimiento en Ciencia Política, Derecho, Psicología, Sociología, Trabajo Social, Administración, Administración Pública o Economía con especialización en áreas cómo Ciencias Humanas, Economía o Administración.</t>
    </r>
    <r>
      <rPr>
        <sz val="10"/>
        <color theme="1"/>
        <rFont val="Garamond"/>
        <family val="1"/>
      </rPr>
      <t xml:space="preserve"> </t>
    </r>
  </si>
  <si>
    <t>Componente 1</t>
  </si>
  <si>
    <t>Componente 2 A2</t>
  </si>
  <si>
    <r>
      <t>Formación profesional en áreas del conocimiento de ciencias sociales y humanas y núcleos básicos del conocimiento en Psicología.</t>
    </r>
    <r>
      <rPr>
        <sz val="10"/>
        <color theme="1"/>
        <rFont val="Garamond"/>
        <family val="1"/>
      </rPr>
      <t xml:space="preserve"> </t>
    </r>
  </si>
  <si>
    <r>
      <t>Experiencia mínima de 18 meses en asesoría a familias en situación de violencia en el contexto familiar o poblaciones vulnerables.</t>
    </r>
    <r>
      <rPr>
        <sz val="10"/>
        <color theme="1"/>
        <rFont val="Garamond"/>
        <family val="1"/>
      </rPr>
      <t xml:space="preserve"> </t>
    </r>
  </si>
  <si>
    <t>Componente 2 A3</t>
  </si>
  <si>
    <t>Componente 2 B3</t>
  </si>
  <si>
    <t>Componenete 2 B2.2</t>
  </si>
  <si>
    <t>NOTA 1: EL VALOR TOTAL COTIZADO INCLUYE TODOS LOS COSTOS DIRECTOS E INDIRECTOS, IMPUESTOS , TASAS, CONTRIBUCIONES Y TODOS LOS NECESARIOS PARA EJECUTAR DEL OBJETO CONTRACTUAL CON EL CUMPLIMIENTO DE LAS CONDICIONES  Y ESPECIFICACIONES TECNICAS. 
NOTA 2: EL VALOR DEL PERSONAL CORRESPONDE A VALORES DE REFERENCIA SEGÚN RESOLUCIÓN 0001 DEL 04/01/2024  DE LA SECRETARÍA DISTRITAL DE GOBIERNO. NO ES OFERTABLE</t>
  </si>
  <si>
    <t>Total Proyecto</t>
  </si>
  <si>
    <t>Fundación Internacional de Pedagogia Conceptual Alberto Merani FIPCAM</t>
  </si>
  <si>
    <t xml:space="preserve">Sensibilización de 30 minutos por casa                                                                                                                                                                                                                           (Papeleria) Tener en cuenta materiales referidos en la estrategia “La familia es para cuidarla”.                                                                                            Impresión de piezas comunicativas de prevención de violencias: Pieza gráfica del folleto de la campaña La familia es para cuidarla, dispuesta por la SDIS- Subdirección para la Familia. 
Impresión del Instrumento el cuidado familiar, aportado por la SDIS.                                                                                                                                                                                                           </t>
  </si>
  <si>
    <t>Nombre representante legal :
Celular:
Correo electrónico:
Firma:</t>
  </si>
  <si>
    <t>NOTA 1: EL VALOR TOTAL COTIZADO INCLUYE TODOS LOS COSTOS DIRECTOS E INDIRECTOS, IMPUESTOS , TASAS, CONTRIBUCIONES Y TODOS LOS NECESARIOS PARA EJECUTAR DEL OBJETO CONTRACTUAL CON EL CUMPLIMIENTO DE LAS CONDICIONES  Y ESPECIFICACIONES TECNICAS. 
NOTA 2: EL VALOR DEL PERSONAL CORRESPONDE A VALORES DE REFERENCIA SEGÚN RESOLUCIÓN 0001 DEL 04/01/2024  DE LA SECRETARÍA DISTRITAL DE GOBIERNO</t>
  </si>
  <si>
    <r>
      <rPr>
        <b/>
        <sz val="5"/>
        <rFont val="Times New Roman"/>
        <family val="1"/>
      </rPr>
      <t>FONDO DE DESARROLLO LOCAL DE SUBA</t>
    </r>
  </si>
  <si>
    <r>
      <rPr>
        <sz val="5"/>
        <rFont val="Times New Roman"/>
        <family val="1"/>
      </rPr>
      <t>OBJETO: Contratar los servicios integrales y especializados para la formación de personas en estrategias personales y comunitarias de prevención de la violencia intrafamiliar y/o violencia sexual en la localidad de Suba</t>
    </r>
  </si>
  <si>
    <r>
      <rPr>
        <b/>
        <sz val="5"/>
        <rFont val="Calibri"/>
        <family val="1"/>
      </rPr>
      <t>FUNDACION UN NUEVO AMANECER</t>
    </r>
  </si>
  <si>
    <r>
      <rPr>
        <b/>
        <sz val="5.5"/>
        <rFont val="Times New Roman"/>
        <family val="1"/>
      </rPr>
      <t>Componente</t>
    </r>
  </si>
  <si>
    <r>
      <rPr>
        <b/>
        <sz val="5.5"/>
        <rFont val="Times New Roman"/>
        <family val="1"/>
      </rPr>
      <t>Actividad</t>
    </r>
  </si>
  <si>
    <r>
      <rPr>
        <b/>
        <sz val="5.5"/>
        <rFont val="Times New Roman"/>
        <family val="1"/>
      </rPr>
      <t>Alcance de la actividad</t>
    </r>
  </si>
  <si>
    <r>
      <rPr>
        <b/>
        <sz val="5.5"/>
        <rFont val="Times New Roman"/>
        <family val="1"/>
      </rPr>
      <t>Duración</t>
    </r>
  </si>
  <si>
    <r>
      <rPr>
        <b/>
        <sz val="5.5"/>
        <rFont val="Times New Roman"/>
        <family val="1"/>
      </rPr>
      <t>Población Objetivo</t>
    </r>
  </si>
  <si>
    <r>
      <rPr>
        <b/>
        <sz val="5.5"/>
        <rFont val="Times New Roman"/>
        <family val="1"/>
      </rPr>
      <t>Insumos mínimos requeridos Especificaciones técnicas</t>
    </r>
  </si>
  <si>
    <r>
      <rPr>
        <b/>
        <sz val="5.5"/>
        <rFont val="Times New Roman"/>
        <family val="1"/>
      </rPr>
      <t>Unidad de medida</t>
    </r>
  </si>
  <si>
    <r>
      <rPr>
        <b/>
        <sz val="5.5"/>
        <rFont val="Times New Roman"/>
        <family val="1"/>
      </rPr>
      <t>Cantidad</t>
    </r>
  </si>
  <si>
    <r>
      <rPr>
        <b/>
        <sz val="5.5"/>
        <rFont val="Calibri"/>
        <family val="1"/>
      </rPr>
      <t>VALOR UNITARIO</t>
    </r>
  </si>
  <si>
    <r>
      <rPr>
        <b/>
        <sz val="5.5"/>
        <rFont val="Calibri"/>
        <family val="1"/>
      </rPr>
      <t>IVA</t>
    </r>
  </si>
  <si>
    <r>
      <rPr>
        <b/>
        <sz val="5.5"/>
        <rFont val="Calibri"/>
        <family val="1"/>
      </rPr>
      <t>VALOR UNITARIO INCLUIDO IVA</t>
    </r>
  </si>
  <si>
    <r>
      <rPr>
        <b/>
        <sz val="5.5"/>
        <rFont val="Calibri"/>
        <family val="1"/>
      </rPr>
      <t>VALOR TOTAL</t>
    </r>
  </si>
  <si>
    <r>
      <rPr>
        <sz val="5"/>
        <rFont val="Times New Roman"/>
        <family val="1"/>
      </rPr>
      <t>Componente: Prevención de violencia en el contexto familiar, violencia sexual y promoción y garantía de derechos</t>
    </r>
  </si>
  <si>
    <r>
      <rPr>
        <sz val="5"/>
        <rFont val="Calibri"/>
        <family val="1"/>
      </rPr>
      <t>A.2 “La familia es para cuidarla”</t>
    </r>
  </si>
  <si>
    <r>
      <rPr>
        <sz val="5"/>
        <rFont val="Calibri"/>
        <family val="1"/>
      </rPr>
      <t>Implementar acciones de sensibilización para prevenir  la violencia en el contexto familiar y promover dinámicas de cuidado y entornos protectores.</t>
    </r>
  </si>
  <si>
    <r>
      <rPr>
        <sz val="5"/>
        <rFont val="Calibri"/>
        <family val="1"/>
      </rPr>
      <t>30 minutos de sensibilización por casa</t>
    </r>
  </si>
  <si>
    <r>
      <rPr>
        <sz val="5"/>
        <rFont val="Calibri"/>
        <family val="1"/>
      </rPr>
      <t>500 personas</t>
    </r>
  </si>
  <si>
    <r>
      <rPr>
        <sz val="5"/>
        <rFont val="Calibri"/>
        <family val="1"/>
      </rPr>
      <t xml:space="preserve">Sensibilización de 30 minutos por casa
</t>
    </r>
    <r>
      <rPr>
        <sz val="5"/>
        <rFont val="Calibri"/>
        <family val="1"/>
      </rPr>
      <t xml:space="preserve">(Papeleria) Tener en cuenta materiales referidos en la estrategia “La familia es para cuidarla”.                                                                                           Impresión de piezas
</t>
    </r>
    <r>
      <rPr>
        <sz val="5"/>
        <rFont val="Calibri"/>
        <family val="1"/>
      </rPr>
      <t>comunicativas de prevención de violencias: Pieza gráfica del folleto de la campaña La familia es para cuidarla, dispuesta por la SDIS- Subdirección para la Familia.</t>
    </r>
  </si>
  <si>
    <r>
      <rPr>
        <sz val="5"/>
        <rFont val="Calibri"/>
        <family val="1"/>
      </rPr>
      <t>Personas</t>
    </r>
  </si>
  <si>
    <r>
      <rPr>
        <sz val="5"/>
        <rFont val="Calibri"/>
        <family val="1"/>
      </rPr>
      <t xml:space="preserve">-Diseñar un (1) folleto digital o Flip book para compartir en línea y dejar como recurso
</t>
    </r>
    <r>
      <rPr>
        <sz val="5"/>
        <rFont val="Calibri"/>
        <family val="1"/>
      </rPr>
      <t>instalado en las viviendas visitadas. El Flip book, debe contener (por lo menos 10 páginas con recursos escritos y visuales que contengan información convenida y aprobada por el comité de seguimiento y la oficina de prensa, en temas te prevención de violencia en el contexto familiar y violencia sexual.</t>
    </r>
  </si>
  <si>
    <r>
      <rPr>
        <sz val="5"/>
        <rFont val="Calibri"/>
        <family val="1"/>
      </rPr>
      <t>unidad</t>
    </r>
  </si>
  <si>
    <r>
      <rPr>
        <sz val="5"/>
        <rFont val="Calibri"/>
        <family val="1"/>
      </rPr>
      <t xml:space="preserve">-500 Imanes con números/rutas de atención impreso en 5 colores, de 10cms x 6cms.
</t>
    </r>
    <r>
      <rPr>
        <sz val="5"/>
        <rFont val="Calibri"/>
        <family val="1"/>
      </rPr>
      <t>Para pegar en la nevera. Diseño a definir por el comité de seguimiento.</t>
    </r>
  </si>
  <si>
    <r>
      <rPr>
        <sz val="5"/>
        <rFont val="Calibri"/>
        <family val="1"/>
      </rPr>
      <t>-200 stickers para pegar en las puertas de las viviendas sensibilizadas estilo “rombo” de</t>
    </r>
  </si>
  <si>
    <r>
      <rPr>
        <sz val="5"/>
        <rFont val="Calibri"/>
        <family val="1"/>
      </rPr>
      <t xml:space="preserve">A.3 Estrategia de acompañamiento
</t>
    </r>
    <r>
      <rPr>
        <sz val="5"/>
        <rFont val="Calibri"/>
        <family val="1"/>
      </rPr>
      <t>“Cuidándome -Cuidándonos”.</t>
    </r>
  </si>
  <si>
    <r>
      <rPr>
        <sz val="5"/>
        <rFont val="Calibri"/>
        <family val="1"/>
      </rPr>
      <t>450 Diplomas con mensaje alusivo a familias que cuidan. Compuesto de mínimo 3 colores. 20 x 30 cm. Papel Opalina. Diseño a convenir por el comité de seguimiento.</t>
    </r>
  </si>
  <si>
    <r>
      <rPr>
        <sz val="5"/>
        <rFont val="Calibri"/>
        <family val="1"/>
      </rPr>
      <t>Unidad</t>
    </r>
  </si>
  <si>
    <r>
      <rPr>
        <sz val="5"/>
        <rFont val="Calibri"/>
        <family val="1"/>
      </rPr>
      <t>B2.2 Movilizaciones territoriales</t>
    </r>
  </si>
  <si>
    <r>
      <rPr>
        <sz val="5"/>
        <rFont val="Calibri"/>
        <family val="1"/>
      </rPr>
      <t>Promover la prevención de violencias a partir de la concientización de la misma en la localidad.</t>
    </r>
  </si>
  <si>
    <r>
      <rPr>
        <sz val="5"/>
        <rFont val="Calibri"/>
        <family val="1"/>
      </rPr>
      <t xml:space="preserve">Puestas en escena (actos) de 1 hora en espacio
</t>
    </r>
    <r>
      <rPr>
        <sz val="5"/>
        <rFont val="Calibri"/>
        <family val="1"/>
      </rPr>
      <t>público</t>
    </r>
  </si>
  <si>
    <r>
      <rPr>
        <sz val="5"/>
        <rFont val="Calibri"/>
        <family val="1"/>
      </rPr>
      <t>Comunidad en general de la localidad de Suba.</t>
    </r>
  </si>
  <si>
    <r>
      <rPr>
        <sz val="5"/>
        <rFont val="Calibri"/>
        <family val="1"/>
      </rPr>
      <t xml:space="preserve">15 Performances: Actos teatrales, musicales, artísticos puestos en escena que deberá
</t>
    </r>
    <r>
      <rPr>
        <sz val="5"/>
        <rFont val="Calibri"/>
        <family val="1"/>
      </rPr>
      <t>garantizar el desarrollo de actos artístico-culturales (performances) donde se promueva de maneras disruptivas la no violencia y a partir de los cuales se generen reflexiones en la</t>
    </r>
  </si>
  <si>
    <r>
      <rPr>
        <sz val="5"/>
        <rFont val="Calibri"/>
        <family val="1"/>
      </rPr>
      <t xml:space="preserve">1500 Folletos o volantes: Folletos plegables en papel estucado o couché, en Formato A4.
</t>
    </r>
    <r>
      <rPr>
        <sz val="5"/>
        <rFont val="Calibri"/>
        <family val="1"/>
      </rPr>
      <t>Medidas: 210 × 297 mm. Impresos en tintas de 5 colores. Con información sobre la</t>
    </r>
  </si>
  <si>
    <r>
      <rPr>
        <sz val="5"/>
        <rFont val="Calibri"/>
        <family val="1"/>
      </rPr>
      <t xml:space="preserve">1200 Kits (participantes): Se deberá incluir la entrega de un kit por cada uno de los
</t>
    </r>
    <r>
      <rPr>
        <sz val="5"/>
        <rFont val="Calibri"/>
        <family val="1"/>
      </rPr>
      <t xml:space="preserve">participantes que comprenda:
</t>
    </r>
    <r>
      <rPr>
        <sz val="5"/>
        <rFont val="Calibri"/>
        <family val="1"/>
      </rPr>
      <t xml:space="preserve">-Una agenda para notas tipo cuaderno pequeño de 15cm x 20cm (aprox) de 75 páginas con 5 páginas impresas a color con mensajes alusivos a la prevención de violencias.
</t>
    </r>
    <r>
      <rPr>
        <sz val="5"/>
        <rFont val="Calibri"/>
        <family val="1"/>
      </rPr>
      <t xml:space="preserve">-Un esfero marcado con los logos de la entidad.
</t>
    </r>
    <r>
      <rPr>
        <sz val="5"/>
        <rFont val="Calibri"/>
        <family val="1"/>
      </rPr>
      <t>-Una tula impermeable. 43 cm de altura x 35 cm de ancho aprox. Con mensaje alusivos a la prevención de las violencias en el contexto familiar y sexual y la erradicación del castigo físico.</t>
    </r>
  </si>
  <si>
    <r>
      <rPr>
        <sz val="5"/>
        <rFont val="Calibri"/>
        <family val="1"/>
      </rPr>
      <t xml:space="preserve">200 reconocimientos a los ganadores. Cada reconocimiento contará con:
</t>
    </r>
    <r>
      <rPr>
        <sz val="5"/>
        <rFont val="Calibri"/>
        <family val="1"/>
      </rPr>
      <t xml:space="preserve">-Diploma compuesto de mínimo 3 colores. 20 x 30 cm. Papel Opalina. Diseño a convenir por el comité de seguimiento.
</t>
    </r>
    <r>
      <rPr>
        <sz val="5"/>
        <rFont val="Calibri"/>
        <family val="1"/>
      </rPr>
      <t>-Una medalla de reconocimiento.</t>
    </r>
  </si>
  <si>
    <r>
      <rPr>
        <sz val="5"/>
        <rFont val="Calibri"/>
        <family val="1"/>
      </rPr>
      <t>Alquiler de dos (2) espacios cerrados con capacidad para 150 personas</t>
    </r>
  </si>
  <si>
    <r>
      <rPr>
        <sz val="5"/>
        <rFont val="Times New Roman"/>
        <family val="1"/>
      </rPr>
      <t>Componente: Orientación y asesoría familiar.</t>
    </r>
  </si>
  <si>
    <r>
      <rPr>
        <sz val="5"/>
        <rFont val="Calibri"/>
        <family val="1"/>
      </rPr>
      <t>Orientación y asesoría familiar para la prevención de violencias que permitan a las víctimas recibir una atención y orientación adecuada.</t>
    </r>
  </si>
  <si>
    <r>
      <rPr>
        <sz val="5"/>
        <rFont val="Calibri"/>
        <family val="1"/>
      </rPr>
      <t>Máximo 10 sesiones de 1h (c/u)</t>
    </r>
  </si>
  <si>
    <r>
      <rPr>
        <sz val="5"/>
        <rFont val="Calibri"/>
        <family val="1"/>
      </rPr>
      <t xml:space="preserve">Alquiler de un espacio por seis meses que contenga las siguientes características:
</t>
    </r>
    <r>
      <rPr>
        <sz val="5"/>
        <rFont val="Calibri"/>
        <family val="1"/>
      </rPr>
      <t xml:space="preserve">Ubicación de un sitio de atención en un punto estratégico de la localidad, destinado para la orientación y asesoría familiar, dos espacios adecuados para la atención de las y los participantes con el mobiliario necesario en lugares que cuenten con adecuada ventilación, iluminación y condiciones de higiene permanente, espacios cerrados, que permitan la privacidad. Igualmente debe contar con baños y elementos de higiene.
</t>
    </r>
    <r>
      <rPr>
        <sz val="5"/>
        <rFont val="Calibri"/>
        <family val="1"/>
      </rPr>
      <t xml:space="preserve">Debe ubicarse en un punto de fácil accesibilidad y equidistante dentro de la localidad, teniendo en cuenta que muchos de las y los potenciales participantes no cuentan con medios económicos para su desplazamiento.
</t>
    </r>
    <r>
      <rPr>
        <sz val="5"/>
        <rFont val="Calibri"/>
        <family val="1"/>
      </rPr>
      <t xml:space="preserve">Estado del Inmueble:
</t>
    </r>
    <r>
      <rPr>
        <sz val="5"/>
        <rFont val="Calibri"/>
        <family val="1"/>
      </rPr>
      <t>Debe estar dotado con mobiliario y materiales necesarios para la ejecución del</t>
    </r>
  </si>
  <si>
    <r>
      <rPr>
        <sz val="5"/>
        <rFont val="Calibri"/>
        <family val="1"/>
      </rPr>
      <t>Meses</t>
    </r>
  </si>
  <si>
    <r>
      <rPr>
        <sz val="5"/>
        <rFont val="Times New Roman"/>
        <family val="1"/>
      </rPr>
      <t>Componente: Posicionamiento y promoción del buen trato en jornadas locales.</t>
    </r>
  </si>
  <si>
    <r>
      <rPr>
        <sz val="5"/>
        <rFont val="Calibri"/>
        <family val="1"/>
      </rPr>
      <t>Conmemorar eventos que permiten visibilizar causas sociales entorno a la prevención de las violencias.</t>
    </r>
  </si>
  <si>
    <r>
      <rPr>
        <sz val="5"/>
        <rFont val="Calibri"/>
        <family val="1"/>
      </rPr>
      <t>Comunidad en general de la localidad</t>
    </r>
  </si>
  <si>
    <r>
      <rPr>
        <sz val="5"/>
        <rFont val="Calibri"/>
        <family val="1"/>
      </rPr>
      <t>Jornadas de 6 horas</t>
    </r>
  </si>
  <si>
    <r>
      <rPr>
        <sz val="5"/>
        <rFont val="Calibri"/>
        <family val="1"/>
      </rPr>
      <t>Comunidad en general de la localidad de Suba</t>
    </r>
  </si>
  <si>
    <r>
      <rPr>
        <sz val="5"/>
        <rFont val="Calibri"/>
        <family val="1"/>
      </rPr>
      <t xml:space="preserve">El contratista deberá garantizar, en el desarrollo de los 5 eventos conmemorativos y/o
</t>
    </r>
    <r>
      <rPr>
        <sz val="5"/>
        <rFont val="Calibri"/>
        <family val="1"/>
      </rPr>
      <t xml:space="preserve">celebraciones de jornadas locales, el acompañamiento de:
</t>
    </r>
    <r>
      <rPr>
        <sz val="5"/>
        <rFont val="Calibri"/>
        <family val="1"/>
      </rPr>
      <t xml:space="preserve">-Un (1) animador con mínimo Título de bachiller, 18 meses de experiencia laboral en recreación, animación, o afines.
</t>
    </r>
    <r>
      <rPr>
        <sz val="5"/>
        <rFont val="Calibri"/>
        <family val="1"/>
      </rPr>
      <t xml:space="preserve">-Tres (3) Artistas locales.
</t>
    </r>
    <r>
      <rPr>
        <sz val="5"/>
        <rFont val="Calibri"/>
        <family val="1"/>
      </rPr>
      <t>-6 Profesionales con 24 meses de experiencia en actividades de facilitador, tallerista o docente y al menos 12 meses de los 24 meses de experiencia profesional en trabajo en</t>
    </r>
  </si>
  <si>
    <r>
      <rPr>
        <sz val="5"/>
        <rFont val="Calibri"/>
        <family val="1"/>
      </rPr>
      <t>Jornadas</t>
    </r>
  </si>
  <si>
    <r>
      <rPr>
        <sz val="5"/>
        <rFont val="Calibri"/>
        <family val="1"/>
      </rPr>
      <t xml:space="preserve">Sonido: Alquiler de sonido profesional de 7.000 watts line array. con sistema y
</t>
    </r>
    <r>
      <rPr>
        <sz val="5"/>
        <rFont val="Calibri"/>
        <family val="1"/>
      </rPr>
      <t xml:space="preserve">microfonería completo para presentaciones. incluye 8 micrófonos dinámicos, 2 micrófonos condensadores, 4 cajas directas activas, 1 consola análoga 16 canales, 1
</t>
    </r>
    <r>
      <rPr>
        <sz val="5"/>
        <rFont val="Calibri"/>
        <family val="1"/>
      </rPr>
      <t>ecualizador gráfico, 1 reverberación digital, 1 snake de 8 canales y 10 metros, 1 cd player</t>
    </r>
  </si>
  <si>
    <r>
      <rPr>
        <sz val="5"/>
        <rFont val="Calibri"/>
        <family val="1"/>
      </rPr>
      <t>Carpas: Alquiler de carpa tipo bodega para trabajo liviano, tipo túnel con laterales y ventanas en vinilo transparente. Para mover a distintos puntos de la localidad durante el proyecto. Medidas: 6mts x 3 mts.</t>
    </r>
  </si>
  <si>
    <r>
      <rPr>
        <sz val="5"/>
        <rFont val="Calibri"/>
        <family val="1"/>
      </rPr>
      <t xml:space="preserve">Tarima: Alquiler de tarima de 5x5 (altura modular entre 0.20 y 1.60) con faldon negro,
</t>
    </r>
    <r>
      <rPr>
        <sz val="5"/>
        <rFont val="Calibri"/>
        <family val="1"/>
      </rPr>
      <t>escalera de embarque y desembarque, cinta anti deslizante y barandas. Incluye instalación, transporte y entrega en el lugar requerido, montaje y desmontaje de la</t>
    </r>
  </si>
  <si>
    <r>
      <rPr>
        <sz val="5"/>
        <rFont val="Calibri"/>
        <family val="1"/>
      </rPr>
      <t>Sillas: alquiler silla plástica de 2.11kg. 46,5cm de ancho, 87,5cm de alto, 52,5cm de largo,</t>
    </r>
  </si>
  <si>
    <r>
      <rPr>
        <sz val="5"/>
        <rFont val="Calibri"/>
        <family val="1"/>
      </rPr>
      <t xml:space="preserve">Mesas: Mesa cuadrada de 4 puestos, color blanca, desarmable, fácil de transportar.
</t>
    </r>
    <r>
      <rPr>
        <sz val="5"/>
        <rFont val="Calibri"/>
        <family val="1"/>
      </rPr>
      <t>Alto: 72 cms, Material de la cubierta:  Plástico, Material de la estructura: Plástico</t>
    </r>
  </si>
  <si>
    <r>
      <rPr>
        <sz val="5"/>
        <rFont val="Calibri"/>
        <family val="1"/>
      </rPr>
      <t xml:space="preserve">Alquiler Generador Electrico Potencia Standby: 40 kW / 50 kVA. Corriente Standby: 131 A.
</t>
    </r>
    <r>
      <rPr>
        <sz val="5"/>
        <rFont val="Calibri"/>
        <family val="1"/>
      </rPr>
      <t>Para una autonomia aproximada de 8 horas. Generador Y164C con AVR para soportar</t>
    </r>
  </si>
  <si>
    <r>
      <rPr>
        <sz val="5"/>
        <rFont val="Calibri"/>
        <family val="1"/>
      </rPr>
      <t>Pendones: Diseño a definir por el comité de seguimiento, previo aval de prensa. En 5 colores. Con soporte tipo araña. Material: Vinilo o lona. Tamaño: 60cmx180cm. Los pendones deben ser aprobados por la oficina de prensa de la Alcaldía Local de Suba</t>
    </r>
  </si>
  <si>
    <r>
      <rPr>
        <b/>
        <sz val="5"/>
        <rFont val="Times New Roman"/>
        <family val="1"/>
      </rPr>
      <t>VALOR SUBTOTAL OFERTADO</t>
    </r>
  </si>
  <si>
    <r>
      <rPr>
        <b/>
        <sz val="5"/>
        <color rgb="FFFFFFFF"/>
        <rFont val="Arial"/>
        <family val="2"/>
      </rPr>
      <t>PERSONAL (CARGO)</t>
    </r>
  </si>
  <si>
    <r>
      <rPr>
        <b/>
        <sz val="5"/>
        <color rgb="FFFFFFFF"/>
        <rFont val="Arial"/>
        <family val="2"/>
      </rPr>
      <t>PERFIL</t>
    </r>
  </si>
  <si>
    <r>
      <rPr>
        <b/>
        <sz val="5"/>
        <color rgb="FFFFFFFF"/>
        <rFont val="Arial"/>
        <family val="2"/>
      </rPr>
      <t>CANTIDAD</t>
    </r>
  </si>
  <si>
    <r>
      <rPr>
        <b/>
        <sz val="5"/>
        <color rgb="FFFFFFFF"/>
        <rFont val="Arial"/>
        <family val="2"/>
      </rPr>
      <t>MESES</t>
    </r>
  </si>
  <si>
    <r>
      <rPr>
        <b/>
        <sz val="5"/>
        <color rgb="FFFFFFFF"/>
        <rFont val="Arial"/>
        <family val="2"/>
      </rPr>
      <t>REFERENCIA TECHO RESOLUCIÓN 0001 DEL 04/01/2024 - SECRETARÍA DISTRITAL DE</t>
    </r>
  </si>
  <si>
    <r>
      <rPr>
        <b/>
        <sz val="5"/>
        <color rgb="FFFFFFFF"/>
        <rFont val="Arial"/>
        <family val="2"/>
      </rPr>
      <t>VALOR TOTAL</t>
    </r>
  </si>
  <si>
    <r>
      <rPr>
        <sz val="5"/>
        <rFont val="Calibri"/>
        <family val="1"/>
      </rPr>
      <t>Cordinador del Proyecto</t>
    </r>
  </si>
  <si>
    <r>
      <rPr>
        <b/>
        <u/>
        <sz val="5"/>
        <rFont val="Times New Roman"/>
        <family val="1"/>
      </rPr>
      <t>FORMACIÓN PROFESIONAL</t>
    </r>
  </si>
  <si>
    <r>
      <rPr>
        <sz val="5"/>
        <rFont val="Times New Roman"/>
        <family val="1"/>
      </rPr>
      <t>Formación profesional en áreas del conocimiento de ciencias sociales y humanas o economía, administración,  contaduría  y  afines  y  núcleos  básicos  del  conocimiento  en  Ciencia  Política, Derecho,  Psicología,  Sociología,  Trabajo  Social,  Administración,  Administración  Pública  o Economía con especialización en áreas cómo Ciencias Humanas, Economía o Administración.</t>
    </r>
  </si>
  <si>
    <r>
      <rPr>
        <b/>
        <u/>
        <sz val="5"/>
        <rFont val="Times New Roman"/>
        <family val="1"/>
      </rPr>
      <t>EXPERIENCIA PROFESIONAL</t>
    </r>
  </si>
  <si>
    <r>
      <rPr>
        <sz val="5"/>
        <rFont val="Times New Roman"/>
        <family val="1"/>
      </rPr>
      <t>Experiencia  mínima  de  sesenta  (60)  meses  debidamente  certificada,  contados  a  partir  de  la expedición de la tarjeta profesional, terminación de materias y/o fecha de grado, según aplique.</t>
    </r>
  </si>
  <si>
    <r>
      <rPr>
        <b/>
        <u/>
        <sz val="5"/>
        <rFont val="Times New Roman"/>
        <family val="1"/>
      </rPr>
      <t>EXPERIENCIA ESPECIFICA</t>
    </r>
  </si>
  <si>
    <r>
      <rPr>
        <sz val="5"/>
        <rFont val="Times New Roman"/>
        <family val="1"/>
      </rPr>
      <t>Experiencia  mínima  profesional  de  treinta  y  seis  (36)  y  hasta  setenta  y  dos  (72)  meses  en coordinación y ejecución de proyectos sociales y/o cargos de nivel directivo o gerencial con población afectada por violencia en el contexto familiar y/o violencia sexual.</t>
    </r>
  </si>
  <si>
    <r>
      <rPr>
        <b/>
        <sz val="5"/>
        <rFont val="Times New Roman"/>
        <family val="1"/>
      </rPr>
      <t>Dedicación 100%.</t>
    </r>
  </si>
  <si>
    <r>
      <rPr>
        <sz val="5"/>
        <rFont val="Times New Roman"/>
        <family val="1"/>
      </rPr>
      <t>Asistente Administrativo</t>
    </r>
  </si>
  <si>
    <r>
      <rPr>
        <sz val="5"/>
        <rFont val="Times New Roman"/>
        <family val="1"/>
      </rPr>
      <t>Título de formación técnica o tecnológica o acreditación o aprobación del 50% o más de un plan de estudios de una carrera profesional que sea afín con el objeto a contratar.</t>
    </r>
  </si>
  <si>
    <r>
      <rPr>
        <sz val="5"/>
        <rFont val="Times New Roman"/>
        <family val="1"/>
      </rPr>
      <t>Experiencia mínima de treinta y cinco (35) meses debidamente certificada, contados a partir de la  expedición  de  la  tarjeta  profesional,  terminación  de  materias  y/o  fecha  de  grado,  según aplique.</t>
    </r>
  </si>
  <si>
    <r>
      <rPr>
        <sz val="5"/>
        <rFont val="Times New Roman"/>
        <family val="1"/>
      </rPr>
      <t>Experiencia  mínima  de  18  meses  en  actividades  administrativas  de  secretariado  o  archivo, manejo de bases de datos o asistenciales.</t>
    </r>
  </si>
  <si>
    <r>
      <rPr>
        <sz val="5"/>
        <rFont val="Times New Roman"/>
        <family val="1"/>
      </rPr>
      <t>Psicólogo</t>
    </r>
  </si>
  <si>
    <r>
      <rPr>
        <sz val="5"/>
        <rFont val="Times New Roman"/>
        <family val="1"/>
      </rPr>
      <t>Formación  profesional  en  áreas  del  conocimiento  de  ciencias sociales  y humanas  y núcleos básicos del conocimiento en Psicología.</t>
    </r>
  </si>
  <si>
    <r>
      <rPr>
        <sz val="5"/>
        <rFont val="Times New Roman"/>
        <family val="1"/>
      </rPr>
      <t>Experiencia  de  veintiún  (21)  meses  de  debidamente  certificada,  contados  a  partir  de  la expedición de la tarjeta profesional, terminación de materias y/o fecha de grado, según aplique.</t>
    </r>
  </si>
  <si>
    <r>
      <rPr>
        <sz val="4.5"/>
        <rFont val="Calibri"/>
        <family val="1"/>
      </rPr>
      <t xml:space="preserve">Experiencia  mínima  de 18  meses  en  asesoría  a  familias  en  situación  de violencia  en  el  contexto
</t>
    </r>
    <r>
      <rPr>
        <sz val="4.5"/>
        <rFont val="Calibri"/>
        <family val="1"/>
      </rPr>
      <t>familiar o poblaciones vulnerables.</t>
    </r>
  </si>
  <si>
    <r>
      <rPr>
        <sz val="5"/>
        <rFont val="Times New Roman"/>
        <family val="1"/>
      </rPr>
      <t>Profesional en Trabajo Social</t>
    </r>
  </si>
  <si>
    <r>
      <rPr>
        <sz val="5"/>
        <rFont val="Times New Roman"/>
        <family val="1"/>
      </rPr>
      <t>Formación  profesional  en  áreas  del  conocimiento  de  ciencias sociales  y humanas  y núcleos básicos del conocimiento en Trabajo Social.</t>
    </r>
  </si>
  <si>
    <r>
      <rPr>
        <sz val="5"/>
        <rFont val="Times New Roman"/>
        <family val="1"/>
      </rPr>
      <t>Formación   profesional   en   áreas   del   conocimiento   de  bella   artes   y  núcleo   básico  del conocimiento  en  Artes  Plásticas  Visuales  y  afines,  Artes  Representativas,  Música  y  Otros Programas Asociados a Bellas Artes</t>
    </r>
  </si>
  <si>
    <r>
      <rPr>
        <sz val="5"/>
        <rFont val="Times New Roman"/>
        <family val="1"/>
      </rPr>
      <t>Artista Escénico</t>
    </r>
  </si>
  <si>
    <r>
      <rPr>
        <sz val="4.5"/>
        <rFont val="Calibri"/>
        <family val="1"/>
      </rPr>
      <t xml:space="preserve">Experiencia mínima de 18 meses en trabajo con comunidad o en proyectos sociales o puestas en
</t>
    </r>
    <r>
      <rPr>
        <sz val="4.5"/>
        <rFont val="Calibri"/>
        <family val="1"/>
      </rPr>
      <t>escena  sobre  temáticas  relacionadas  con  violencias,  preferiblemente  con  entidades  del  sector público.</t>
    </r>
  </si>
  <si>
    <r>
      <rPr>
        <sz val="4.5"/>
        <rFont val="Calibri"/>
        <family val="1"/>
      </rPr>
      <t>Experiencia mínima de 18 meses en asesoría a personas o familias en situación de violencias.</t>
    </r>
  </si>
  <si>
    <r>
      <rPr>
        <sz val="5"/>
        <rFont val="Times New Roman"/>
        <family val="1"/>
      </rPr>
      <t>Trabajador Social</t>
    </r>
  </si>
  <si>
    <r>
      <rPr>
        <sz val="4.5"/>
        <rFont val="Calibri"/>
        <family val="1"/>
      </rPr>
      <t xml:space="preserve">Experiencia  mínima  de 18  meses  en  asesoría  a  familias  en  situación  de violencia  en  el  contexto
</t>
    </r>
    <r>
      <rPr>
        <sz val="4.5"/>
        <rFont val="Calibri"/>
        <family val="1"/>
      </rPr>
      <t>familiar o poblaciones vulnerables</t>
    </r>
  </si>
  <si>
    <r>
      <rPr>
        <b/>
        <sz val="5"/>
        <rFont val="Times New Roman"/>
        <family val="1"/>
      </rPr>
      <t>VALOR TOTAL</t>
    </r>
  </si>
  <si>
    <t xml:space="preserve">Papelería, impresiones y gastos de Tramites Administrativos </t>
  </si>
  <si>
    <t>Valor</t>
  </si>
  <si>
    <t>Personal</t>
  </si>
  <si>
    <t>Insumos</t>
  </si>
  <si>
    <t>Total</t>
  </si>
  <si>
    <t>%</t>
  </si>
  <si>
    <t>FORMATO OFERTA ECONOMICA</t>
  </si>
  <si>
    <t>OBJETO:  PRESTAR SERVICIOS MÉDICO VETERINARIOS PARA LA ATENCIÓN INTEGRAL DE ANIMALES EN CONDICIÓN DE VULNERABILIDAD Y/O DE CALLE, DE LA LOCALIDAD DE SUBA.</t>
  </si>
  <si>
    <t>ELEMENTOS Y/O SERVICIOS</t>
  </si>
  <si>
    <t>ÍTEM</t>
  </si>
  <si>
    <t xml:space="preserve">ELEMENTO </t>
  </si>
  <si>
    <t>DESCRIPCIÓN</t>
  </si>
  <si>
    <t>VALOR UNITARIO INCLUIDO IVA FINAL TECHO QUE LOS PROPONENTES NO PODRÁN SUPERAR</t>
  </si>
  <si>
    <t>VALOR UNITARIO ANTES DE IMPUESTOS</t>
  </si>
  <si>
    <t>IVA/IMPUESTOS</t>
  </si>
  <si>
    <t>VALOR UNITARIO INCLUIDO IVA E IMPUESTOS</t>
  </si>
  <si>
    <t xml:space="preserve">Cirugía para caninos y felinos sin  distinciones de especie, raza, sexo, tamaño o apariencia </t>
  </si>
  <si>
    <t xml:space="preserve">Cirugia de esterilización para caninos y felinos  machos y hembras
Infraestructura física y tecnológica.
Unidades moviles quirurgicas (unidades temporales) para el desarrollo de jornadas masivas, que cumplan en su totalidad con la normatividad sanitaria, ambiental y demás que rijan la materia.
Personal médico especializado (cirujanos, veterinarios,anestesiólogo, auxiliares).
Todos los insumos, materiales, anestesia, y demás medicamentos que requiere el paciente durante el procedimiento quirúrgico.
Ejecución de la cirugía
Implantación de microchip durante la cirugía  (incluye microchip). Incluye la entrega de 1 lector por cada 500 microchips suministrados.
Formatos y diligenciamiento de documentación física y/o digital relacionada.                                   Kit posquirúrgico con formula médica según el peso el cual incluye clorhexidina de 30ml, frasco gotero por 10 ml Antiinflamatorio, analgésico y antipirético COX-2 , antibiótico de larga acción en tabletas en sachet por 10 unidades, fajas post operatorias para hembras.   </t>
  </si>
  <si>
    <t xml:space="preserve">unidad </t>
  </si>
  <si>
    <t>Medicamentos</t>
  </si>
  <si>
    <t>Antiinflamatorio, analgésico y antipirético COX-2 oral</t>
  </si>
  <si>
    <t xml:space="preserve">  FRASCO POR 10 ML</t>
  </si>
  <si>
    <t>Antiinflamatorio, analgésico y antipirético COX-2</t>
  </si>
  <si>
    <t>SUSPENSION  ORAL 30 ML</t>
  </si>
  <si>
    <t>Inyectable al 2% por 50 ml</t>
  </si>
  <si>
    <t>crema antimicótica, antibacteriana, antiinflamatoria, antialérgica y cicatrizante</t>
  </si>
  <si>
    <t>TUBO POR 40 gr</t>
  </si>
  <si>
    <t>ungüento antiflogistico antiinflamtorio</t>
  </si>
  <si>
    <t>100 gr</t>
  </si>
  <si>
    <t>Antibiótico y broncosecretolitico</t>
  </si>
  <si>
    <t>100 ML NYECTABLE</t>
  </si>
  <si>
    <t>Antimicrobiano amplio expectro</t>
  </si>
  <si>
    <t>ENROFLOXACINA 10% 100 ML INYECTABLE</t>
  </si>
  <si>
    <t>ANTIMICROBIANO AMPLIO EXPECTRO</t>
  </si>
  <si>
    <t>Enrofloxacina 10% por 25 mg sobre 10 tabletas</t>
  </si>
  <si>
    <t>ANTIBIOTICO DE LARGA DURACIÓN</t>
  </si>
  <si>
    <t>AMOXICILINA 150 MG 100 ML NYECTABLE penicilina semisintetica</t>
  </si>
  <si>
    <t xml:space="preserve">Antibacteriano de amplio espectro a base de </t>
  </si>
  <si>
    <t>Sulfadiazina sódica y Trimetoprim micronizado suspesion oral por 30 ml</t>
  </si>
  <si>
    <t>Antibiotico de amplio espectro</t>
  </si>
  <si>
    <t>Trimetoprim 40mg/ml, Sulfametazina sódica 200mg/ml. 100 ml inyectable</t>
  </si>
  <si>
    <t>Antibiotico 
Amebicida, Tricomonicida y Giardicida</t>
  </si>
  <si>
    <t>suspensión Oral por 50  ml</t>
  </si>
  <si>
    <t>Bactericida de amplio espectro</t>
  </si>
  <si>
    <t>Cefalexina por 500 mg blister por 10</t>
  </si>
  <si>
    <t xml:space="preserve">antihistaminico y antialergico </t>
  </si>
  <si>
    <t>Difenhidramina por 50 ml inyectable</t>
  </si>
  <si>
    <t>Ungüento</t>
  </si>
  <si>
    <t xml:space="preserve"> Anti-Sarna- Tópico X 30 Gramos</t>
  </si>
  <si>
    <t>Diurético Y Antihipertensivo X 50 Ml</t>
  </si>
  <si>
    <t>furosemida</t>
  </si>
  <si>
    <t xml:space="preserve">Antiemetico </t>
  </si>
  <si>
    <t>metoclopramida por 10 ml inyectable</t>
  </si>
  <si>
    <t>colirio con antibiotico de amplio espectro</t>
  </si>
  <si>
    <t>Ofloxacina 0,60 g, Condroitín sulfato sódico 20,00 g</t>
  </si>
  <si>
    <t>Colirio otico -oftalmico</t>
  </si>
  <si>
    <t>NEOMICINA SULFATO 500.0 mg, PREDNISOLONA SODIO FOSFATO 120.0 mg</t>
  </si>
  <si>
    <t>Antiinflamotrio, antipruriginoso, antialergico</t>
  </si>
  <si>
    <t>Glucocorticoide tabletas por 20 mg blister por 10 tabletas</t>
  </si>
  <si>
    <t>Antidiarreico por 4 litros</t>
  </si>
  <si>
    <t>Caolín coloidal, Pectina cítrica</t>
  </si>
  <si>
    <t xml:space="preserve">Protector hepatico </t>
  </si>
  <si>
    <t>solucion oral por 60 ml</t>
  </si>
  <si>
    <t>Vacuna viva modificada liofilizada. Para la inmunización activa contra Moquillo, Hepatitis Infecciosa, Parvovirus, Leptospirosis canina y Complejo Respiratorio causado por Adenovirus tipo 2 y Parainfluenza.</t>
  </si>
  <si>
    <t>Triple viral felina:  rinotraqueitis, calicivirus y panleucopenia</t>
  </si>
  <si>
    <t>Vacuna kennel cough. parainfluenza canina y Bordetella bronchiseptica</t>
  </si>
  <si>
    <t>antiparasitario amplio espectro de doble accion</t>
  </si>
  <si>
    <t xml:space="preserve">ALBENDAZOL 200 mg +PRAZIQUANTEL 30mg TABLETAS POR 2 </t>
  </si>
  <si>
    <t xml:space="preserve">ALBENDAZOL 600 mg +PRAZIQUANTEL 100mg TABLETAS POR 2 </t>
  </si>
  <si>
    <t xml:space="preserve">Antiparasitario oral para perros Interno y externo  que combina dos principios activos:
Afoxolaner → pulgas y garrapatas
Milbemicina oxima → parásitos internos (nematodos) y prevención de dirofilariosis. &gt;3.5 – 7.5 kg
</t>
  </si>
  <si>
    <t>Afoxolaner + Milbemicina oxima  18.75 mg- 3.75 mg</t>
  </si>
  <si>
    <t>Antiparasitario oral para perros Interno y externo  que combina dos principios activos:
Afoxolaner → pulgas y garrapatas
Milbemicina oxima → parásitos internos (nematodos) y prevención de dirofilariosis.  &gt;7.5 – 15 kg</t>
  </si>
  <si>
    <t>Afoxolaner + Milbemicina oxima-37.5 mg
7.5 mg</t>
  </si>
  <si>
    <t>Antiparasitario oral para perros Interno y externo  que combina dos principios activos:
Afoxolaner → pulgas y garrapatas
Milbemicina oxima → parásitos internos (nematodos) y prevención de dirofilariosis. &gt;15 – 30 kg</t>
  </si>
  <si>
    <t>Afoxolaner + Milbemicina oxima 75 mg
15 mg</t>
  </si>
  <si>
    <t>Antiparasitario oral para perros Interno y externo  que combina dos principios activos:
Afoxolaner → pulgas y garrapatas
Milbemicina oxima → parásitos internos (nematodos) y prevención de dirofilariosis. &gt;30 – 60 kg</t>
  </si>
  <si>
    <t>Afoxolaner + Milbemicina oxima 150 mg
30 mg</t>
  </si>
  <si>
    <t>Solución tópica (spot-on) endectocida de amplio espectro para felinos 0.8 a 2.5 kg</t>
  </si>
  <si>
    <t>Esafoxolaner: 3.6 mg
Eprinomectina: 0.5 mg
Praziquantel: 12 mg</t>
  </si>
  <si>
    <t>Solución tópica (spot-on) endectocida de amplio espectro para felinos &gt;2.5 a 7.5 kg</t>
  </si>
  <si>
    <t>Esafoxolaner: 10.8 mg
Eprinomectina: 1.5 mg
Praziquantel: 36 mg</t>
  </si>
  <si>
    <t xml:space="preserve"> Hemostático – angioprotector</t>
  </si>
  <si>
    <t>etamsilato 125 mg por 50 ml</t>
  </si>
  <si>
    <t>Solución anestésica, relajante muscular.</t>
  </si>
  <si>
    <t>Xilacina al 2% por 25 ml</t>
  </si>
  <si>
    <t>Anestesico disociativo</t>
  </si>
  <si>
    <t>Ketamina 5 g por 50 ml</t>
  </si>
  <si>
    <t xml:space="preserve">Preanestésico, Antiespasmódico, anticolinergico, Anti Secretorio </t>
  </si>
  <si>
    <t>Atropina sulfato por 50 ml</t>
  </si>
  <si>
    <t xml:space="preserve">Anestesia local </t>
  </si>
  <si>
    <t>Lidocaína Anestésico Local Iny X 50 Ml</t>
  </si>
  <si>
    <t>Anestsia local con hemostatico</t>
  </si>
  <si>
    <t>Lidocaína Con Epinefrina Local Iny X 50 Ml</t>
  </si>
  <si>
    <t xml:space="preserve">Anestésico Y Tranquilizante Caja X 20 Tabletas </t>
  </si>
  <si>
    <t>solucion otica por litro</t>
  </si>
  <si>
    <t>Acido salicílico, ácido bórico y ácido láctico</t>
  </si>
  <si>
    <t>Catéter Yelco No. 20</t>
  </si>
  <si>
    <t>Catéter Yelco No. 22</t>
  </si>
  <si>
    <t>Catéter Yelco No. 24</t>
  </si>
  <si>
    <t>Dextrosa 5% X 500 Ml- Solución Intravenosa</t>
  </si>
  <si>
    <t>suero intavenoso</t>
  </si>
  <si>
    <t>cloruro de sodio</t>
  </si>
  <si>
    <t>suero intravenoso</t>
  </si>
  <si>
    <t>Solución De Lactato Ringer X 500 Ml Intravenoso</t>
  </si>
  <si>
    <t>Venoclisis Desechable Micro Goteo</t>
  </si>
  <si>
    <t>Venoclisis Desechable Macro Goteo</t>
  </si>
  <si>
    <t>Jeringa X 1 Cc</t>
  </si>
  <si>
    <t>Jeringa X 3 Cc</t>
  </si>
  <si>
    <t xml:space="preserve">Jeringa X 3 Cc  Con aguja pediatrica </t>
  </si>
  <si>
    <t>Jeringa X 5 Cc</t>
  </si>
  <si>
    <t>Guantes latex</t>
  </si>
  <si>
    <t>caja por 100</t>
  </si>
  <si>
    <t>sutura quirugica con aguja</t>
  </si>
  <si>
    <t>absorbible poliglicólido y láctido</t>
  </si>
  <si>
    <t>Antiséptico / Desinfectante X 1 Litro</t>
  </si>
  <si>
    <t>clorexidina 1 Litro</t>
  </si>
  <si>
    <t>Antiséptico / Desinfectante Spray X 120 Ml</t>
  </si>
  <si>
    <t>lorexidina Spray X 120 Ml</t>
  </si>
  <si>
    <t xml:space="preserve">Guantes para manipulacion de animales
</t>
  </si>
  <si>
    <t>Materiales: Cuero carnaza engrosado, hilo kevlar, dacron algodón.  Tamaño: largo – 40 cm/ 16″ pulgadas, ancho de la palma – 13.5 cm/ 5.3 pulgadas, ancho de la manga – 19.5 cm/ 7.7 pulgadas.</t>
  </si>
  <si>
    <t>Trailla cordon de ahogo de 120 cm</t>
  </si>
  <si>
    <t xml:space="preserve">120 CM </t>
  </si>
  <si>
    <t xml:space="preserve">Nasas Extensibles para Fauna Silvestre </t>
  </si>
  <si>
    <t>165-244CM</t>
  </si>
  <si>
    <t xml:space="preserve">Nasas Dura Flex Estándar  </t>
  </si>
  <si>
    <t xml:space="preserve">122 cm    </t>
  </si>
  <si>
    <t xml:space="preserve">Bozal para perro grande
</t>
  </si>
  <si>
    <t>Bozal para Perro en Plastico y/o Nylon #8   Ancho:29 cm Largo:35cm, Termo plástico adaptable, sistema ajustable</t>
  </si>
  <si>
    <t xml:space="preserve">Bozal para perro mediano 
</t>
  </si>
  <si>
    <t>Bozal Mediano en Cuero y/o lona Altura al final del hocico: 12 cm, Base: 13 cm de largo, Frente: 7 cm de alto x 8cm de ancho, Circunferencia hocico: 35 cm, Con correas ajustables para adaptarse al tamaño de su trompa y cabeza</t>
  </si>
  <si>
    <t xml:space="preserve">Bozal para perro pequeño
</t>
  </si>
  <si>
    <t>Bozal de tela y/o naylon Dimensiones: 12 x 12 x 2 cm, ajustable y transpirable, Tela, velcro alto agarre</t>
  </si>
  <si>
    <t xml:space="preserve">Trampas Plegables  con Dos Puertas Trampa - 203.5 (61 L x 15 An x 15 Al cm) </t>
  </si>
  <si>
    <t>203.5 (61 L x 15 An x 15 Al cm) / Con Recubrimiento</t>
  </si>
  <si>
    <t>Trampas Plegables  de Una Puerta Trampa - 81L x 25An x 30Al cm / Sin Recubrimiento</t>
  </si>
  <si>
    <t>81L x 25An x 30Al cm / Sin Recubrimiento</t>
  </si>
  <si>
    <t xml:space="preserve">Pértigas de Control en Aluminio  - 92 cm      </t>
  </si>
  <si>
    <t xml:space="preserve">Aluminio  - 92 cm </t>
  </si>
  <si>
    <t>Tapabocas quirurgicos</t>
  </si>
  <si>
    <t>caja por 50, termosellados</t>
  </si>
  <si>
    <t xml:space="preserve">Bulto de comida para gato  chachorro x 8 kg  Proteína Cruda (Min.) 32 % 
Grasa Cruda (Mín.) 11,0%
Fibra Cruda (Máx.) 3,5%
Humedad (Máx.)  12,0%
Ceniza (Máx.) 9,0%  
Fósforo (Mín./Máx.) 0,8% /1,5% Calcio (Mín./Máx.) 1,0%/1,6% 
</t>
  </si>
  <si>
    <t>bulto 8kg</t>
  </si>
  <si>
    <t>Bulto de comida para gato  adulto x 17 kg 
Proteína Cruda (Min.) 24,0% 
Grasa Cruda (Mín.) 8,0%
Fibra Cruda (Máx.) 4,5%
Humedad (Máx.)  12,0%
Ceniza (Máx.) 8,5%  
Fósforo (Mín) 0,9% Calcio (Mín./Máx.) 1,1%/1,3%</t>
  </si>
  <si>
    <t>Bulto 17 kg</t>
  </si>
  <si>
    <t>Bulto de comida para perro cachorro x 30 kg 
Proteína Cruda (Min.) 28,0% 
Grasa Cruda (Mín.) 12%
Fibra Cruda (Máx.) 3,0%
Humedad (Máx.)  10,0%</t>
  </si>
  <si>
    <t>Bulto 30 kg</t>
  </si>
  <si>
    <t xml:space="preserve">Bulto de comida para perro adulto x 30 kg  Proteína Cruda (Min.) 24% 
Grasa Cruda (Mín.) 7%
Humedad (Máx.)  12,0%
Ceniza (Máx.) 10%
</t>
  </si>
  <si>
    <t>carné de vacunación</t>
  </si>
  <si>
    <t>Plegable impreso en propalcote de 150 gr. Tamaño carta a cuatro (4) tintas, acabado brillante, plegado tipo envolvente.</t>
  </si>
  <si>
    <t>millar</t>
  </si>
  <si>
    <t>Consulta general</t>
  </si>
  <si>
    <t>INCLUYE EXPLORACIÓN CLÍNICA VETERINARIA COMPLETA, DILIGENCIAMIENTO DE FORMATO FÍSICO O DIGITAL DISEÑADO POR EL INSTITUTO, PAPELERÍA, PERSONAL NECESARIO PARA LA ATENCIÓN, E INFRAESTRUCTURA NECESARIA PARA EL MISMO.
INCLUYE PERSONAL MÉDICO, INFRAESTRUCTURA, CANIL Ó GATIL, TODOS LOS INSUMOS, ALIMENTOS Y/O MEDICAMENTOS QUE REQUIERE EL PACIENTE PARA SU ADECUARA RECUPERACIÓN DILIGENCIAMIENTO DE DOCUMENTACIÓN FÍSICA Y/O DIGITAL RELACIONADA.
INCLUYE CANIL Ó GATIL, INFRAESTRUCTURA FÍSICA, PERSONAL MÉDICO, ALIMENTACIÓN Y OBSERVACIÓN DEL PACIENTE, DILIGENCIAMIENTO DE DOCUMENTACIÓN FÍSICA Y/O DIGITAL RELACIONADA.
INCLUYE, PERSONAL MÉDICO, INFRAESTRUCTURA FÍSICA, BOMBA DE INFUSIÓN, OXIGENO PERMANENTE, MONITOR DE SIGNOS VITALES, TODOS LOS INSUMOS, ALIMENTOS Y/O MEDICAMENTOS QUE REQUIERE EL PACIENTE PARA SU ADECUADA RECUPERACIÓN, DILIGENCIAMIENTO DE DOCUMENTACIÓN FÍSICA Y/O DIGITAL RELACIONADA.
INCLUYE PERSONAL MÉDICO, MEDICAMENTOS, INSUMOS, DILIGENCIAMIENTO DE DOCUMENTACIÓN FÍSICA Y/O DIGITAL RELACIONADA.
INCLUYE PERSONAL MÉDICO, USO DE QUIRÓFANO, EQUIPOS, MONITOR DE SIGNOS VITALES, MEDICAMENTOS, INSUMOS, DILIGENCIAMIENTO DE DOCUMENTACIÓN FÍSICA Y/O DIGITAL RELACIONADA.
INCLUYE INFRAESTRUCTURA FÍSICA, PERSONAL MÉDICO, MEDICAMENTOS, INSUMOS, DILIGENCIAMIENTO DE DOCUMENTACIÓN FÍSICA Y/O DIGITAL RELACIONADA.
INCLUYE INFRAESTRUCTURA FÍSICA, PERSONAL NECESARIO, ENTREGA MENSUAL DE REGISTRO DE DISPOSICIÓN DE CAVADORES, DILIGENCIAMIENTO DE DOCUMENTACIÓN FÍSICA Y/O DIGITAL RELACIONADA.</t>
  </si>
  <si>
    <t>Hospitalización</t>
  </si>
  <si>
    <t xml:space="preserve">HOSPITALIZACIÓN DIARIA PACIENTE  INCLUYE PERSONAL MÉDICO, INFRAESTRUCTURA, CANIL Ó GATIL, TODOS LOS INSUMOS, ALIMENTOS Y/O MEDICAMENTOS QUE REQUIERE EL PACIENTE PARA SU ADECUARA RECUPERACIÓN DILIGENCIAMIENTO DE DOCUMENTACIÓN FÍSICA Y/O DIGITAL RELACIONADA.
 </t>
  </si>
  <si>
    <t>Alojamiento</t>
  </si>
  <si>
    <t>ALOJAMIENTO DIARIO PACIENTE DE CUALQUIER TAMAÑO, PESO Y/O  ESPECIE CANINA FELINA INCLUYE CANIL Ó GATIL, INFRAESTRUCTURA FÍSICA, PERSONAL MÉDICO, ALIMENTACIÓN Y OBSERVACIÓN DEL PACIENTE, DILIGENCIAMIENTO DE DOCUMENTACIÓN FÍSICA Y/O DIGITAL RELACIONADA.</t>
  </si>
  <si>
    <t>Cuidado critico</t>
  </si>
  <si>
    <t>INCLUYE, PERSONAL MÉDICO, INFRAESTRUCTURA FÍSICA, BOMBA DE INFUSIÓN, OXIGENO PERMANENTE, MONITOR DE SIGNOS VITALES, TODOS LOS INSUMOS, ALIMENTOS Y/O MEDICAMENTOS QUE REQUIERE EL PACIENTE PARA SU ADECUADA RECUPERACIÓN, DILIGENCIAMIENTO DE DOCUMENTACIÓN FÍSICA Y/O DIGITAL RELACIONADA. UNIDAD DE CUIDADOS INTENSIVOS DIARIA PACIENTE TALLA PEQUEÑA (0 KG – 10 KG)</t>
  </si>
  <si>
    <t>INCLUYE, PERSONAL MÉDICO, INFRAESTRUCTURA FÍSICA, BOMBA DE INFUSIÓN, OXIGENO PERMANENTE, MONITOR DE SIGNOS VITALES, TODOS LOS INSUMOS, ALIMENTOS Y/O MEDICAMENTOS QUE REQUIERE EL PACIENTE PARA SU ADECUADA RECUPERACIÓN, DILIGENCIAMIENTO DE DOCUMENTACIÓN FÍSICA Y/O DIGITAL RELACIONADA. UNIDAD DE CUIDADOS INTENSIVOS DIARIA PACIENTE TALLA PEQUEÑA (&gt;10 KG - 25 KG)</t>
  </si>
  <si>
    <t>INCLUYE, PERSONAL MÉDICO, INFRAESTRUCTURA FÍSICA, BOMBA DE INFUSIÓN, OXIGENO PERMANENTE, MONITOR DE SIGNOS VITALES, TODOS LOS INSUMOS, ALIMENTOS Y/O MEDICAMENTOS QUE REQUIERE EL PACIENTE PARA SU ADECUADA RECUPERACIÓN, DILIGENCIAMIENTO DE DOCUMENTACIÓN FÍSICA Y/O DIGITAL RELACIONADA. UNIDAD DE CUIDADOS INTENSIVOS DIARIA PACIENTE TALLA PEQUEÑA  (&gt;25 KG)</t>
  </si>
  <si>
    <t xml:space="preserve">Sedacion </t>
  </si>
  <si>
    <t>SEDACIÓN PACIENTE TALLA PEQUEÑA (0 KG – 10 KG) INCLUYE PERSONAL MÉDICO, MEDICAMENTOS, INSUMOS, DILIGENCIAMIENTO DE DOCUMENTACIÓN FÍSICA Y/O DIGITAL RELACIONADA.</t>
  </si>
  <si>
    <t>SEDACIÓN PACIENTE TALLA MEDIANA (&gt;10 KG - 25 KG) INCLUYE PERSONAL MÉDICO, MEDICAMENTOS, INSUMOS, DILIGENCIAMIENTO DE DOCUMENTACIÓN FÍSICA Y/O DIGITAL RELACIONADA.</t>
  </si>
  <si>
    <t>SEDACIÓN PACIENTE TALLA GRANDE (&gt;25 KG) INCLUYE PERSONAL MÉDICO, MEDICAMENTOS, INSUMOS, DILIGENCIAMIENTO DE DOCUMENTACIÓN FÍSICA Y/O DIGITAL RELACIONADA.</t>
  </si>
  <si>
    <t>Anestesia</t>
  </si>
  <si>
    <t>ANESTESIA GENERAL INHALADA PACIENTE TALLA PEQUEÑA (0 KG – 10 KG) INCLUYE PERSONAL MÉDICO, USO DE QUIRÓFANO, EQUIPOS, MONITOR DE SIGNOS VITALES, MEDICAMENTOS, INSUMOS, DILIGENCIAMIENTO DE DOCUMENTACIÓN FÍSICA Y/O DIGITAL RELACIONADA.</t>
  </si>
  <si>
    <t>ANESTESIA GENERAL INHALADA PACIENTE TALLA MEDIANA (&gt;10 KG - 25 KG) INCLUYE PERSONAL MÉDICO, USO DE QUIRÓFANO, EQUIPOS, MONITOR DE SIGNOS VITALES, MEDICAMENTOS, INSUMOS, DILIGENCIAMIENTO DE DOCUMENTACIÓN FÍSICA Y/O DIGITAL RELACIONADA.</t>
  </si>
  <si>
    <t>ANESTESIA GENERAL INHALADA PACIENTE TALLA GRANDE (&gt;25 KG) INCLUYE PERSONAL MÉDICO, USO DE QUIRÓFANO, EQUIPOS, MONITOR DE SIGNOS VITALES, MEDICAMENTOS, INSUMOS, DILIGENCIAMIENTO DE DOCUMENTACIÓN FÍSICA Y/O DIGITAL RELACIONADA.</t>
  </si>
  <si>
    <t xml:space="preserve">Eutanasia </t>
  </si>
  <si>
    <t>EUTANASIA PACIENTE TALLA PEQUEÑA (0 KG – 10 KG) INCLUYE INFRAESTRUCTURA FÍSICA, PERSONAL MÉDICO, MEDICAMENTOS, INSUMOS, DILIGENCIAMIENTO DE DOCUMENTACIÓN FÍSICA Y/O DIGITAL RELACIONADA.</t>
  </si>
  <si>
    <t>EUTANASIA PACIENTE TALLA MEDIANA (&gt;10 KG - 25 KG) INCLUYE INFRAESTRUCTURA FÍSICA, PERSONAL MÉDICO, MEDICAMENTOS, INSUMOS, DILIGENCIAMIENTO DE DOCUMENTACIÓN FÍSICA Y/O DIGITAL RELACIONADA.</t>
  </si>
  <si>
    <t>EUTANASIA PACIENTE TALLA GRANDE (&gt;25 KG) INCLUYE INFRAESTRUCTURA FÍSICA, PERSONAL MÉDICO, MEDICAMENTOS, INSUMOS, DILIGENCIAMIENTO DE DOCUMENTACIÓN FÍSICA Y/O DIGITAL RELACIONADA.</t>
  </si>
  <si>
    <t>DISPOSICIÓN DE CADAVER</t>
  </si>
  <si>
    <t>DISPOSICIÓN DEL CADAVER DE ACUERDO CON EL PESO. VALOR POR KILOGRAMO. INCLUYE INFRAESTRUCTURA FÍSICA, PERSONAL NECESARIO, ENTREGA MENSUAL DE REGISTRO DE DISPOSICIÓN DE CAVADORES, DILIGENCIAMIENTO DE DOCUMENTACIÓN FÍSICA Y/O DIGITAL RELACIONADA.</t>
  </si>
  <si>
    <t>unidad por KG</t>
  </si>
  <si>
    <t>LABORATORIO CLINICO</t>
  </si>
  <si>
    <t>HEMOGRAMA: INCLUYE INFRAESTRUCTURA FÍSICA Y TECNOLÓGICA, PERSONAL MÉDICO. EVALÚA RECUENTO DE GLÓBULOS ROJOS, HEMATOCRITO, HEMOGLOBINA, V.C.H, H.C.M, PLAQUETAS, RECUENTO DIFERENCIAL LEUCOCITARIO, PROTEÍNAS PLASMÁTICAS, PLASMÁTICAS TOTALES Y DIFERENCIADAS, RELACIÓN ALBÚMINAGLOBULINAS. LOS RECUENTOS DEBEN SER AUTOMATIZADOS. INCLUYE PERSONAL MÉDICO, INSUMOS Y/O MATERIALES PARA LA TOMA, PROCESAMIENTO, INTERPRETACIÓN Y CORRELACIÓN CON LA CLÍNICA DEL PACIENTE, DILIGENCIAMIENTO DE DOCUMENTACIÓN FÍSICA Y/O DIGITAL RELACIONADA.</t>
  </si>
  <si>
    <t>FROTIS PARA HEMOPARÁSITOS: INCLUYE INFRAESTRUCTURA FÍSICA Y TECNOLÓGICA, PERSONAL MÉDICO. COLORACIÓN DE GIEMSA. EVALÚA PRESENCIA O AUSENCIA DE HEMOPARÁSITOS, RECUENTO MANUAL DE PLAQUETAS, LÍNEA ROJA Y LÍNEA BLANCA.                             INCLUYE PERSONAL MÉDICO, INSUMOS Y/O MATERIALES PARA LA TOMA, PROCESAMIENTO, INTERPRETACIÓN Y CORRELACIÓN CON LA CLÍNICA DEL PACIENTE. DILIGENCIAMIENTO DE DOCUMENTACIÓN FÍSICA Y/O DIGITAL RELACIONADA.</t>
  </si>
  <si>
    <t>HEMATOCRITO Y HEMOGLOBINA: INCLUYE INFRAESTRUCTURA FÍSICA Y TECNOLÓGICA, PERSONAL MÉDICO, INSUMOS Y/O MATERIALES PARA LA TOMA, PROCESAMIENTO, INTERPRETACIÓN Y CORRELACIÓN CON LA CLÍNICA DEL PACIENTE. DILIGENCIAMIENTO DE DOCUMENTACIÓN FÍSICA Y/O DIGITAL RELACIONADA.</t>
  </si>
  <si>
    <t>RECUENTO DE PLAQUETAS: INCLUYE INFRAESTRUCTURA FÍSICA Y TECNOLÓGICA, PERSONAL MÉDICO, INSUMOS Y/O MATERIALES PARA LA TOMA, PROCESAMIENTO, INTERPRETACIÓN Y CORRELACIÓN CON LA CLÍNICA DEL PACIENTE. DILIGENCIAMIENTO DE DOCUMENTACIÓN FÍSICA Y/O DIGITAL RELACIONADA.</t>
  </si>
  <si>
    <t>RECUENTO DE RETICULOCITOS: INCLUYE INFRAESTRUCTURA FÍSICA Y TECNOLÓGICA, PERSONAL MÉDICO, INSUMOS Y/O MATERIALES PARA LA TOMA, PROCESAMIENTO, INTERPRETACIÓN Y CORRELACIÓN CON LA CLÍNICA DEL PACIENTE. DILIGENCIAMIENTO DE DOCUMENTACIÓN FÍSICA Y/O DIGITAL RELACIONADA.</t>
  </si>
  <si>
    <t>AMILOIDE SÉRICO A FELINO: INCLUYE INFRAESTRUCTURA FÍSICA Y TECNOLÓGICA, PERSONAL MÉDICO, INSUMOS Y/O MATERIALES PARA LA TOMA, PROCESAMIENTO, INTERPRETACIÓN Y CORRELACIÓN CON LA CLÍNICA DEL PACIENTE. DILIGENCIAMIENTO DE DOCUMENTACIÓN FÍSICA Y/O DIGITAL RELACIONADA.</t>
  </si>
  <si>
    <t>BUN: INCLUYE INFRAESTRUCTURA FÍSICA Y TECNOLÓGICA, PERSONAL MÉDICO, INSUMOS Y/O MATERIALES PARA LA TOMA, PROCESAMIENTO, INTERPRETACIÓN Y CORRELACIÓN CON LA CLÍNICA DEL PACIENTE. DILIGENCIAMIENTO DE DOCUMENTACIÓN FÍSICA Y/O DIGITAL RELACIONADA.</t>
  </si>
  <si>
    <t>CREATININA: INCLUYE INFRAESTRUCTURA FÍSICA Y TECNOLÓGICA, PERSONAL MÉDICO, INSUMOS Y/O MATERIALES PARA LA TOMA, PROCESAMIENTO, INTERPRETACIÓN Y CORRELACIÓN CON LA CLÍNICA DEL PACIENTE. DILIGENCIAMIENTO DE DOCUMENTACIÓN FÍSICA Y/O DIGITAL RELACIONADA.</t>
  </si>
  <si>
    <t>RELACIÓN BUN-CREATININA: INCLUYE INFRAESTRUCTURA FÍSICA Y TECNOLÓGICA, PERSONAL MÉDICO, INSUMOS Y/O MATERIALES PARA LA TOMA, PROCESAMIENTO, INTERPRETACIÓN Y CORRELACIÓN CON LA CLÍNICA DEL PACIENTE. DILIGENCIAMIENTO DE DOCUMENTACIÓN FÍSICA Y/O DIGITAL RELACIONADA.</t>
  </si>
  <si>
    <t>SDMA (DIMETIL ARGININA SIMÉTRICA): INCLUYE INFRAESTRUCTURA FÍSICA Y TECNOLÓGICA, PERSONAL MÉDICO, INSUMOS Y/O MATERIALES PARA LA TOMA, PROCESAMIENTO, INTERPRETACIÓN Y CORRELACIÓN CON LA CLÍNICA DEL PACIENTE. DILIGENCIAMIENTO DE DOCUMENTACIÓN FÍSICA Y/O DIGITAL RELACIONADA.</t>
  </si>
  <si>
    <t>UREA SANGUÍNEA: INCLUYE INFRAESTRUCTURA FÍSICA Y TECNOLÓGICA, PERSONAL MÉDICO, INSUMOS Y/O MATERIALES PARA LA TOMA, PROCESAMIENTO, INTERPRETACIÓN Y CORRELACIÓN CON LA CLÍNICA DEL PACIENTE. DILIGENCIAMIENTO DE DOCUMENTACIÓN FÍSICA Y/O DIGITAL RELACIONADA.</t>
  </si>
  <si>
    <t>ÁCIDOS BILIARES: INCLUYE INFRAESTRUCTURA FÍSICA Y TECNOLÓGICA, PERSONAL MÉDICO, INSUMOS Y/O MATERIALES PARA LA TOMA, PROCESAMIENTO, INTERPRETACIÓN Y CORRELACIÓN CON LA CLÍNICA DEL PACIENTE. DILIGENCIAMIENTO DE DOCUMENTACIÓN FÍSICA Y/O DIGITAL RELACIONADA.</t>
  </si>
  <si>
    <t>ÁCIDOS BILIARES PRE Y POST PRANDIAL: INCLUYE INFRAESTRUCTURA FÍSICA Y TECNOLÓGICA, PERSONAL MÉDICO, INSUMOS Y/O MATERIALES PARA LA TOMA, PROCESAMIENTO, INTERPRETACIÓN Y CORRELACIÓN CON LA CLÍNICA DEL PACIENTE. DILIGENCIAMIENTO DE DOCUMENTACIÓN FÍSICA Y/O DIGITAL RELACIONADA.</t>
  </si>
  <si>
    <t>ALT – SGPT:INCLUYE INFRAESTRUCTURA FÍSICA Y TECNOLÓGICA, PERSONAL MÉDICO, INSUMOS Y/O MATERIALES PARA LA TOMA, PROCESAMIENTO, INTERPRETACIÓN Y CORRELACIÓN CON LA CLÍNICA DEL PACIENTE. DILIGENCIAMIENTO DE DOCUMENTACIÓN FÍSICA Y/O DIGITAL RELACIONADA.</t>
  </si>
  <si>
    <t>AMONIO PLASMÁTICO: INCLUYE INFRAESTRUCTURA FÍSICA Y TECNOLÓGICA, PERSONAL MÉDICO, INSUMOS Y/O MATERIALES PARA LA TOMA, PROCESAMIENTO, INTERPRETACIÓN Y CORRELACIÓN CON LA CLÍNICA DEL PACIENTE. DILIGENCIAMIENTO DE DOCUMENTACIÓN FÍSICA Y/O DIGITAL RELACIONADA.</t>
  </si>
  <si>
    <t>AST – SGOT: INCLUYE INFRAESTRUCTURA FÍSICA Y TECNOLÓGICA, PERSONAL MÉDICO, INSUMOS Y/O MATERIALES PARA LA TOMA, PROCESAMIENTO, INTERPRETACIÓN Y CORRELACIÓN CON LA CLÍNICA DEL PACIENTE. DILIGENCIAMIENTO DE DOCUMENTACIÓN FÍSICA Y/O DIGITAL RELACIONADA.</t>
  </si>
  <si>
    <t>BILIRRUBINA TOTAL: INCLUYE INFRAESTRUCTURA FÍSICA Y TECNOLÓGICA, PERSONAL MÉDICO, INSUMOS Y/O MATERIALES PARA LA TOMA, PROCESAMIENTO, INTERPRETACIÓN Y CORRELACIÓN CON LA CLÍNICA DEL PACIENTE. DILIGENCIAMIENTO DE DOCUMENTACIÓN FÍSICA Y/O DIGITAL RELACIONADA.</t>
  </si>
  <si>
    <t>BILIRRUBINA DIRECTA: INCLUYE INFRAESTRUCTURA FÍSICA Y TECNOLÓGICA, PERSONAL MÉDICO, INSUMOS Y/O MATERIALES PARA LA TOMA, PROCESAMIENTO, INTERPRETACIÓN Y CORRELACIÓN CON LA CLÍNICA DEL PACIENTE. DILIGENCIAMIENTO DE DOCUMENTACIÓN FÍSICA Y/O DIGITAL RELACIONADA.</t>
  </si>
  <si>
    <t>BILIRRUBINA TOTAL Y DIFERENCIADAS: INCLUYE INFRAESTRUCTURA FÍSICA Y TECNOLÓGICA, PERSONAL MÉDICO, INSUMOS Y/O MATERIALES PARA LA TOMA, PROCESAMIENTO, INTERPRETACIÓN Y CORRELACIÓN CON LA CLÍNICA DEL PACIENTE. DILIGENCIAMIENTO DE DOCUMENTACIÓN FÍSICA Y/O DIGITAL RELACIONADA.</t>
  </si>
  <si>
    <t>FOSFATASA ALCALINA: INCLUYE INFRAESTRUCTURA FÍSICA Y TECNOLÓGICA, PERSONAL MÉDICO, INSUMOS Y/O MATERIALES PARA LA TOMA, PROCESAMIENTO, INTERPRETACIÓN Y CORRELACIÓN CON LA CLÍNICA DEL PACIENTE. DILIGENCIAMIENTO DE DOCUMENTACIÓN FÍSICA Y/O DIGITAL RELACIONADA.</t>
  </si>
  <si>
    <t>GAMA GLUTAMIL TRANSFERASA (GGT): INCLUYE INFRAESTRUCTURA FÍSICA Y TECNOLÓGICA, PERSONAL MÉDICO, INSUMOS Y/O MATERIALES PARA LA TOMA, PROCESAMIENTO, INTERPRETACIÓN Y CORRELACIÓN CON LA CLÍNICA DEL PACIENTE. DILIGENCIAMIENTO DE DOCUMENTACIÓN FÍSICA Y/O DIGITAL RELACIONADA.</t>
  </si>
  <si>
    <t>AMILASA CUANTITATIVA: INCLUYE INFRAESTRUCTURA FÍSICA Y TECNOLÓGICA, PERSONAL MÉDICO, INSUMOS Y/O MATERIALES PARA LA TOMA, PROCESAMIENTO, INTERPRETACIÓN Y CORRELACIÓN CON LA CLÍNICA DEL PACIENTE. DILIGENCIAMIENTO DE DOCUMENTACIÓN FÍSICA Y/O DIGITAL RELACIONADA.</t>
  </si>
  <si>
    <t>LIPASA CUANTITATIVA: INCLUYE INFRAESTRUCTURA FÍSICA Y TECNOLÓGICA, PERSONAL MÉDICO, INSUMOS Y/O MATERIALES PARA LA TOMA, PROCESAMIENTO, INTERPRETACIÓN Y CORRELACIÓN CON LA CLÍNICA DEL PACIENTE. DILIGENCIAMIENTO DE DOCUMENTACIÓN FÍSICA Y/O DIGITAL RELACIONADA.</t>
  </si>
  <si>
    <t>LIPASA INMUNORREACTIVA CANINA: INCLUYE INFRAESTRUCTURA FÍSICA Y TECNOLÓGICA, PERSONAL MÉDICO, INSUMOS Y/O MATERIALES PARA LA TOMA, PROCESAMIENTO, INTERPRETACIÓN Y CORRELACIÓN CON LA CLÍNICA DEL PACIENTE. DILIGENCIAMIENTO DE DOCUMENTACIÓN FÍSICA Y/O DIGITAL RELACIONADA.</t>
  </si>
  <si>
    <t>LIPASA INMUNORREACTIVA FELINA: INCLUYE INFRAESTRUCTURA FÍSICA Y TECNOLÓGICA, PERSONAL MÉDICO, INSUMOS Y/O MATERIALES PARA LA TOMA, PROCESAMIENTO, INTERPRETACIÓN Y CORRELACIÓN CON LA CLÍNICA DEL PACIENTE. DILIGENCIAMIENTO DE DOCUMENTACIÓN FÍSICA Y/O DIGITAL RELACIONADA.</t>
  </si>
  <si>
    <t>TRIPSINA INMUNORREACTIVA CANINA: INCLUYE INFRAESTRUCTURA FÍSICA Y TECNOLÓGICA, PERSONAL MÉDICO, INSUMOS Y/O MATERIALES PARA LA TOMA, PROCESAMIENTO, INTERPRETACIÓN Y CORRELACIÓN CON LA CLÍNICA DEL PACIENTE. DILIGENCIAMIENTO DE DOCUMENTACIÓN FÍSICA Y/O DIGITAL RELACIONADA.</t>
  </si>
  <si>
    <t>TRIPSINA INMUNORREACTIVA FELINA: INCLUYE INFRAESTRUCTURA FÍSICA Y TECNOLÓGICA, PERSONAL MÉDICO, INSUMOS Y/O MATERIALES PARA LA TOMA, PROCESAMIENTO, INTERPRETACIÓN Y CORRELACIÓN CON LA CLÍNICA DEL PACIENTE. DILIGENCIAMIENTO DE DOCUMENTACIÓN FÍSICA Y/O DIGITAL RELACIONADA.</t>
  </si>
  <si>
    <t>FRUCTOSAMINA: INCLUYE INFRAESTRUCTURA FÍSICA Y TECNOLÓGICA, PERSONAL MÉDICO, INSUMOS Y/O MATERIALES PARA LA TOMA, PROCESAMIENTO, INTERPRETACIÓN Y CORRELACIÓN CON LA CLÍNICA DEL PACIENTE. DILIGENCIAMIENTO DE DOCUMENTACIÓN FÍSICA Y/O DIGITAL RELACIONADA.</t>
  </si>
  <si>
    <t>GLICEMIA: INCLUYE INFRAESTRUCTURA FÍSICA Y TECNOLÓGICA, PERSONAL MÉDICO, INSUMOS Y/O MATERIALES PARA LA TOMA, PROCESAMIENTO, INTERPRETACIÓN Y CORRELACIÓN CON LA CLÍNICA DEL PACIENTE. DILIGENCIAMIENTO DE DOCUMENTACIÓN FÍSICA Y/O DIGITAL RELACIONADA.</t>
  </si>
  <si>
    <t>GLICEMIA (CURVA 3 MUESTRAS): INCLUYE INFRAESTRUCTURA FÍSICA Y TECNOLÓGICA, PERSONAL MÉDICO, INSUMOS Y/O MATERIALES PARA LA TOMA, PROCESAMIENTO, INTERPRETACIÓN Y CORRELACIÓN CON LA CLÍNICA DEL PACIENTE. DILIGENCIAMIENTO DE DOCUMENTACIÓN FÍSICA Y/O DIGITAL RELACIONADA.</t>
  </si>
  <si>
    <t>GLICEMIA Y GLUCOSURIA: INCLUYE INFRAESTRUCTURA FÍSICA Y TECNOLÓGICA, PERSONAL MÉDICO, INSUMOS Y/O MATERIALES PARA LA TOMA, PROCESAMIENTO, INTERPRETACIÓN Y CORRELACIÓN CON LA CLÍNICA DEL PACIENTE. DILIGENCIAMIENTO DE DOCUMENTACIÓN FÍSICA Y/O DIGITAL RELACIONADA.</t>
  </si>
  <si>
    <t>GLICEMIA PRE Y POST PANDRIAL: INCLUYE INFRAESTRUCTURA FÍSICA Y TECNOLÓGICA, PERSONAL MÉDICO, INSUMOS Y/O MATERIALES PARA LA TOMA, PROCESAMIENTO, INTERPRETACIÓN Y CORRELACIÓN CON LA CLÍNICA DEL PACIENTE. DILIGENCIAMIENTO DE DOCUMENTACIÓN FÍSICA Y/O DIGITAL RELACIONADA.</t>
  </si>
  <si>
    <t>HEMOGLOBINA GLICOSILADA A1C: INCLUYE INFRAESTRUCTURA FÍSICA Y TECNOLÓGICA, PERSONAL MÉDICO, INSUMOS Y/O MATERIALES PARA LA TOMA, PROCESAMIENTO, INTERPRETACIÓN Y CORRELACIÓN CON LA CLÍNICA DEL PACIENTE. DILIGENCIAMIENTO DE DOCUMENTACIÓN FÍSICA Y/O DIGITAL RELACIONADA.</t>
  </si>
  <si>
    <t>CREATININ KINASA – FRACCIÓN MB (CK): INCLUYE INFRAESTRUCTURA FÍSICA Y TECNOLÓGICA, PERSONAL MÉDICO, INSUMOS Y/O MATERIALES PARA LA TOMA, PROCESAMIENTO, INTERPRETACIÓN Y CORRELACIÓN CON LA CLÍNICA DEL PACIENTE. DILIGENCIAMIENTO DE DOCUMENTACIÓN FÍSICA Y/O DIGITAL RELACIONADA.</t>
  </si>
  <si>
    <t>DÍMERO D: INCLUYE INFRAESTRUCTURA FÍSICA Y TECNOLÓGICA, PERSONAL MÉDICO, INSUMOS Y/O MATERIALES PARA LA TOMA, PROCESAMIENTO, INTERPRETACIÓN Y CORRELACIÓN CON LA CLÍNICA DEL PACIENTE. DILIGENCIAMIENTO DE DOCUMENTACIÓN FÍSICA Y/O DIGITAL RELACIONADA.</t>
  </si>
  <si>
    <t>LACTATO DESHIDROGENASA (LDH): INCLUYE INFRAESTRUCTURA FÍSICA Y TECNOLÓGICA, PERSONAL MÉDICO, INSUMOS Y/O MATERIALES PARA LA TOMA, PROCESAMIENTO, INTERPRETACIÓN Y CORRELACIÓN CON LA CLÍNICA DEL PACIENTE. DILIGENCIAMIENTO DE DOCUMENTACIÓN FÍSICA Y/O DIGITAL RELACIONADA.</t>
  </si>
  <si>
    <t>FIBRINÓGENO PLASMÁTICO: INCLUYE INFRAESTRUCTURA FÍSICA Y TECNOLÓGICA, PERSONAL MÉDICO, INSUMOS Y/O MATERIALES PARA LA TOMA, PROCESAMIENTO, INTERPRETACIÓN Y CORRELACIÓN CON LA CLÍNICA DEL PACIENTE. DILIGENCIAMIENTO DE DOCUMENTACIÓN FÍSICA Y/O DIGITAL RELACIONADA.</t>
  </si>
  <si>
    <t>PROTEÍNA C REACTIVA ULTRASENSIBLE (MARCADOR CORONARIO): INCLUYE INFRAESTRUCTURA FÍSICA Y TECNOLÓGICA, PERSONAL MÉDICO, INSUMOS Y/O MATERIALES PARA LA TOMA, PROCESAMIENTO, INTERPRETACIÓN Y CORRELACIÓN CON LA CLÍNICA DEL PACIENTE. DILIGENCIAMIENTO DE DOCUMENTACIÓN FÍSICA Y/O DIGITAL RELACIONADA.</t>
  </si>
  <si>
    <t>PRUEBA CRUZADA PARA TRANSFUSIÓN: INCLUYE INFRAESTRUCTURA FÍSICA Y TECNOLÓGICA, PERSONAL MÉDICO, INSUMOS Y/O MATERIALES PARA LA TOMA, PROCESAMIENTO, INTERPRETACIÓN Y CORRELACIÓN CON LA CLÍNICA DEL PACIENTE. DILIGENCIAMIENTO DE DOCUMENTACIÓN FÍSICA Y/O DIGITAL RELACIONADA.</t>
  </si>
  <si>
    <t>TIEMPO DE PROTROMBINA (PT): INCLUYE INFRAESTRUCTURA FÍSICA Y TECNOLÓGICA, PERSONAL MÉDICO, INSUMOS Y/O MATERIALES PARA LA TOMA, PROCESAMIENTO, INTERPRETACIÓN Y CORRELACIÓN CON LA CLÍNICA DEL PACIENTE. DILIGENCIAMIENTO DE DOCUMENTACIÓN FÍSICA Y/O DIGITAL RELACIONADA.</t>
  </si>
  <si>
    <t>TIEMPO DE TROMBOPLASTINA TISULAR (PTT): INCLUYE INFRAESTRUCTURA FÍSICA Y TECNOLÓGICA, PERSONAL MÉDICO, INSUMOS Y/O MATERIALES PARA LA TOMA, PROCESAMIENTO, INTERPRETACIÓN Y CORRELACIÓN CON LA CLÍNICA DEL PACIENTE. DILIGENCIAMIENTO DE DOCUMENTACIÓN FÍSICA Y/O DIGITAL RELACIONADA.</t>
  </si>
  <si>
    <t>ACIDO ÚRICO: INCLUYE INFRAESTRUCTURA FÍSICA Y TECNOLÓGICA, PERSONAL MÉDICO, INSUMOS Y/O MATERIALES PARA LA TOMA, PROCESAMIENTO, INTERPRETACIÓN Y CORRELACIÓN CON LA CLÍNICA DEL PACIENTE. DILIGENCIAMIENTO DE DOCUMENTACIÓN FÍSICA Y/O DIGITAL RELACIONADA.</t>
  </si>
  <si>
    <t>ALBÚMINA SÉRICA: INCLUYE INFRAESTRUCTURA FÍSICA Y TECNOLÓGICA, PERSONAL MÉDICO, INSUMOS Y/O MATERIALES PARA LA TOMA, PROCESAMIENTO, INTERPRETACIÓN Y CORRELACIÓN CON LA CLÍNICA DEL PACIENTE. DILIGENCIAMIENTO DE DOCUMENTACIÓN FÍSICA Y/O DIGITAL RELACIONADA.</t>
  </si>
  <si>
    <t>CK TOTAL: INCLUYE INFRAESTRUCTURA FÍSICA Y TECNOLÓGICA, PERSONAL MÉDICO, INSUMOS Y/O MATERIALES PARA LA TOMA, PROCESAMIENTO, INTERPRETACIÓN Y CORRELACIÓN CON LA CLÍNICA DEL PACIENTE. DILIGENCIAMIENTO DE DOCUMENTACIÓN FÍSICA Y/O DIGITAL RELACIONADA.</t>
  </si>
  <si>
    <t>COLESTEROL TOTAL: INCLUYE INFRAESTRUCTURA FÍSICA Y TECNOLÓGICA, PERSONAL MÉDICO, INSUMOS Y/O MATERIALES PARA LA TOMA, PROCESAMIENTO, INTERPRETACIÓN Y CORRELACIÓN CON LA CLÍNICA DEL PACIENTE. DILIGENCIAMIENTO DE DOCUMENTACIÓN FÍSICA Y/O DIGITAL RELACIONADA.</t>
  </si>
  <si>
    <t>PROTEÍNA C REACTIVA CUANTITATIVA CANINA (ALTA SENSIBILIDAD): INCLUYE INFRAESTRUCTURA FÍSICA Y TECNOLÓGICA, PERSONAL MÉDICO, INSUMOS Y/O MATERIALES PARA LA TOMA, PROCESAMIENTO, INTERPRETACIÓN Y CORRELACIÓN CON LA CLÍNICA DEL PACIENTE. DILIGENCIAMIENTO DE DOCUMENTACIÓN FÍSICA Y/O DIGITAL RELACIONADA.</t>
  </si>
  <si>
    <t>PROTEÍNAS TOTALES Y DIFERENCIADAS: INCLUYE INFRAESTRUCTURA FÍSICA Y TECNOLÓGICA, PERSONAL MÉDICO, INSUMOS Y/O MATERIALES PARA LA TOMA, PROCESAMIENTO, INTERPRETACIÓN Y CORRELACIÓN CON LA CLÍNICA DEL PACIENTE. DILIGENCIAMIENTO DE DOCUMENTACIÓN FÍSICA Y/O DIGITAL RELACIONADA.</t>
  </si>
  <si>
    <t>TRIGLICÉRIDOS: INCLUYE INFRAESTRUCTURA FÍSICA Y TECNOLÓGICA, PERSONAL MÉDICO, INSUMOS Y/O MATERIALES PARA LA TOMA, PROCESAMIENTO, INTERPRETACIÓN Y CORRELACIÓN CON LA CLÍNICA DEL PACIENTE. DILIGENCIAMIENTO DE DOCUMENTACIÓN FÍSICA Y/O DIGITAL RELACIONADA.</t>
  </si>
  <si>
    <t>CORTISOL PLASMÁTICO SERIADO (AM-PM 2 MUESTRAS): INCLUYE INFRAESTRUCTURA FÍSICA Y TECNOLÓGICA, PERSONAL MÉDICO, INSUMOS Y/O MATERIALES PARA LA TOMA, PROCESAMIENTO, INTERPRETACIÓN Y CORRELACIÓN CON LA CLÍNICA DEL PACIENTE. DILIGENCIAMIENTO DE DOCUMENTACIÓN FÍSICA Y/O DIGITAL RELACIONADA.</t>
  </si>
  <si>
    <t>ESTRADIOL: INCLUYE INFRAESTRUCTURA FÍSICA Y TECNOLÓGICA, PERSONAL MÉDICO, INSUMOS Y/O MATERIALES PARA LA TOMA, PROCESAMIENTO, INTERPRETACIÓN Y CORRELACIÓN CON LA CLÍNICA DEL PACIENTE. DILIGENCIAMIENTO DE DOCUMENTACIÓN FÍSICA Y/O DIGITAL RELACIONADA.</t>
  </si>
  <si>
    <t>HORMONA ADRENOCORTICOTROPA (ACTH): INCLUYE INFRAESTRUCTURA FÍSICA Y TECNOLÓGICA, PERSONAL MÉDICO, INSUMOS Y/O MATERIALES PARA LA TOMA, PROCESAMIENTO, INTERPRETACIÓN Y CORRELACIÓN CON LA CLÍNICA DEL PACIENTE. DILIGENCIAMIENTO DE DOCUMENTACIÓN FÍSICA Y/O DIGITAL RELACIONADA.</t>
  </si>
  <si>
    <t>HORMONA ESTIMULANTE DE TIROIDES (TSH CANINA O FELINA): INCLUYE INFRAESTRUCTURA FÍSICA Y TECNOLÓGICA, PERSONAL MÉDICO, INSUMOS Y/O MATERIALES PARA LA TOMA, PROCESAMIENTO, INTERPRETACIÓN Y CORRELACIÓN CON LA CLÍNICA DEL PACIENTE. DILIGENCIAMIENTO DE DOCUMENTACIÓN FÍSICA Y/O DIGITAL RELACIONADA.</t>
  </si>
  <si>
    <t>INSULINA: INCLUYE INFRAESTRUCTURA FÍSICA Y TECNOLÓGICA, PERSONAL MÉDICO, INSUMOS Y/O MATERIALES PARA LA TOMA, PROCESAMIENTO, INTERPRETACIÓN Y CORRELACIÓN CON LA CLÍNICA DEL PACIENTE. DILIGENCIAMIENTO DE DOCUMENTACIÓN FÍSICA Y/O DIGITAL RELACIONADA.</t>
  </si>
  <si>
    <t>PROGESTERONA: INCLUYE INFRAESTRUCTURA FÍSICA Y TECNOLÓGICA, PERSONAL MÉDICO, INSUMOS Y/O MATERIALES PARA LA TOMA, PROCESAMIENTO, INTERPRETACIÓN Y CORRELACIÓN CON LA CLÍNICA DEL PACIENTE. DILIGENCIAMIENTO DE DOCUMENTACIÓN FÍSICA Y/O DIGITAL RELACIONADA.</t>
  </si>
  <si>
    <t>TIROXINA LIBRE (T4 LIBRE): INCLUYE INFRAESTRUCTURA FÍSICA Y TECNOLÓGICA, PERSONAL MÉDICO, INSUMOS Y/O MATERIALES PARA LA TOMA, PROCESAMIENTO, INTERPRETACIÓN Y CORRELACIÓN CON LA CLÍNICA DEL PACIENTE. DILIGENCIAMIENTO DE DOCUMENTACIÓN FÍSICA Y/O DIGITAL RELACIONADA.</t>
  </si>
  <si>
    <t>TIROXINA TOTAL (T4 TOTAL): INCLUYE INFRAESTRUCTURA FÍSICA Y TECNOLÓGICA, PERSONAL MÉDICO, INSUMOS Y/O MATERIALES PARA LA TOMA, PROCESAMIENTO, INTERPRETACIÓN Y CORRELACIÓN CON LA CLÍNICA DEL PACIENTE. DILIGENCIAMIENTO DE DOCUMENTACIÓN FÍSICA Y/O DIGITAL RELACIONADA.</t>
  </si>
  <si>
    <t>TRIYODOTIRONINA TOTAL (T3 TOTAL): INCLUYE INFRAESTRUCTURA FÍSICA Y TECNOLÓGICA, PERSONAL MÉDICO, INSUMOS Y/O MATERIALES PARA LA TOMA, PROCESAMIENTO, INTERPRETACIÓN Y CORRELACIÓN CON LA CLÍNICA DEL PACIENTE. DILIGENCIAMIENTO DE DOCUMENTACIÓN FÍSICA Y/O DIGITAL RELACIONADA.</t>
  </si>
  <si>
    <t>COPROLÓGICO: INCLUYE INFRAESTRUCTURA FÍSICA Y TECNOLÓGICA, PERSONAL MÉDICO, INSUMOS Y/O MATERIALES PARA LA TOMA, PROCESAMIENTO, INTERPRETACIÓN Y CORRELACIÓN CON LA CLÍNICA DEL PACIENTE. DILIGENCIAMIENTO DE DOCUMENTACIÓN FÍSICA Y/O DIGITAL RELACIONADA.</t>
  </si>
  <si>
    <t>COPROLÓGICO (TÉCNICA DE CONCENTRACIÓN): INCLUYE INFRAESTRUCTURA FÍSICA Y TECNOLÓGICA, PERSONAL MÉDICO, INSUMOS Y/O MATERIALES PARA LA TOMA, PROCESAMIENTO, INTERPRETACIÓN Y CORRELACIÓN CON LA CLÍNICA DEL PACIENTE. DILIGENCIAMIENTO DE DOCUMENTACIÓN FÍSICA Y/O DIGITAL RELACIONADA.</t>
  </si>
  <si>
    <t>COPROLÓGICO Y COLORACIÓN DE GRAM: INCLUYE INFRAESTRUCTURA FÍSICA Y TECNOLÓGICA, PERSONAL MÉDICO, INSUMOS Y/O MATERIALES PARA LA TOMA, PROCESAMIENTO, INTERPRETACIÓN Y CORRELACIÓN CON LA CLÍNICA DEL PACIENTE. DILIGENCIAMIENTO DE DOCUMENTACIÓN FÍSICA Y/O DIGITAL RELACIONADA.</t>
  </si>
  <si>
    <t>COPROLÓGICO SERIADO (3 MUESTRAS): INCLUYE INFRAESTRUCTURA FÍSICA Y TECNOLÓGICA, PERSONAL MÉDICO, INSUMOS Y/O MATERIALES PARA LA TOMA, PROCESAMIENTO, INTERPRETACIÓN Y CORRELACIÓN CON LA CLÍNICA DEL PACIENTE. DILIGENCIAMIENTO DE DOCUMENTACIÓN FÍSICA Y/O DIGITAL RELACIONADA.</t>
  </si>
  <si>
    <t>COPROSCÓPICO: INCLUYE INFRAESTRUCTURA FÍSICA Y TECNOLÓGICA, PERSONAL MÉDICO, INSUMOS Y/O MATERIALES PARA LA TOMA, PROCESAMIENTO, INTERPRETACIÓN Y CORRELACIÓN CON LA CLÍNICA DEL PACIENTE. DILIGENCIAMIENTO DE DOCUMENTACIÓN FÍSICA Y/O DIGITAL RELACIONADA.</t>
  </si>
  <si>
    <t>COPROSCÓPICO SERIADO (3 MUESTRAS): INCLUYE INFRAESTRUCTURA FÍSICA Y TECNOLÓGICA, PERSONAL MÉDICO, INSUMOS Y/O MATERIALES PARA LA TOMA, PROCESAMIENTO, INTERPRETACIÓN Y CORRELACIÓN CON LA CLÍNICA DEL PACIENTE. DILIGENCIAMIENTO DE DOCUMENTACIÓN FÍSICA Y/O DIGITAL RELACIONADA.</t>
  </si>
  <si>
    <t>FROTIS DE OÍDO E IDENTIFICACIÓN DE MALASSEZIA SP: INCLUYE INFRAESTRUCTURA FÍSICA Y TECNOLÓGICA, PERSONAL MÉDICO, INSUMOS Y/O MATERIALES PARA LA TOMA, PROCESAMIENTO, INTERPRETACIÓN Y CORRELACIÓN CON LA CLÍNICA DEL PACIENTE. DILIGENCIAMIENTO DE DOCUMENTACIÓN FÍSICA Y/O DIGITAL RELACIONADA.</t>
  </si>
  <si>
    <t>RASPADO DE PIEL: INCLUYE INFRAESTRUCTURA FÍSICA Y TECNOLÓGICA, PERSONAL MÉDICO, INSUMOS Y/O MATERIALES PARA LA TOMA, PROCESAMIENTO, INTERPRETACIÓN Y CORRELACIÓN CON LA CLÍNICA DEL PACIENTE. DILIGENCIAMIENTO DE DOCUMENTACIÓN FÍSICA Y/O DIGITAL RELACIONADA.</t>
  </si>
  <si>
    <t>RECUENTO DE BAERMANN: INCLUYE INFRAESTRUCTURA FÍSICA Y TECNOLÓGICA, PERSONAL MÉDICO, INSUMOS Y/O MATERIALES PARA LA TOMA, PROCESAMIENTO, INTERPRETACIÓN Y CORRELACIÓN CON LA CLÍNICA DEL PACIENTE. DILIGENCIAMIENTO DE DOCUMENTACIÓN FÍSICA Y/O DIGITAL RELACIONADA.</t>
  </si>
  <si>
    <t>RECUENTO LEUCOCITARIO EN HECES: INCLUYE INFRAESTRUCTURA FÍSICA Y TECNOLÓGICA, PERSONAL MÉDICO, INSUMOS Y/O MATERIALES PARA LA TOMA, PROCESAMIENTO, INTERPRETACIÓN Y CORRELACIÓN CON LA CLÍNICA DEL PACIENTE. DILIGENCIAMIENTO DE DOCUMENTACIÓN FÍSICA Y/O DIGITAL RELACIONADA.</t>
  </si>
  <si>
    <t>RECUENTO DE MAC MÁSTER: INCLUYE INFRAESTRUCTURA FÍSICA Y TECNOLÓGICA, PERSONAL MÉDICO, INSUMOS Y/O MATERIALES PARA LA TOMA, PROCESAMIENTO, INTERPRETACIÓN Y CORRELACIÓN CON LA CLÍNICA DEL PACIENTE. DILIGENCIAMIENTO DE DOCUMENTACIÓN FÍSICA Y/O DIGITAL RELACIONADA.</t>
  </si>
  <si>
    <t>GLUCOSURIA: INCLUYE INFRAESTRUCTURA FÍSICA Y TECNOLÓGICA, PERSONAL MÉDICO, INSUMOS Y/O MATERIALES PARA LA TOMA, PROCESAMIENTO, INTERPRETACIÓN Y CORRELACIÓN CON LA CLÍNICA DEL PACIENTE. DILIGENCIAMIENTO DE DOCUMENTACIÓN FÍSICA Y/O DIGITAL RELACIONADA.</t>
  </si>
  <si>
    <t>PROTEINURIA: INCLUYE INFRAESTRUCTURA FÍSICA Y TECNOLÓGICA, PERSONAL MÉDICO, INSUMOS Y/O MATERIALES PARA LA TOMA, PROCESAMIENTO, INTERPRETACIÓN Y CORRELACIÓN CON LA CLÍNICA DEL PACIENTE. DILIGENCIAMIENTO DE DOCUMENTACIÓN FÍSICA Y/O DIGITAL RELACIONADA.</t>
  </si>
  <si>
    <t>RELACIÓN PROTEÍNAS – CREATININA – ALBÚMINA EN ORINA: INCLUYE INFRAESTRUCTURA FÍSICA Y TECNOLÓGICA, PERSONAL MÉDICO, INSUMOS Y/O MATERIALES PARA LA TOMA, PROCESAMIENTO, INTERPRETACIÓN Y CORRELACIÓN CON LA CLÍNICA DEL PACIENTE. DILIGENCIAMIENTO DE DOCUMENTACIÓN FÍSICA Y/O DIGITAL RELACIONADA.</t>
  </si>
  <si>
    <t>RELACIÓN CALCIO – CREATININA EN ORINA: INCLUYE INFRAESTRUCTURA FÍSICA Y TECNOLÓGICA, PERSONAL MÉDICO, INSUMOS Y/O MATERIALES PARA LA TOMA, PROCESAMIENTO, INTERPRETACIÓN Y CORRELACIÓN CON LA CLÍNICA DEL PACIENTE. DILIGENCIAMIENTO DE DOCUMENTACIÓN FÍSICA Y/O DIGITAL RELACIONADA.</t>
  </si>
  <si>
    <t>RELACIÓN GGT – CREATININA EN ORINA: INCLUYE INFRAESTRUCTURA FÍSICA Y TECNOLÓGICA, PERSONAL MÉDICO, INSUMOS Y/O MATERIALES PARA LA TOMA, PROCESAMIENTO, INTERPRETACIÓN Y CORRELACIÓN CON LA CLÍNICA DEL PACIENTE. DILIGENCIAMIENTO DE DOCUMENTACIÓN FÍSICA Y/O DIGITAL RELACIONADA.</t>
  </si>
  <si>
    <t>UROANÁLISIS: INCLUYE INFRAESTRUCTURA FÍSICA Y TECNOLÓGICA, PERSONAL MÉDICO, INSUMOS Y/O MATERIALES PARA LA TOMA, PROCESAMIENTO, INTERPRETACIÓN Y CORRELACIÓN CON LA CLÍNICA DEL PACIENTE. DILIGENCIAMIENTO DE DOCUMENTACIÓN FÍSICA Y/O DIGITAL RELACIONADA.</t>
  </si>
  <si>
    <t>UROANÁLISIS Y COLORACIÓN DE GRAM: INCLUYE INFRAESTRUCTURA FÍSICA Y TECNOLÓGICA, PERSONAL MÉDICO, INSUMOS Y/O MATERIALES PARA LA TOMA, PROCESAMIENTO, INTERPRETACIÓN Y CORRELACIÓN CON LA CLÍNICA DEL PACIENTE. DILIGENCIAMIENTO DE DOCUMENTACIÓN FÍSICA Y/O DIGITAL RELACIONADA.</t>
  </si>
  <si>
    <t>ANÁLISIS CITOQUÍMICO DE LÍQUIDOS Y FLUIDOS: INCLUYE INFRAESTRUCTURA FÍSICA Y TECNOLÓGICA, PERSONAL MÉDICO, INSUMOS Y/O MATERIALES PARA LA TOMA, PROCESAMIENTO, INTERPRETACIÓN Y CORRELACIÓN CON LA CLÍNICA DEL PACIENTE. DILIGENCIAMIENTO DE DOCUMENTACIÓN FÍSICA Y/O DIGITAL RELACIONADA.</t>
  </si>
  <si>
    <t>ANÁLISIS CITOQUÍMICO DE LÍQUIDOS Y FLUIDOS, QUÍMICAS SANGUÍNEAS DE CORRELACIÓN (BILIRRUBINAS, GLUCOSA, LDH, AMILASA, COLESTEROL, FOSFATASA ALCALINA): INCLUYE INFRAESTRUCTURA FÍSICA Y TECNOLÓGICA, PERSONAL MÉDICO, INSUMOS Y/O MATERIALES PARA LA TOMA, PROCESAMIENTO, INTERPRETACIÓN Y CORRELACIÓN CON LA CLÍNICA DEL PACIENTE. DILIGENCIAMIENTO DE DOCUMENTACIÓN FÍSICA Y/O DIGITAL RELACIONADA.</t>
  </si>
  <si>
    <t>CITOLOGÍA EXFOLIATIVA: INCLUYE INFRAESTRUCTURA FÍSICA Y TECNOLÓGICA, PERSONAL MÉDICO, INSUMOS Y/O MATERIALES PARA LA TOMA, PROCESAMIENTO, INTERPRETACIÓN Y CORRELACIÓN CON LA CLÍNICA DEL PACIENTE. DILIGENCIAMIENTO DE DOCUMENTACIÓN FÍSICA Y/O DIGITAL RELACIONADA.</t>
  </si>
  <si>
    <t>CITOLOGÍA POR ASPIRACIÓN CON AGUJA FINA: INCLUYE INFRAESTRUCTURA FÍSICA Y TECNOLÓGICA, PERSONAL MÉDICO, INSUMOS Y/O MATERIALES PARA LA TOMA, PROCESAMIENTO, INTERPRETACIÓN Y CORRELACIÓN CON LA CLÍNICA DEL PACIENTE. DILIGENCIAMIENTO DE DOCUMENTACIÓN FÍSICA Y/O DIGITAL RELACIONADA.</t>
  </si>
  <si>
    <t>DIRECTO Y GRAM DE SECRECIONES: INCLUYE INFRAESTRUCTURA FÍSICA Y TECNOLÓGICA, PERSONAL MÉDICO, INSUMOS Y/O MATERIALES PARA LA TOMA, PROCESAMIENTO, INTERPRETACIÓN Y CORRELACIÓN CON LA CLÍNICA DEL PACIENTE. DILIGENCIAMIENTO DE DOCUMENTACIÓN FÍSICA Y/O DIGITAL RELACIONADA.</t>
  </si>
  <si>
    <t>IMPRONTA DE CÓRNEA, SECRECIÓN OCULAR: INCLUYE INFRAESTRUCTURA FÍSICA Y TECNOLÓGICA, PERSONAL MÉDICO, INSUMOS Y/O MATERIALES PARA LA TOMA, PROCESAMIENTO, INTERPRETACIÓN Y CORRELACIÓN CON LA CLÍNICA DEL PACIENTE. DILIGENCIAMIENTO DE DOCUMENTACIÓN FÍSICA Y/O DIGITAL RELACIONADA.</t>
  </si>
  <si>
    <t>IMPRONTA NASAL, SECRECIÓN NASAL: INCLUYE INFRAESTRUCTURA FÍSICA Y TECNOLÓGICA, PERSONAL MÉDICO, INSUMOS Y/O MATERIALES PARA LA TOMA, PROCESAMIENTO, INTERPRETACIÓN Y CORRELACIÓN CON LA CLÍNICA DEL PACIENTE. DILIGENCIAMIENTO DE DOCUMENTACIÓN FÍSICA Y/O DIGITAL RELACIONADA.</t>
  </si>
  <si>
    <t>ANTIBIOGRAMA PARA MICROORGANISMOS DE EXTREMA RESISTENCIA: INCLUYE INFRAESTRUCTURA FÍSICA Y TECNOLÓGICA, PERSONAL MÉDICO, INSUMOS Y/O MATERIALES PARA LA TOMA, PROCESAMIENTO, INTERPRETACIÓN Y CORRELACIÓN CON LA CLÍNICA DEL PACIENTE. DILIGENCIAMIENTO DE DOCUMENTACIÓN FÍSICA Y/O DIGITAL RELACIONADA.</t>
  </si>
  <si>
    <t>COPROCULTIVO – CON RECUENTO DE COLONIAS, ANTIBIOGRAMA, Y RECUENTO LEUCOCITARIO: INCLUYE INFRAESTRUCTURA FÍSICA Y TECNOLÓGICA, PERSONAL MÉDICO, INSUMOS Y/O MATERIALES PARA LA TOMA, PROCESAMIENTO, INTERPRETACIÓN Y CORRELACIÓN CON LA CLÍNICA DEL PACIENTE. DILIGENCIAMIENTO DE DOCUMENTACIÓN FÍSICA Y/O DIGITAL RELACIONADA.</t>
  </si>
  <si>
    <t>CULTIVO PARA HONGOS: INCLUYE INFRAESTRUCTURA FÍSICA Y TECNOLÓGICA, PERSONAL MÉDICO, INSUMOS Y/O MATERIALES PARA LA TOMA, PROCESAMIENTO, INTERPRETACIÓN Y CORRELACIÓN CON LA CLÍNICA DEL PACIENTE. DILIGENCIAMIENTO DE DOCUMENTACIÓN FÍSICA Y/O DIGITAL RELACION</t>
  </si>
  <si>
    <t>CULTIVO PARA HONGOS: INCLUYE INFRAESTRUCTURA FÍSICA Y TECNOLÓGICA, PERSONAL MÉDICO, INSUMOS Y/O MATERIALES PARA LA TOMA, PROCESAMIENTO, INTERPRETACIÓN Y CORRELACIÓN CON LA CLÍNICA DEL PACIENTE. DILIGENCIAMIENTO DE DOCUMENTACIÓN FÍSICA Y/O DIGITAL RELACIONADA.</t>
  </si>
  <si>
    <t>CULTIVO PARA SECRECIONES - CON RECUENTO DE COLONIAS, COLORACIÓN DE GRAM Y ANTIBIOGRAMA: INCLUYE INFRAESTRUCTURA FÍSICA Y TECNOLÓGICA, PERSONAL MÉDICO, INSUMOS Y/O MATERIALES PARA LA TOMA, PROCESAMIENTO, INTERPRETACIÓN Y CORRELACIÓN CON LA CLÍNICA DEL PACIENTE. DILIGENCIAMIENTO DE DOCUMENTACIÓN FÍSICA Y/O DIGITAL RELACIONADA.</t>
  </si>
  <si>
    <t>HEMOCULTIVO – CON RECUENTO DE COLONIAS, COLORACIÓN DE GRAM Y ANTIBIOGRAMA: INCLUYE INFRAESTRUCTURA FÍSICA Y TECNOLÓGICA, PERSONAL MÉDICO, INSUMOS Y/O MATERIALES PARA LA TOMA, PROCESAMIENTO, INTERPRETACIÓN Y CORRELACIÓN CON LA CLÍNICA DEL PACIENTE. DILIGENCIAMIENTO DE DOCUMENTACIÓN FÍSICA Y/O DIGITAL RELACIONADA.</t>
  </si>
  <si>
    <t>UROCULTIVO – CON UROANÁLISIS, RECUENTO DE COLONIAS, ANTIBIOGRAMA Y COLORACIÓN DE GRAM: INCLUYE INFRAESTRUCTURA FÍSICA Y TECNOLÓGICA, PERSONAL MÉDICO, INSUMOS Y/O MATERIALES PARA LA TOMA, PROCESAMIENTO, INTERPRETACIÓN Y CORRELACIÓN CON LA CLÍNICA DEL PACIENTE. DILIGENCIAMIENTO DE DOCUMENTACIÓN FÍSICA Y/O DIGITAL RELACIONADA.</t>
  </si>
  <si>
    <t>ANAPLASMA SP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</si>
  <si>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BRUCELLA CANIS (CROMATOGRAFÍA DETECCIÓN DE ANTICUERPO).: INCLUYE INFRAESTRUCTURA FÍSICA Y TECNOLÓGICA, PERSONAL MÉDICO, INSUMOS Y/O MATERIALES PARA LA TOMA, PROCESAMIENTO, INTERPRETACIÓN Y CORRELACIÓN CON LA CLÍNICA DEL PACIENTE. DILIGENCIAMIENTO DE DOCUMENTACIÓN FÍSICA Y/O DIGITAL RELACIONADA.</t>
  </si>
  <si>
    <t>BRUCELLA CANIS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</si>
  <si>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DISTEMPER CANINO (CROMATOGRAFÍA DETECCIÓN DE ANTÍGENO): INCLUYE INFRAESTRUCTURA FÍSICA Y TECNOLÓGICA, PERSONAL MÉDICO, INSUMOS Y/O MATERIALES PARA LA TOMA, PROCESAMIENTO, INTERPRETACIÓN Y CORRELACIÓN CON LA CLÍNICA DEL PACIENTE. DILIGENCIAMIENTO DE DOCUMENTACIÓN FÍSICA Y/O DIGITAL RELACIONADA.</t>
  </si>
  <si>
    <t>DISTEMPER CANINO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</si>
  <si>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EHRLICHIA SP.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</si>
  <si>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EHRLICHIA SP. – ANAPLASMA SP. (ANTICUERPOS IGG INMUNOFLUORESCENCIA INDIRECTA):INCLUYE INFRAESTRUCTURA FÍSICA Y TECNOLÓGICA, PERSONAL MÉDICO, INSUMOS Y/O MATERIALES PARA LA TOMA, PROCESAMIENTO, INTERPRETACIÓN Y CORRELACIÓN CON LA CLÍNICA DEL PACIENTE. DILIGENCIAMIENTO DE DOCUMENTACIÓN FÍSICA Y/O DIGITAL RELACIONADA.</t>
  </si>
  <si>
    <t>INMUNODEFICIENCIA VIRAL FELINA (CROMATOGRAFÍA DETECCIÓN DE ANTICUERPO): INCLUYE INFRAESTRUCTURA FÍSICA Y TECNOLÓGICA, PERSONAL MÉDICO, INSUMOS Y/O MATERIALES PARA LA TOMA, PROCESAMIENTO, INTERPRETACIÓN Y CORRELACIÓN CON LA CLÍNICA DEL PACIENTE. DILIGENCIAMIENTO DE DOCUMENTACIÓN FÍSICA Y/O DIGITAL RELACIONADA.</t>
  </si>
  <si>
    <t>LEISHMANIA SP.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</si>
  <si>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LEPTOSPIRA SP. (MAT – 13 SEROVARES): INCLUYE INFRAESTRUCTURA FÍSICA Y TECNOLÓGICA, PERSONAL MÉDICO, INSUMOS Y/O MATERIALES PARA LA TOMA, PROCESAMIENTO, INTERPRETACIÓN Y CORRELACIÓN CON LA CLÍNICA DEL PACIENTE. DILIGENCIAMIENTO DE DOCUMENTACIÓN FÍSICA Y/O DIGITAL RELACIONADA.</t>
  </si>
  <si>
    <t>LEUCEMIA VIRAL FELINA (CROMATOGRAFÍA DETECCIÓN DE ANTÍGENO): INCLUYE INFRAESTRUCTURA FÍSICA Y TECNOLÓGICA, PERSONAL MÉDICO, INSUMOS Y/O MATERIALES PARA LA TOMA, PROCESAMIENTO, INTERPRETACIÓN Y CORRELACIÓN CON LA CLÍNICA DEL PACIENTE. DILIGENCIAMIENTO DE DOCUMENTACIÓN FÍSICA Y/O DIGITAL RELACIONADA.</t>
  </si>
  <si>
    <t>NEOSPORA CANINUM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</si>
  <si>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PANLEUCOPENIA VIRAL FELINA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</si>
  <si>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PARVOVIRUS CANINO (CROMATOGRAFÍA DETECCIÓN DE ANTÍGENO): INCLUYE INFRAESTRUCTURA FÍSICA Y TECNOLÓGICA, PERSONAL MÉDICO, INSUMOS Y/O MATERIALES PARA LA TOMA, PROCESAMIENTO, INTERPRETACIÓN Y CORRELACIÓN CON LA CLÍNICA DEL PACIENTE. DILIGENCIAMIENTO DE DOCUMENTACIÓN FÍSICA Y/O DIGITAL RELACIONADA.</t>
  </si>
  <si>
    <t>PERITONITIS INFECCIOSA FELINA (ANTICUERPOS IGG INMUNOFLUORESCENCIA INDIRECTA, INCLUYE RELACIÓN ALBÚMINAGLOBULINAS): INCLUYE INFRAESTRUCTURA FÍSICA Y TECNOLÓGICA, PERSONAL MÉDICO, INSUMOS Y/O MATERIALES PARA LA TOMA, PROCESAMIENTO, INTERPRETACIÓN Y CORRELACIÓN CON LA CLÍNICA DEL PACIENTE. DILIGENCIAMIENTO DE DOCUMENTACIÓN FÍSICA Y/O DIGITAL RELACIONADA.</t>
  </si>
  <si>
    <t>SNAP 4DX IDEXX: INCLUYE INFRAESTRUCTURA FÍSICA Y TECNOLÓGICA, PERSONAL MÉDICO, INSUMOS Y/O MATERIALES PARA LA TOMA, PROCESAMIENTO, INTERPRETACIÓN Y CORRELACIÓN CON LA CLÍNICA DEL PACIENTE. DILIGENCIAMIENTO DE DOCUMENTACIÓN FÍSICA Y/O DIGITAL RELACIONADA.</t>
  </si>
  <si>
    <t>TOXOPLASMA GONDII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</si>
  <si>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TOXOPLASMA GONDII (ANTICUERPOS IGM ELISA INDIRECTA): INCLUYE INFRAESTRUCTURA FÍSICA Y TECNOLÓGICA, PERSONAL MÉDICO, INSUMOS Y/O MATERIALES PARA LA TOMA, PROCESAMIENTO, INTERPRETACIÓN Y CORRELACIÓN CON LA CLÍNICA DEL PACIENTE. DILIGENCIAMIENTO DE DOCUMENTACIÓN FÍSICA Y/O DIGITAL RELACIONADA.</t>
  </si>
  <si>
    <t>CALICIVIRUS FELINO (PCR ISOTÉRMICA): INCLUYE INFRAESTRUCTURA FÍSICA Y TECNOLÓGICA, PERSONAL MÉDICO, INSUMOS Y/O MATERIALES PARA LA TOMA, PROCESAMIENTO, INTERPRETACIÓN Y CORRELACIÓN CON LA CLÍNICA DEL PACIENTE. DILIGENCIAMIENTO DE DOCUMENTACIÓN FÍSICA Y/O DIGITAL RELACIONADA.</t>
  </si>
  <si>
    <t>DISTEMPER CANINO (PCR ISOTÉRMICA): INCLUYE INFRAESTRUCTURA FÍSICA Y TECNOLÓGICA, PERSONAL MÉDICO, INSUMOS Y/O MATERIALES PARA LA TOMA, PROCESAMIENTO, INTERPRETACIÓN Y CORRELACIÓN CON LA CLÍNICA DEL PACIENTE. DILIGENCIAMIENTO DE DOCUMENTACIÓN FÍSICA Y/O DIGITAL RELACIONADA.</t>
  </si>
  <si>
    <t>DISTEMPER CANINO (PCR ISOTÉRMICA AG + INMUNOFLUORESCENCIA AC): INCLUYE INFRAESTRUCTURA FÍSICA Y TECNOLÓGICA, PERSONAL MÉDICO, INSUMOS Y/O MATERIALES PARA LA TOMA, PROCESAMIENTO, INTERPRETACIÓN Y CORRELACIÓN CON LA CLÍNICA DEL PACIENTE. DILIGENCIAMIENTO DE DOCUMENTACIÓN FÍSICA Y/O DIGITAL RELACIONADA.</t>
  </si>
  <si>
    <t>EHRLICHIA SP (PCR ISOTÉRMICA).: INCLUYE INFRAESTRUCTURA FÍSICA Y TECNOLÓGICA, PERSONAL MÉDICO, INSUMOS Y/O MATERIALES PARA LA TOMA, PROCESAMIENTO, INTERPRETACIÓN Y CORRELACIÓN CON LA CLÍNICA DEL PACIENTE. DILIGENCIAMIENTO DE DOCUMENTACIÓN FÍSICA Y/O DIGITAL RELACIONADA.</t>
  </si>
  <si>
    <t>INMUNODEFICIENCIA VIRAL FELINA (PCR ISOTÉRMICA): INCLUYE INFRAESTRUCTURA FÍSICA Y TECNOLÓGICA, PERSONAL MÉDICO, INSUMOS Y/O MATERIALES PARA LA TOMA, PROCESAMIENTO, INTERPRETACIÓN Y CORRELACIÓN CON LA CLÍNICA DEL PACIENTE. DILIGENCIAMIENTO DE DOCUMENTACIÓN FÍSICA Y/O DIGITAL RELACIONADA.</t>
  </si>
  <si>
    <t>LEISHMANIASIS CANINA (PCR ISOTÉRMICA): INCLUYE INFRAESTRUCTURA FÍSICA Y TECNOLÓGICA, PERSONAL MÉDICO, INSUMOS Y/O MATERIALES PARA LA TOMA, PROCESAMIENTO, INTERPRETACIÓN Y CORRELACIÓN CON LA CLÍNICA DEL PACIENTE. DILIGENCIAMIENTO DE DOCUMENTACIÓN FÍSICA Y/O DIGITAL RELACIONADA.</t>
  </si>
  <si>
    <t>LEUCEMIA VIRAL FELINA (PCR ISOTÉRMICA): INCLUYE INFRAESTRUCTURA FÍSICA Y TECNOLÓGICA, PERSONAL MÉDICO, INSUMOS Y/O MATERIALES PARA LA TOMA, PROCESAMIENTO, INTERPRETACIÓN Y CORRELACIÓN CON LA CLÍNICA DEL PACIENTE. DILIGENCIAMIENTO DE DOCUMENTACIÓN FÍSICA Y/O DIGITAL RELACIONADA.</t>
  </si>
  <si>
    <t>MYCOPLASMA HAEMOFELIS (PCR ISOTÉRMICA): INCLUYE INFRAESTRUCTURA FÍSICA Y TECNOLÓGICA, PERSONAL MÉDICO, INSUMOS Y/O MATERIALES PARA LA TOMA, PROCESAMIENTO, INTERPRETACIÓN Y CORRELACIÓN CON LA CLÍNICA DEL PACIENTE. DILIGENCIAMIENTO DE DOCUMENTACIÓN FÍSICA Y/O DIGITAL RELACIONADA.</t>
  </si>
  <si>
    <t>PERITONITIS INFECCIOSA FELINA (PCR ISOTÉRMICA): INCLUYE INFRAESTRUCTURA FÍSICA Y TECNOLÓGICA, PERSONAL MÉDICO, INSUMOS Y/O MATERIALES PARA LA TOMA, PROCESAMIENTO, INTERPRETACIÓN Y CORRELACIÓN CON LA CLÍNICA DEL PACIENTE. DILIGENCIAMIENTO DE DOCUMENTACIÓN FÍSICA Y/O DIGITAL RELACIONADA.</t>
  </si>
  <si>
    <t>COLORACIÓN DE GRAM: INCLUYE INFRAESTRUCTURA FÍSICA Y TECNOLÓGICA, PERSONAL MÉDICO, INSUMOS Y/O MATERIALES PARA LA TOMA, PROCESAMIENTO, INTERPRETACIÓN Y CORRELACIÓN CON LA CLÍNICA DEL PACIENTE. DILIGENCIAMIENTO DE DOCUMENTACIÓN FÍSICA Y/O DIGITAL RELACIONADA.</t>
  </si>
  <si>
    <t>COLORACIÓN DE GIEMSA: INCLUYE INFRAESTRUCTURA FÍSICA Y TECNOLÓGICA, PERSONAL MÉDICO, INSUMOS Y/O MATERIALES PARA LA TOMA, PROCESAMIENTO, INTERPRETACIÓN Y CORRELACIÓN CON LA CLÍNICA DEL PACIENTE. DILIGENCIAMIENTO DE DOCUMENTACIÓN FÍSICA Y/O DIGITAL RELACIONADA.</t>
  </si>
  <si>
    <t>PREQUIRÚRGICO (CUADRO HEMÁTICO, CREATININA, ALAT): INCLUYE INFRAESTRUCTURA FÍSICA Y TECNOLÓGICA, PERSONAL MÉDICO, INSUMOS Y/O MATERIALES PARA LA TOMA, PROCESAMIENTO, INTERPRETACIÓN Y CORRELACIÓN CON LA CLÍNICA DEL PACIENTE. DILIGENCIAMIENTO DE DOCUMENTACIÓN FÍSICA Y/O DIGITAL RELACIONADA.</t>
  </si>
  <si>
    <t>PERFIL CARDIACO (CREATININA, LACTATO Y CK FRACCIÓN MB): INCLUYE INFRAESTRUCTURA FÍSICA Y TECNOLÓGICA, PERSONAL MÉDICO, INSUMOS Y/O MATERIALES PARA LA TOMA, PROCESAMIENTO, INTERPRETACIÓN Y CORRELACIÓN CON LA CLÍNICA DEL PACIENTE. DILIGENCIAMIENTO DE DOCUMENTACIÓN FÍSICA Y/O DIGITAL RELACIONADA.</t>
  </si>
  <si>
    <t>PERFIL CONVULSIVO (PERROS) CUADRO HEMÁTICO, GLICEMIA, ALT, BUN, GGT: INCLUYE INFRAESTRUCTURA FÍSICA Y TECNOLÓGICA, PERSONAL MÉDICO, INSUMOS Y/O MATERIALES PARA LA TOMA, PROCESAMIENTO, INTERPRETACIÓN Y CORRELACIÓN CON LA CLÍNICA DEL PACIENTE. DILIGENCIAMIENTO DE DOCUMENTACIÓN FÍSICA Y/O DIGITAL RELACIONADA.</t>
  </si>
  <si>
    <t>PERFIL DERMATOLÓGICO (RASPADO DÉRMICO, T4 LIBRE, COLESTEROL, FOSFATASA ALCALINA, CÉLULAS L.E): INCLUYE INFRAESTRUCTURA FÍSICA Y TECNOLÓGICA, PERSONAL MÉDICO, INSUMOS Y/O MATERIALES PARA LA TOMA, PROCESAMIENTO, INTERPRETACIÓN Y CORRELACIÓN CON LA CLÍNICA DEL PACIENTE. DILIGENCIAMIENTO DE DOCUMENTACIÓN FÍSICA Y/O DIGITAL RELACIONADA.</t>
  </si>
  <si>
    <t>PERFIL DIABÉTICO (GLICEMIA, BUN, CREATININA): INCLUYE INFRAESTRUCTURA FÍSICA Y TECNOLÓGICA, PERSONAL MÉDICO, INSUMOS Y/O MATERIALES PARA LA TOMA, PROCESAMIENTO, INTERPRETACIÓN Y CORRELACIÓN CON LA CLÍNICA DEL PACIENTE. DILIGENCIAMIENTO DE DOCUMENTACIÓN FÍSICA Y/O DIGITAL RELACIONADA.</t>
  </si>
  <si>
    <t>PERFIL GERIÁTRICO CUADRO HEMÁTICO, COLESTEROL TOTAL, UROANÁLISIS, GLICEMIA, FOSFATASA ALCALINA Y GGT: INCLUYE INFRAESTRUCTURA FÍSICA Y TECNOLÓGICA, PERSONAL MÉDICO, INSUMOS Y/O MATERIALES PARA LA TOMA, PROCESAMIENTO, INTERPRETACIÓN Y CORRELACIÓN CON LA CLÍNICA DEL PACIENTE. DILIGENCIAMIENTO DE DOCUMENTACIÓN FÍSICA Y/O DIGITAL RELACIONADA.</t>
  </si>
  <si>
    <t>PERFIL HEPÁTICO ALT, AST, GGT, PROTEÍNAS TOTALES Y DIFERENCIADAS.: INCLUYE INFRAESTRUCTURA FÍSICA Y TECNOLÓGICA, PERSONAL MÉDICO, INSUMOS Y/O MATERIALES PARA LA TOMA, PROCESAMIENTO, INTERPRETACIÓN Y CORRELACIÓN CON LA CLÍNICA DEL PACIENTE. DILIGENCIAMIENTO DE DOCUMENTACIÓN FÍSICA Y/O DIGITAL RELACIONADA.</t>
  </si>
  <si>
    <t>PERFIL HORMONAL CUADRO HEMÁTICO, COLESTEROL TOTAL Y DIFERENCIADOS, T4 LIBRE.: INCLUYE INFRAESTRUCTURA FÍSICA Y TECNOLÓGICA, PERSONAL MÉDICO, INSUMOS Y/O MATERIALES PARA LA TOMA, PROCESAMIENTO, INTERPRETACIÓN Y CORRELACIÓN CON LA CLÍNICA DEL PACIENTE. DILIGENCIAMIENTO DE DOCUMENTACIÓN FÍSICA Y/O DIGITAL RELACIONADA.</t>
  </si>
  <si>
    <t>PERFIL NEOPLASICO CUADRO HEMÁTICO, ALT, FOSFATASA ALCALINA, CREATININA Y CALCIO IONIZADO Y TOTAL.: INCLUYE INFRAESTRUCTURA FÍSICA Y TECNOLÓGICA, PERSONAL MÉDICO, INSUMOS Y/O MATERIALES PARA LA TOMA, PROCESAMIENTO, INTERPRETACIÓN Y CORRELACIÓN CON LA CLÍNICA DEL PACIENTE. DILIGENCIAMIENTO DE DOCUMENTACIÓN FÍSICA Y/O DIGITAL RELACIONADA.</t>
  </si>
  <si>
    <t>PERFIL PANCREÁTICO AMILASA Y LIPASA CUANTITATIVAS: INCLUYE INFRAESTRUCTURA FÍSICA Y TECNOLÓGICA, PERSONAL MÉDICO, INSUMOS Y/O MATERIALES PARA LA TOMA, PROCESAMIENTO, INTERPRETACIÓN Y CORRELACIÓN CON LA CLÍNICA DEL PACIENTE. DILIGENCIAMIENTO DE DOCUMENTACIÓN FÍSICA Y/O DIGITAL RELACIONADA.</t>
  </si>
  <si>
    <t>PERFIL PARVOVIROSIS CUADRO HEMÁTICO, COPROLÓGICO, DETECCIÓN DE ANTÍGENO EN HECES. INCLUYE INFRAESTRUCTURA FÍSICA Y TECNOLÓGICA, PERSONAL MÉDICO, INSUMOS Y/O MATERIALES PARA LA TOMA, PROCESAMIENTO, INTERPRETACIÓN Y CORRELACIÓN CON LA CLÍNICA DEL PACIENTE. DILIGENCIAMIENTO DE DOCUMENTACIÓN FÍSICA Y/O DIGITAL RELACIONADA.</t>
  </si>
  <si>
    <t>PERFIL RENAL BUN, CRETININA Y UREA: INCLUYE INFRAESTRUCTURA FÍSICA Y TECNOLÓGICA, PERSONAL MÉDICO, INSUMOS Y/O MATERIALES PARA LA TOMA, PROCESAMIENTO, INTERPRETACIÓN Y CORRELACIÓN CON LA CLÍNICA DEL PACIENTE. DILIGENCIAMIENTO DE DOCUMENTACIÓN FÍSICA Y/O DIGITAL RELACIONADA.</t>
  </si>
  <si>
    <t>PERFIL TIROIDEO T4 LIBRE O T4 TOTAL, TSH.: INCLUYE INFRAESTRUCTURA FÍSICA Y TECNOLÓGICA, PERSONAL MÉDICO, INSUMOS Y/O MATERIALES PARA LA TOMA, PROCESAMIENTO, INTERPRETACIÓN Y CORRELACIÓN CON LA CLÍNICA DEL PACIENTE. DILIGENCIAMIENTO DE DOCUMENTACIÓN FÍSICA Y/O DIGITAL RELACIONADA.</t>
  </si>
  <si>
    <t>HISTOPATOLOGÍA DE ÓRGANOS Y TEJIDOS: INCLUYE INFRAESTRUCTURA FÍSICA Y TECNOLÓGICA, PERSONAL MÉDICO, INSUMOS Y/O MATERIALES PARA LA TOMA, PROCESAMIENTO, INTERPRETACIÓN Y CORRELACIÓN CON LA CLÍNICA DEL PACIENTE. DILIGENCIAMIENTO DE DOCUMENTACIÓN FÍSICA Y/O DIGITAL RELACIONADA.</t>
  </si>
  <si>
    <t>NECROPSIA</t>
  </si>
  <si>
    <t>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</si>
  <si>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RADIOGRAFIA</t>
  </si>
  <si>
    <t xml:space="preserve">PROCEDIMIENTOS ESPECIFICOS </t>
  </si>
  <si>
    <t>TORACOCENTESIS (INCLUYE ANÁLISIS DE LÍQUIDO EXTRAÍDO (RECUENTO CELULAR, PROTEÍNAS Y BIOQUÍMICA)):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</si>
  <si>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COLOCACIÓN DE TUBO DE TÓRAX: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</si>
  <si>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CATETERISMO NASOLAGRIMAL: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</si>
  <si>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ENEMA: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</si>
  <si>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COLOCACIÓN DE TUBO ESOFÁGICO: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</si>
  <si>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LAVADO GÁSTRICO: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</si>
  <si>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CURETAJE CUTANEO: 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</si>
  <si>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NEBULIZACIONES: 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</si>
  <si>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COLONOSCOPIA: 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</si>
  <si>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TRANSFUSIÓN SANGUINEA (POR BOLSA): 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</si>
  <si>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BAÑO COSMÉTICO</t>
  </si>
  <si>
    <t>BAÑO TERAPUETICO</t>
  </si>
  <si>
    <t>EXODONCIA RADICAL: INCLUYE INFRAESTRUCTURA FÍSICA Y TECNOLÓGICA, PERSONAL MÉDICO, MATERIALES, ANESTESIA, INSUMOS, MEDICAMENTOS, DILIGENCIAMIENTO DE DOCUMENTACIÓN FÍSICA Y/O DIGITAL RELACIONADA.</t>
  </si>
  <si>
    <t>PROFILAXIS: INCLUYE INFRAESTRUCTURA FÍSICA Y TECNOLÓGICA, PERSONAL MÉDICO, MATERIALES, ANESTESIA, INSUMOS, MEDICAMENTOS, DILIGENCIAMIENTO DE DOCUMENTACIÓN FÍSICA Y/O DIGITAL RELACIONADA.</t>
  </si>
  <si>
    <t>VENDAJES</t>
  </si>
  <si>
    <t>VENDAJE DE ROBERT JONES: INCLUYE PERSONAL MÉDICO, MATERIALES, INSUMOS, DILIGENCIAMIENTO DE DOCUMENTACIÓN FÍSICA Y/O DIGITAL RELACIONADA.</t>
  </si>
  <si>
    <t>VENDAJE DE EMMER: INCLUYE PERSONAL MÉDICO, MATERIALES, INSUMOS, DILIGENCIAMIENTO DE DOCUMENTACIÓN FÍSICA Y/O DIGITAL RELACIONADA.</t>
  </si>
  <si>
    <t>VENDAJE DE INMOVILIZACIÓN : INCLUYE PERSONAL MÉDICO, MATERIALES, INSUMOS, DILIGENCIAMIENTO DE DOCUMENTACIÓN FÍSICA Y/O DIGITAL RELACIONADA.</t>
  </si>
  <si>
    <t xml:space="preserve">QUIMIOTERAPIA </t>
  </si>
  <si>
    <t>QUIMIOTERAPIA PACIENTE GRANDE (&gt;25 KG): INCLUYE INFRAESTRUCTURA FÍSICA Y TECNOLÓGICA, PERSONAL MÉDICO ESPECIALIZADO, INSUMOS, MATERIALES MEDICAMENTOS ESPECÍFICOS, DILIGENCIAMIENTO DE DOCUMENTACIÓN FÍSICA Y/O DIGITAL RELACIONADA.</t>
  </si>
  <si>
    <t>QUIMIOTERAPIA</t>
  </si>
  <si>
    <t>QUIMIOTERAPIA PACIENTE PEQUEÑO (0 KG – 10 KG): INCLUYE INFRAESTRUCTURA FÍSICA Y TECNOLÓGICA, PERSONAL MÉDICO ESPECIALIZADO, INSUMOS, MATERIALES MEDICAMENTOS ESPECÍFICOS, DILIGENCIAMIENTO DE DOCUMENTACIÓN FÍSICA Y/O DIGITAL RELACIONADA.</t>
  </si>
  <si>
    <t>OTROPEDIA</t>
  </si>
  <si>
    <t>REDUCCIÓN CERRADA DE LUXACIONES ARTICULARES.: 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</si>
  <si>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REDUCCIÓN ABIERTA DE LUXACIONES ARTICULARES.: 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</si>
  <si>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CORRECCION RUPTURA LIGAMENTO CRUZADO: 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</si>
  <si>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ABLACIÓN CABEZA DE CABEZA FEMORAL: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</si>
  <si>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ARTRODESIS: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</si>
  <si>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NEUROCIRUGÍA (HEMILAMINECTOMÍA):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</si>
  <si>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OSTEOSÍNTESIS CON CLAVOS Y/O TORNILLO PACIENTE GRANDE (&gt;25 KG):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</si>
  <si>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OSTEOSÍNTESIS CON CLAVOS Y/O TORNILLO PACIENTE MEDIANO (&gt;10 KG - 25 KG):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</si>
  <si>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OSTEOSÍNTESIS CON CLAVOS Y/O TORNILLO PACIENTE PEQUEÑO (0 KG – 10 KG):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</si>
  <si>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OSTEOSÍNTESIS CON PLACA Y TORNILLOS PACIENTE GRANDE (&gt;25 KG):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</si>
  <si>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OSTEOSÍNTESIS CON PLACA Y TORNILLOS PACIENTE MEDIANO (&gt;10 KG - 25 KG):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</si>
  <si>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OSTEOSÍNTESIS CON PLACA Y TORNILLOS PACIENTE PEQUEÑO (0 KG – 10 KG):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</si>
  <si>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CERCLAJE :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</si>
  <si>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AMPUTACIÓN DE MIEMBRO ANTERIOR O POSTERIOR PACIENTE PEQUEÑO (0 KG – 10 KG):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</si>
  <si>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AMPUTACIÓN DE MIEMBRO ANTERIOR O POSTERIOR PACIENTE MEDIANO (&gt;10 KG – 25 KG):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</si>
  <si>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AMPUTACIÓN DE MIEMBRO ANTERIOR O POSTERIOR PACIENTE GRANDE (&gt;25 KG):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</si>
  <si>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RETIRO DE MATERIAL ORTOPEDICO (INCLUYE ANESTESIA):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</si>
  <si>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TEJIDOS BLANDOS</t>
  </si>
  <si>
    <t>AMPUTACIÓN DE PENE: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</si>
  <si>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AMPUTACION DE UNA O MAS FALANGES: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</si>
  <si>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PECTINECTOMÍA UNILATERAL: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</si>
  <si>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PECTINECTOMÍA BILATERAL: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</si>
  <si>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FLAP GINGIVAL :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</si>
  <si>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GASTROPEXIA: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</si>
  <si>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CORRECCION QUIRURGICA PROLAPSO RECTAL: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</si>
  <si>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CORRECCION CLINICA PROLAPSO RECTAL: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</si>
  <si>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CORECCION ECTROPION BILATERAL: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</si>
  <si>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CORECCION ECTROPIÓN UNILATERAL: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</si>
  <si>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TENORRAFIA: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</si>
  <si>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TRAQUEOTOMÍA: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</si>
  <si>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URETROSTOMÍA: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</si>
  <si>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NEFRECTOMÍA: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</si>
  <si>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CISTOTOMIA: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</si>
  <si>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CORRECCION PROTRUSION DE GLÁNDULA DE HARDER PRESERVANDOLA POR OJO</t>
  </si>
  <si>
    <t>MASTECTOMÍA PARCIAL: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</si>
  <si>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MASTECTOMÍA RADICAL: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</si>
  <si>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LAPAROTOMIA EXPLORATORIA :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</si>
  <si>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ENUCLEACIÓN: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</si>
  <si>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FLAP CONJUNTIVAL POR OJO: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</si>
  <si>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GASTROSTOMÍA: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</si>
  <si>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CORRECCION HERNIA DIAFRAGMÁTICA: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</si>
  <si>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CORRECCION HERNIA ESCROTAL: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</si>
  <si>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CORRECCION HERNIA INGUINAL: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</si>
  <si>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CORRECCION HERNIA PERINEAL :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</si>
  <si>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CORRECCION HERNIA UMBILICAL: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</si>
  <si>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EXTIRPACIÓN DE MASA CUTANEA PEQUEÑA (HASTA 5 CENTIMETROS DE LONGITUD):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</si>
  <si>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EXTIRPACIÓN MASA CUTANEA MEDIANA (HASTA 20 CENTIMETROS DE LONGITUD):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</si>
  <si>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EXTIRPACIÓN MASA CUTÁNEA GRANDE (MAS DE 25 CENTIMETROS DE LONGITUD):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</si>
  <si>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ESPLENECTOMÍA: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</si>
  <si>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CAUDECTOMÍA: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</si>
  <si>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ENTEROTOMÍA: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</si>
  <si>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ENTEROANASTOMOSIS: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</si>
  <si>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CORRECCION ENTROPION BILATERAL: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</si>
  <si>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CORRECCION ENTROPIÓN UNILATERAL: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</si>
  <si>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CIRUGÍA CORRECION PROLAPSO DE LA GLANDULA DELTERCER PARPADO: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</si>
  <si>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CESAREA: INCLUYE INFRAESTRUCTURA FÍSICA Y TECNOLÓGICA, PERSONAL MÉDICO ESPECIALIZADO, QUIRÓFANO, TODOS LOS INSUMOS, MATERIALES, ANESTESIA, PREQUIRURGICOS (CUADRO HEMÁTICO, CREATININA, ALAT) Y DEMÁS MEDICAMENTOS QUE REQUIERE EL PACIENTE DURANTE EL PROCEDIMIENTO QUIRÚRGICO, DILIGENCIAMIENTO DE DOCUMENTACIÓN FÍSICA Y/O DIGITAL RELACIONADA.</t>
  </si>
  <si>
    <t>Servicio de Ambulancia Veterinaria Medicalizada</t>
  </si>
  <si>
    <t>SERVICIO DE AMBULANCIA VETERINARIA MEDICALIZADA POR ANIMAL DIURNO (5:00AM - 7:00PM): TRANSPORTE DE CANINOS O FELINOS CON URGENCIA VITAL QUE REQUIERAN SER RECOGIDOS EN CUALQUIER PUNTO DE LA LOCALIDAD Y DIRIGIDO A LA CLINICA VETERINARIA DEFINIDA PARA SU ATENCION. 
EL VEHICULO DEBE CONTAR CON UN MEDICO VETERINARIO QUE GARANTICE LA ESTABILIZACIÓN Y ATENCIÓN PRIMARIA DE LOS ANIMALES DURNTE EL TRASLADO. 
EL SERVICIO DEBE ESTAR DISPONNIBLE 24/7
SE DEBE DAR RESPUESTA DE ATENCION EN SITIO EN MENOS DE 30MIN A PARTIR DE LA SOLICITUD DEL SERVICIO
INCLUYE TRAYECTO DESDE LA RECOGIDA A VETERINARIA MAX 45MIN</t>
  </si>
  <si>
    <t>SERVICIO DE AMBULANCIA VETERINARIA MEDICALIZADA POR ANIMAL NOCTURNO (7:01PM - 4:59AM): TRANSPORTE DE CANINOS O FELINOS CON URGENCIA VITAL QUE REQUIERAN SER RECOGIDOS EN CUALQUIER PUNTO DE LA LOCALIDAD Y DIRIGIDO A LA CLINICA VETERINARIA DEFINIDA PARA SU ATENCION. 
EL VEHICULO DEBE CONTAR CON UN MEDICO VETERINARIO QUE GARANTICE LA ESTABILIZACIÓN Y ATENCIÓN PRIMARIA DE LOS ANIMALES DURNTE EL TRASLADO. 
EL SERVICIO DEBE ESTAR DISPONNIBLE 24/7
SE DEBE DAR RESPUESTA DE ATENCION EN SITIO EN MENOS DE 30MIN A PARTIR DE LA SOLICITUD DEL SERVICIO
INCLUYE TRAYECTO DESDE LA RECOGIDA A VETERINARIA MAX 45MIN</t>
  </si>
  <si>
    <t>Almuerzo Tipo 2</t>
  </si>
  <si>
    <t>Entrada, sopa o porción de fruta, 2 carnes (130 gr. c/u) + 1 carbohidrato 100 gramos + 1 ensalada 100 gramos + 1 acompañamiento 50 gramos + postre 50 gramos + bebida 250 ml. Servicio de samovares y servido en desechables biodegradables</t>
  </si>
  <si>
    <t>Refrigerio Tipo 1</t>
  </si>
  <si>
    <t>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t>
  </si>
  <si>
    <t>TOTAL (VALOR UNITARIO INCLUIDO IVA)</t>
  </si>
  <si>
    <t xml:space="preserve">Atentamente,
Proponente:
Nit. No. 
Dirección 
Teléfono:
Correo electrónico Nombre del Representante Legal:Dirección
Firma del Representante Legal  
Correo electrónico 
Documento de Identificación: </t>
  </si>
  <si>
    <t xml:space="preserve">TALENTO HUMANO </t>
  </si>
  <si>
    <t>COMPONENTES A CARGO DEL TALENTO HUMANO</t>
  </si>
  <si>
    <t>CARGO</t>
  </si>
  <si>
    <t>TIEMPO (MESES)
(dedicación 100%)</t>
  </si>
  <si>
    <t>DEDICACIÓN</t>
  </si>
  <si>
    <t>VALOR UNITARIO SEGÚN RESOLUCIÓN DE LA SECRETARÍA DE GOBIERNO</t>
  </si>
  <si>
    <t xml:space="preserve">VALOR TOTAL </t>
  </si>
  <si>
    <t xml:space="preserve">TRANSVERSAL </t>
  </si>
  <si>
    <t xml:space="preserve">Coordinador </t>
  </si>
  <si>
    <t xml:space="preserve">
Mínimo tres (3) Años de Experiencia profesional certificada contada a partir de la fecha de expedición de la tarjeta Profesional.
EXPERIENCIA ESPECIFICA
6 meses en formulación, coordinación o ejecución de proyectos de bienestar animal, salud animal, jornadas médico-veterinarias, programas de esterilización o iniciativas comunitarias institucionales. 
Dedicación 100%.</t>
  </si>
  <si>
    <t xml:space="preserve">Profesional de territorio </t>
  </si>
  <si>
    <t>EXPERIENCIA PROFESIONAL: Mínimo treinta y seis (36) meses de Experiencia profesional contada a partir de la fecha de expedición de la tarjeta Profesional
EXPERIENCIA ESPECIFICA Mínimo veinticuatro (24) meses de experiencia específica en consulta externa y/o consulta interna y/o atención de Urgencias veterinarias de animales domésticos y que demuestre conocimiento o estudios en comportamiento animal.
PERFIL RURAL Y GRANDES ANIMALES: Al menos uno (1) de los profesionales deberá acreditar experiencia mínima de (12) meses en manejo sanitario y bienestar de especies de producción o grandes animales.
Los profesionales deberán garantizar disponibilidad operativa inmediata conforme a programación y priorización institucional.</t>
  </si>
  <si>
    <t>Profesional casa PYBA </t>
  </si>
  <si>
    <t xml:space="preserve">EXPERIENCIA PROFESIONAL: 
Mínimo Veinticuatro (24) meses de Experiencia profesional contada a partir de la fecha de expedición de la tarjeta Profesional 
Experiencia específica: 
EXPERIENCIA ESPECIFICA 
Mínimo un (1) año de experiencia específica en consulta externa y/o consulta interna de animales domésticos y que demuestre conocimiento o estudios en comportamiento animal. 
</t>
  </si>
  <si>
    <t>Auxiliar casa PYBA </t>
  </si>
  <si>
    <t xml:space="preserve">EXPERIENCIA ESPECIFICA: 
Mínimo treinta y seis (36) meses de experiencia relacionada en el área de atención veterinaria </t>
  </si>
  <si>
    <t>Profesional en educación </t>
  </si>
  <si>
    <t>EXPERIENCIA PROFESIONAL: Mínimo sesenta (60) meses de Experiencia profesional contada a partir de la fecha de expedición de la tarjeta Profesional 
EXPERIENCIA ESPECIFICA: Un año en conocimientos o experiencia en procesos de educación ambiental, protección y bienestar animal, o en estrategias pedagógicas de sensibilización comunitaria. 
Dedicación 60%</t>
  </si>
  <si>
    <t>Auxiliar de Territorio   </t>
  </si>
  <si>
    <t xml:space="preserve">Perfil: Líder de protección y bienestar animal. Personas habitantes de la localidad de Suba.  
Nivel: Bachiller 
Experiencia:  Mínimo Veinticuatro (24) meses de Experiencia en trabajo con animales en la localidad de Suba ya sea con fundaciones, organizaciones animalistas 
o comunitarias con trabajo en protección y bienestar animal.                                                                                                          
 Nota: cargo ofertado por el proponente    
Dedicación 100%. </t>
  </si>
  <si>
    <t>Apoyo administrativo</t>
  </si>
  <si>
    <t xml:space="preserve">Perfil:  Profesional en Administración o afines 
Experiencia general: Mínimo 24 de meses de experiencia profesional  general  
Experiencia Especifica:    Experiencia mínima de un (1) año en apoyo administrativo en proyectos institucionales o contratos financiados con recursos públicos. </t>
  </si>
  <si>
    <t>TOTAL TALENTO HUMANO</t>
  </si>
  <si>
    <t xml:space="preserve">NOTA 1: EL VALOR TOTAL COTIZADO INCLUYE TODOS LOS COSTOS DIRECTOS E INDIRECTOS, IMPUESTOS , TASAS, CONTRIBUCIONES Y TODOS LOS NECESARIOS PARA EJECUTAR DEL OBJETO CONTRACTUAL CON EL CUMPLIMIENTO DE LAS CONDICIONES  Y ESPECIFICACIONES TECNICAS. 
NOTA 2: EL VALOR DEL PERSONAL CORRESPONDE A VALORES DE REFERENCIA SEGÚN RESOLUCIÓN 0001 DEL 04/01/2024  DE LA SECRETARÍA DISTRITAL DE GOBIERNO. NO ES OFERTABLE
</t>
  </si>
  <si>
    <t>TOTAL PRESUPUESTO OFERTADO POR EL PROPONENTE</t>
  </si>
  <si>
    <t>CRONOGRAMA GENERAL DE ACTIVIDADES</t>
  </si>
  <si>
    <t>COMPONENTE</t>
  </si>
  <si>
    <t>ACTIVIDAD</t>
  </si>
  <si>
    <t>MES 1</t>
  </si>
  <si>
    <t>MES 2</t>
  </si>
  <si>
    <t>MES 3</t>
  </si>
  <si>
    <t>MES 4</t>
  </si>
  <si>
    <t>MES 5</t>
  </si>
  <si>
    <t>MES 6</t>
  </si>
  <si>
    <t>MES 7</t>
  </si>
  <si>
    <t>MES 8</t>
  </si>
  <si>
    <t>COMPONENTE 1. ALISTAMIENTO</t>
  </si>
  <si>
    <t>Elaboración de Documentos y realización de trámites administrativos</t>
  </si>
  <si>
    <t>Contratación Talento Humano requerido</t>
  </si>
  <si>
    <t>Plan de Trabajo</t>
  </si>
  <si>
    <t>Presentación Pública del Proyecto</t>
  </si>
  <si>
    <t>Socialización del proyecto</t>
  </si>
  <si>
    <t>COMPONENTE 2: PREVENCIÓN DE VIOLECIA EN EL CONTEXTO FAMILIAR, CIENCIA SEXUAL Y PROMOCIÓN Y GARANTIA DE DERECHOS.</t>
  </si>
  <si>
    <t>A2. La familia es para cuidarla</t>
  </si>
  <si>
    <t>A3. Estrategia de acompañamiento “Cuidándome -Cuidándonos”.</t>
  </si>
  <si>
    <t>B. 2. 2. Movilizaciones Territoriales</t>
  </si>
  <si>
    <t xml:space="preserve">B3- Estrategia comunicativas: “Di no a la vulneración de derechos”. </t>
  </si>
  <si>
    <t>COMPONENTE 3: ORIENTACIÓN Y ASESORÍA FAMILIAR</t>
  </si>
  <si>
    <t>Encuentros Presenciales Familiares</t>
  </si>
  <si>
    <t>Encuentros Presenciales Individuales</t>
  </si>
  <si>
    <t>COMPONENETE 4: POSICIONAMIENTO Y PROMOCIÓN DEL BUEN TRATO EN JORNADAS LOCALES</t>
  </si>
  <si>
    <t>Se realizarán 5 jornadas que celebren o conmemoren alguna de las fechas propuestas</t>
  </si>
  <si>
    <t>COMPONENTE 5: SEGUIMIENTO Y EVALUACIÓN DEL PROYECTO</t>
  </si>
  <si>
    <t>Encuestas de satisfacción</t>
  </si>
  <si>
    <t>Elaboración Informe mensual de Actividades y anexos (bases de datos y soportes documentales)</t>
  </si>
  <si>
    <t>Elaboración Informe Final de Actividades y anexos (bases de datos y soportes documentales)</t>
  </si>
  <si>
    <t>Componenete 2</t>
  </si>
  <si>
    <t>Componeente3</t>
  </si>
  <si>
    <t>Componeente4</t>
  </si>
  <si>
    <t>Cordinador</t>
  </si>
  <si>
    <t>Asistente</t>
  </si>
  <si>
    <t>Personal componente 2</t>
  </si>
  <si>
    <t>Personal componente 3</t>
  </si>
  <si>
    <t>Personal componente 4</t>
  </si>
  <si>
    <t>Componenete 1</t>
  </si>
  <si>
    <t>Componenete 5</t>
  </si>
  <si>
    <t>TOTAL</t>
  </si>
  <si>
    <r>
      <t xml:space="preserve">NOTA 1: </t>
    </r>
    <r>
      <rPr>
        <sz val="12"/>
        <color theme="1"/>
        <rFont val="Arial Narrow"/>
        <family val="2"/>
      </rPr>
      <t>EL VALOR TOTAL COTIZADO INCLUYE TODOS LOS COSTOS DIRECTOS E INDIRECTOS, IMPUESTOS , TASAS, CONTRIBUCIONES Y TODOS LOS NECESARIOS PARA EJECUTAR DEL OBJETO CONTRACTUAL CON EL CUMPLIMIENTO DE LAS CONDICIONES  Y ESPECIFICACIONES TECNICAS.</t>
    </r>
    <r>
      <rPr>
        <b/>
        <sz val="12"/>
        <color theme="1"/>
        <rFont val="Arial Narrow"/>
        <family val="2"/>
      </rPr>
      <t xml:space="preserve"> 
NOTA 2: </t>
    </r>
    <r>
      <rPr>
        <sz val="12"/>
        <color theme="1"/>
        <rFont val="Arial Narrow"/>
        <family val="2"/>
      </rPr>
      <t>EL VALOR DEL PERSONAL CORRESPONDE A VALORES DE REFERENCIA SEGÚN RESOLUCIÓN 0001 DEL 04/01/2024  DE LA SECRETARÍA DISTRITAL DE GOBIERNO</t>
    </r>
    <r>
      <rPr>
        <b/>
        <sz val="12"/>
        <color theme="1"/>
        <rFont val="Arial Narrow"/>
        <family val="2"/>
      </rPr>
      <t xml:space="preserve">. </t>
    </r>
    <r>
      <rPr>
        <sz val="12"/>
        <color theme="1"/>
        <rFont val="Arial Narrow"/>
        <family val="2"/>
      </rPr>
      <t>NO ES OFERTABLE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</si>
</sst>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3" formatCode="_-* #,##0.00_-;\-* #,##0.00_-;_-* &quot;-&quot;??_-;_-@_-"/>
    <numFmt numFmtId="164" formatCode="&quot;$&quot;\ #,##0;[Red]\-&quot;$&quot;\ #,##0"/>
    <numFmt numFmtId="165" formatCode="&quot;$&quot;\ #,##0.00;[Red]\-&quot;$&quot;\ #,##0.00"/>
    <numFmt numFmtId="166" formatCode="_-&quot;$&quot;\ * #,##0_-;\-&quot;$&quot;\ * #,##0_-;_-&quot;$&quot;\ * &quot;-&quot;_-;_-@_-"/>
    <numFmt numFmtId="167" formatCode="_-&quot;$&quot;\ * #,##0.00_-;\-&quot;$&quot;\ * #,##0.00_-;_-&quot;$&quot;\ * &quot;-&quot;??_-;_-@_-"/>
    <numFmt numFmtId="168" formatCode="_-&quot;$&quot;\ * #,##0_-;\-&quot;$&quot;\ * #,##0_-;_-&quot;$&quot;\ * &quot;-&quot;??_-;_-@_-"/>
    <numFmt numFmtId="169" formatCode="_-&quot;$&quot;* #,##0.00_-;\-&quot;$&quot;* #,##0.00_-;_-&quot;$&quot;* &quot;-&quot;??_-;_-@_-"/>
    <numFmt numFmtId="170" formatCode="\$\ #,##0"/>
    <numFmt numFmtId="171" formatCode="\$\ 0"/>
    <numFmt numFmtId="172" formatCode="_-* #,##0_-;\-* #,##0_-;_-* &quot;-&quot;??_-;_-@_-"/>
    <numFmt numFmtId="173" formatCode="_-[$$-240A]\ * #,##0_-;\-[$$-240A]\ * #,##0_-;_-[$$-240A]\ * &quot;-&quot;??_-;_-@_-"/>
  </numFmts>
  <fonts count="91">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b/>
      <sz val="11"/>
      <color theme="1"/>
      <name val="Calibri"/>
      <family val="2"/>
      <scheme val="minor"/>
    </font>
    <font>
      <sz val="12"/>
      <color theme="1"/>
      <name val="Calibri"/>
      <family val="2"/>
      <scheme val="minor"/>
    </font>
    <font>
      <sz val="11"/>
      <color rgb="FF000000"/>
      <name val="Calibri"/>
      <family val="2"/>
      <scheme val="minor"/>
    </font>
    <font>
      <sz val="11"/>
      <color theme="1"/>
      <name val="Garamond"/>
      <family val="1"/>
    </font>
    <font>
      <sz val="11"/>
      <color rgb="FF000000"/>
      <name val="Garamond"/>
      <family val="1"/>
    </font>
    <font>
      <b/>
      <sz val="11"/>
      <color theme="1"/>
      <name val="Garamond"/>
      <family val="1"/>
    </font>
    <font>
      <b/>
      <sz val="22"/>
      <color theme="1"/>
      <name val="Arial"/>
      <family val="2"/>
    </font>
    <font>
      <sz val="11"/>
      <name val="Calibri"/>
      <family val="2"/>
    </font>
    <font>
      <b/>
      <sz val="16"/>
      <color theme="1"/>
      <name val="Arial"/>
      <family val="2"/>
    </font>
    <font>
      <sz val="11"/>
      <color theme="1"/>
      <name val="Arial"/>
      <family val="2"/>
    </font>
    <font>
      <b/>
      <sz val="11"/>
      <color theme="1"/>
      <name val="Arial"/>
      <family val="2"/>
    </font>
    <font>
      <u/>
      <sz val="11"/>
      <color theme="10"/>
      <name val="Calibri"/>
      <family val="2"/>
    </font>
    <font>
      <sz val="12"/>
      <color rgb="FF000000"/>
      <name val="Arial"/>
      <family val="2"/>
    </font>
    <font>
      <b/>
      <sz val="24"/>
      <color theme="0"/>
      <name val="Garamond"/>
      <family val="1"/>
    </font>
    <font>
      <b/>
      <sz val="24"/>
      <color theme="1"/>
      <name val="Garamond"/>
      <family val="1"/>
    </font>
    <font>
      <b/>
      <sz val="16"/>
      <color rgb="FF000000"/>
      <name val="Garamond"/>
      <family val="1"/>
    </font>
    <font>
      <sz val="10"/>
      <color theme="1"/>
      <name val="Arial"/>
      <family val="2"/>
    </font>
    <font>
      <sz val="10"/>
      <name val="Calibri"/>
      <family val="2"/>
    </font>
    <font>
      <sz val="11"/>
      <name val="Calibri"/>
      <family val="2"/>
      <scheme val="minor"/>
    </font>
    <font>
      <sz val="10"/>
      <color theme="1"/>
      <name val="Garamond"/>
      <family val="1"/>
    </font>
    <font>
      <b/>
      <sz val="11"/>
      <color theme="0"/>
      <name val="Arial Narrow"/>
      <family val="2"/>
    </font>
    <font>
      <b/>
      <u/>
      <sz val="11"/>
      <color theme="1"/>
      <name val="Garamond"/>
      <family val="1"/>
    </font>
    <font>
      <sz val="11"/>
      <name val="Garamond"/>
      <family val="1"/>
    </font>
    <font>
      <sz val="10"/>
      <color rgb="FF000000"/>
      <name val="Calibri"/>
      <family val="2"/>
      <scheme val="minor"/>
    </font>
    <font>
      <sz val="10"/>
      <color rgb="FF000000"/>
      <name val="Calibri"/>
      <family val="2"/>
    </font>
    <font>
      <b/>
      <sz val="12"/>
      <color theme="1"/>
      <name val="Arial Narrow"/>
      <family val="2"/>
    </font>
    <font>
      <sz val="12"/>
      <color theme="1"/>
      <name val="Arial Narrow"/>
      <family val="2"/>
    </font>
    <font>
      <b/>
      <sz val="18"/>
      <color theme="1"/>
      <name val="Calibri"/>
      <family val="2"/>
      <scheme val="minor"/>
    </font>
    <font>
      <b/>
      <sz val="12"/>
      <color theme="1"/>
      <name val="Calibri"/>
      <family val="2"/>
      <scheme val="minor"/>
    </font>
    <font>
      <sz val="10"/>
      <color rgb="FF000000"/>
      <name val="Times New Roman"/>
      <family val="1"/>
    </font>
    <font>
      <b/>
      <sz val="5"/>
      <name val="Times New Roman"/>
      <family val="1"/>
    </font>
    <font>
      <sz val="5"/>
      <name val="Times New Roman"/>
      <family val="1"/>
    </font>
    <font>
      <b/>
      <sz val="5"/>
      <name val="Calibri"/>
      <family val="2"/>
    </font>
    <font>
      <b/>
      <sz val="5"/>
      <name val="Calibri"/>
      <family val="1"/>
    </font>
    <font>
      <b/>
      <sz val="5.5"/>
      <name val="Times New Roman"/>
      <family val="1"/>
    </font>
    <font>
      <b/>
      <sz val="5.5"/>
      <name val="Calibri"/>
      <family val="2"/>
    </font>
    <font>
      <b/>
      <sz val="5.5"/>
      <name val="Calibri"/>
      <family val="1"/>
    </font>
    <font>
      <sz val="5"/>
      <name val="Calibri"/>
      <family val="2"/>
    </font>
    <font>
      <sz val="5"/>
      <name val="Calibri"/>
      <family val="1"/>
    </font>
    <font>
      <sz val="5"/>
      <color rgb="FF000000"/>
      <name val="Calibri"/>
      <family val="2"/>
    </font>
    <font>
      <b/>
      <sz val="5.5"/>
      <color rgb="FF000000"/>
      <name val="Times New Roman"/>
      <family val="2"/>
    </font>
    <font>
      <b/>
      <sz val="5"/>
      <name val="Arial"/>
      <family val="2"/>
    </font>
    <font>
      <b/>
      <sz val="5"/>
      <color rgb="FFFFFFFF"/>
      <name val="Arial"/>
      <family val="2"/>
    </font>
    <font>
      <b/>
      <u/>
      <sz val="5"/>
      <name val="Times New Roman"/>
      <family val="1"/>
    </font>
    <font>
      <sz val="5"/>
      <color rgb="FF000000"/>
      <name val="Times New Roman"/>
      <family val="2"/>
    </font>
    <font>
      <sz val="4.5"/>
      <name val="Calibri"/>
      <family val="1"/>
    </font>
    <font>
      <sz val="4.5"/>
      <name val="Calibri"/>
      <family val="2"/>
    </font>
    <font>
      <sz val="10"/>
      <color rgb="FF000000"/>
      <name val="Garamond"/>
      <family val="1"/>
    </font>
    <font>
      <sz val="18"/>
      <color theme="1"/>
      <name val="Calibri"/>
      <family val="2"/>
      <scheme val="minor"/>
    </font>
    <font>
      <b/>
      <sz val="22"/>
      <color theme="1"/>
      <name val="Garamond"/>
      <family val="1"/>
    </font>
    <font>
      <b/>
      <sz val="12"/>
      <color theme="0"/>
      <name val="Calibri"/>
      <family val="2"/>
      <scheme val="minor"/>
    </font>
    <font>
      <b/>
      <sz val="12"/>
      <color theme="0"/>
      <name val="Garamond"/>
      <family val="1"/>
    </font>
    <font>
      <sz val="11"/>
      <color rgb="FFFF0000"/>
      <name val="Calibri"/>
      <family val="2"/>
      <scheme val="minor"/>
    </font>
    <font>
      <b/>
      <sz val="11"/>
      <color rgb="FFFF0000"/>
      <name val="Calibri"/>
      <family val="2"/>
      <scheme val="minor"/>
    </font>
    <font>
      <b/>
      <sz val="8"/>
      <color theme="1"/>
      <name val="Calibri"/>
      <family val="2"/>
      <scheme val="minor"/>
    </font>
    <font>
      <b/>
      <u/>
      <sz val="11"/>
      <color theme="1"/>
      <name val="Calibri"/>
      <family val="2"/>
      <scheme val="minor"/>
    </font>
    <font>
      <b/>
      <sz val="24"/>
      <color theme="0"/>
      <name val="Arial Narrow"/>
      <family val="2"/>
    </font>
    <font>
      <b/>
      <sz val="14"/>
      <color theme="0"/>
      <name val="Arial Narrow"/>
      <family val="2"/>
    </font>
    <font>
      <b/>
      <sz val="11"/>
      <color theme="1"/>
      <name val="Arial Narrow"/>
      <family val="2"/>
    </font>
    <font>
      <sz val="11"/>
      <color theme="1"/>
      <name val="Arial Narrow"/>
      <family val="2"/>
    </font>
    <font>
      <b/>
      <u/>
      <sz val="11"/>
      <color theme="1"/>
      <name val="Arial Narrow"/>
      <family val="2"/>
    </font>
    <font>
      <b/>
      <sz val="12"/>
      <color theme="1"/>
      <name val="Calibri Light"/>
      <family val="2"/>
    </font>
    <font>
      <b/>
      <sz val="10"/>
      <color theme="0"/>
      <name val="Calibri Light"/>
      <family val="2"/>
    </font>
    <font>
      <b/>
      <sz val="11"/>
      <color theme="0"/>
      <name val="Calibri Light"/>
      <family val="2"/>
    </font>
    <font>
      <sz val="11"/>
      <color theme="1"/>
      <name val="Calibri Light"/>
      <family val="2"/>
    </font>
    <font>
      <b/>
      <sz val="10"/>
      <color theme="1"/>
      <name val="Calibri Light"/>
      <family val="2"/>
    </font>
    <font>
      <b/>
      <sz val="12"/>
      <color theme="0"/>
      <name val="Calibri Light"/>
      <family val="2"/>
    </font>
    <font>
      <b/>
      <sz val="16"/>
      <color theme="0"/>
      <name val="Calibri Light"/>
      <family val="2"/>
    </font>
    <font>
      <b/>
      <sz val="24"/>
      <color theme="1"/>
      <name val="Arial Narrow"/>
      <family val="2"/>
    </font>
    <font>
      <b/>
      <sz val="24"/>
      <color theme="1" tint="0.34998626667073579"/>
      <name val="Arial Narrow"/>
      <family val="2"/>
    </font>
    <font>
      <b/>
      <sz val="11"/>
      <color theme="1" tint="0.34998626667073579"/>
      <name val="Arial Narrow"/>
      <family val="2"/>
    </font>
    <font>
      <sz val="12"/>
      <color theme="1" tint="0.34998626667073579"/>
      <name val="Arial Narrow"/>
      <family val="2"/>
    </font>
    <font>
      <sz val="11"/>
      <color theme="1" tint="0.34998626667073579"/>
      <name val="Arial Narrow"/>
      <family val="2"/>
    </font>
    <font>
      <sz val="11"/>
      <color theme="1"/>
      <name val="Calibri Light"/>
      <family val="2"/>
      <scheme val="major"/>
    </font>
    <font>
      <b/>
      <sz val="25"/>
      <color rgb="FF00B050"/>
      <name val="Arial Narrow"/>
      <family val="2"/>
    </font>
    <font>
      <sz val="16"/>
      <color theme="1"/>
      <name val="Calibri"/>
      <family val="2"/>
      <scheme val="minor"/>
    </font>
    <font>
      <sz val="16"/>
      <color theme="1"/>
      <name val="Garamond"/>
      <family val="1"/>
    </font>
    <font>
      <b/>
      <sz val="10"/>
      <color rgb="FF000000"/>
      <name val="Calibri Light"/>
      <family val="2"/>
      <scheme val="major"/>
    </font>
    <font>
      <b/>
      <sz val="11"/>
      <color theme="0"/>
      <name val="Calibri Light"/>
      <family val="2"/>
      <scheme val="major"/>
    </font>
    <font>
      <b/>
      <sz val="10"/>
      <color theme="1"/>
      <name val="Calibri Light"/>
      <family val="2"/>
      <scheme val="major"/>
    </font>
    <font>
      <sz val="16"/>
      <color theme="1"/>
      <name val="Calibri Light"/>
      <family val="2"/>
      <scheme val="major"/>
    </font>
    <font>
      <sz val="16"/>
      <name val="Calibri Light"/>
      <family val="2"/>
      <scheme val="major"/>
    </font>
    <font>
      <sz val="16"/>
      <color rgb="FFFF0000"/>
      <name val="Calibri Light"/>
      <family val="2"/>
      <scheme val="major"/>
    </font>
    <font>
      <sz val="10"/>
      <color theme="1"/>
      <name val="Calibri Light"/>
      <family val="2"/>
      <scheme val="major"/>
    </font>
    <font>
      <sz val="16"/>
      <color rgb="FF000000"/>
      <name val="Calibri Light"/>
      <family val="2"/>
      <scheme val="major"/>
    </font>
    <font>
      <b/>
      <sz val="12"/>
      <color theme="1"/>
      <name val="Calibri Light"/>
      <family val="2"/>
      <scheme val="major"/>
    </font>
    <font>
      <b/>
      <sz val="12"/>
      <color theme="0"/>
      <name val="Calibri Light"/>
      <family val="2"/>
      <scheme val="major"/>
    </font>
  </fonts>
  <fills count="30">
    <fill>
      <patternFill patternType="none"/>
    </fill>
    <fill>
      <patternFill patternType="gray125"/>
    </fill>
    <fill>
      <patternFill patternType="solid">
        <fgColor theme="4" tint="-0.249977111117893"/>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rgb="FFD8D8D8"/>
        <bgColor rgb="FFD8D8D8"/>
      </patternFill>
    </fill>
    <fill>
      <patternFill patternType="solid">
        <fgColor theme="7" tint="0.59999389629810485"/>
        <bgColor indexed="64"/>
      </patternFill>
    </fill>
    <fill>
      <patternFill patternType="solid">
        <fgColor theme="7" tint="0.79998168889431442"/>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2" tint="-0.249977111117893"/>
        <bgColor indexed="64"/>
      </patternFill>
    </fill>
    <fill>
      <patternFill patternType="solid">
        <fgColor theme="6" tint="0.59999389629810485"/>
        <bgColor indexed="64"/>
      </patternFill>
    </fill>
    <fill>
      <patternFill patternType="solid">
        <fgColor theme="3"/>
        <bgColor indexed="64"/>
      </patternFill>
    </fill>
    <fill>
      <patternFill patternType="solid">
        <fgColor theme="0"/>
        <bgColor indexed="64"/>
      </patternFill>
    </fill>
    <fill>
      <patternFill patternType="solid">
        <fgColor rgb="FF00FF00"/>
        <bgColor indexed="64"/>
      </patternFill>
    </fill>
    <fill>
      <patternFill patternType="solid">
        <fgColor theme="6" tint="0.79998168889431442"/>
        <bgColor indexed="64"/>
      </patternFill>
    </fill>
    <fill>
      <patternFill patternType="solid">
        <fgColor rgb="FF44536A"/>
      </patternFill>
    </fill>
    <fill>
      <patternFill patternType="solid">
        <fgColor theme="1"/>
        <bgColor indexed="64"/>
      </patternFill>
    </fill>
    <fill>
      <patternFill patternType="solid">
        <fgColor rgb="FFFFFF00"/>
        <bgColor indexed="64"/>
      </patternFill>
    </fill>
    <fill>
      <patternFill patternType="solid">
        <fgColor theme="9" tint="0.59999389629810485"/>
        <bgColor indexed="64"/>
      </patternFill>
    </fill>
    <fill>
      <patternFill patternType="solid">
        <fgColor theme="4" tint="0.79998168889431442"/>
        <bgColor indexed="64"/>
      </patternFill>
    </fill>
    <fill>
      <patternFill patternType="solid">
        <fgColor theme="5"/>
        <bgColor indexed="64"/>
      </patternFill>
    </fill>
    <fill>
      <patternFill patternType="solid">
        <fgColor theme="8" tint="0.79998168889431442"/>
        <bgColor indexed="64"/>
      </patternFill>
    </fill>
    <fill>
      <patternFill patternType="solid">
        <fgColor rgb="FFC00000"/>
        <bgColor indexed="64"/>
      </patternFill>
    </fill>
    <fill>
      <patternFill patternType="solid">
        <fgColor rgb="FFFF0000"/>
        <bgColor indexed="64"/>
      </patternFill>
    </fill>
    <fill>
      <patternFill patternType="solid">
        <fgColor theme="9"/>
        <bgColor indexed="64"/>
      </patternFill>
    </fill>
    <fill>
      <patternFill patternType="solid">
        <fgColor theme="4" tint="-0.499984740745262"/>
        <bgColor indexed="64"/>
      </patternFill>
    </fill>
    <fill>
      <patternFill patternType="solid">
        <fgColor theme="0" tint="-4.9989318521683403E-2"/>
        <bgColor indexed="64"/>
      </patternFill>
    </fill>
  </fills>
  <borders count="54">
    <border>
      <left/>
      <right/>
      <top/>
      <bottom/>
      <diagonal/>
    </border>
    <border>
      <left style="medium">
        <color indexed="64"/>
      </left>
      <right/>
      <top/>
      <bottom/>
      <diagonal/>
    </border>
    <border>
      <left/>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bottom/>
      <diagonal/>
    </border>
    <border>
      <left/>
      <right/>
      <top/>
      <bottom style="thin">
        <color rgb="FF000000"/>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medium">
        <color indexed="64"/>
      </top>
      <bottom style="medium">
        <color indexed="64"/>
      </bottom>
      <diagonal/>
    </border>
    <border>
      <left/>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diagonal/>
    </border>
    <border>
      <left/>
      <right style="thin">
        <color rgb="FF000000"/>
      </right>
      <top/>
      <bottom/>
      <diagonal/>
    </border>
    <border>
      <left style="thin">
        <color rgb="FF000000"/>
      </left>
      <right style="thin">
        <color rgb="FF000000"/>
      </right>
      <top/>
      <bottom/>
      <diagonal/>
    </border>
    <border>
      <left style="thin">
        <color rgb="FF000000"/>
      </left>
      <right/>
      <top/>
      <bottom/>
      <diagonal/>
    </border>
    <border>
      <left/>
      <right style="thin">
        <color indexed="64"/>
      </right>
      <top/>
      <bottom/>
      <diagonal/>
    </border>
    <border>
      <left style="thin">
        <color theme="1"/>
      </left>
      <right style="thin">
        <color theme="1"/>
      </right>
      <top style="thin">
        <color theme="1"/>
      </top>
      <bottom style="thin">
        <color theme="1"/>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diagonal/>
    </border>
  </borders>
  <cellStyleXfs count="11">
    <xf numFmtId="0" fontId="0" fillId="0" borderId="0"/>
    <xf numFmtId="0" fontId="5" fillId="0" borderId="0"/>
    <xf numFmtId="166" fontId="5" fillId="0" borderId="0" applyFont="0" applyFill="0" applyBorder="0" applyAlignment="0" applyProtection="0"/>
    <xf numFmtId="0" fontId="3" fillId="0" borderId="0"/>
    <xf numFmtId="9" fontId="3" fillId="0" borderId="0" applyFont="0" applyFill="0" applyBorder="0" applyAlignment="0" applyProtection="0"/>
    <xf numFmtId="167" fontId="3" fillId="0" borderId="0" applyFont="0" applyFill="0" applyBorder="0" applyAlignment="0" applyProtection="0"/>
    <xf numFmtId="166" fontId="3" fillId="0" borderId="0" applyFont="0" applyFill="0" applyBorder="0" applyAlignment="0" applyProtection="0"/>
    <xf numFmtId="0" fontId="20" fillId="0" borderId="0"/>
    <xf numFmtId="0" fontId="33" fillId="0" borderId="0"/>
    <xf numFmtId="0" fontId="2" fillId="0" borderId="0"/>
    <xf numFmtId="43" fontId="3" fillId="0" borderId="0" applyFont="0" applyFill="0" applyBorder="0" applyAlignment="0" applyProtection="0"/>
  </cellStyleXfs>
  <cellXfs count="480">
    <xf numFmtId="0" fontId="0" fillId="0" borderId="0" xfId="0"/>
    <xf numFmtId="0" fontId="5" fillId="0" borderId="0" xfId="1"/>
    <xf numFmtId="0" fontId="5" fillId="0" borderId="0" xfId="1" applyAlignment="1">
      <alignment horizontal="center" vertical="center"/>
    </xf>
    <xf numFmtId="0" fontId="4" fillId="0" borderId="11" xfId="0" applyFont="1" applyBorder="1" applyAlignment="1">
      <alignment vertical="center" wrapText="1"/>
    </xf>
    <xf numFmtId="0" fontId="3" fillId="0" borderId="6" xfId="0" applyFont="1" applyBorder="1" applyAlignment="1">
      <alignment horizontal="center" vertical="center"/>
    </xf>
    <xf numFmtId="0" fontId="3" fillId="0" borderId="6" xfId="1" applyFont="1" applyBorder="1" applyAlignment="1">
      <alignment horizontal="center" vertical="center"/>
    </xf>
    <xf numFmtId="0" fontId="3" fillId="0" borderId="6" xfId="1" applyFont="1" applyBorder="1" applyAlignment="1">
      <alignment horizontal="center" vertical="center" wrapText="1"/>
    </xf>
    <xf numFmtId="168" fontId="3" fillId="0" borderId="6" xfId="1" applyNumberFormat="1" applyFont="1" applyBorder="1" applyAlignment="1">
      <alignment horizontal="right" vertical="center" wrapText="1"/>
    </xf>
    <xf numFmtId="0" fontId="3" fillId="4" borderId="7" xfId="1" applyFont="1" applyFill="1" applyBorder="1" applyAlignment="1">
      <alignment horizontal="center" vertical="center"/>
    </xf>
    <xf numFmtId="0" fontId="3" fillId="4" borderId="0" xfId="1" applyFont="1" applyFill="1" applyAlignment="1">
      <alignment horizontal="center" vertical="center" wrapText="1"/>
    </xf>
    <xf numFmtId="0" fontId="6" fillId="4" borderId="0" xfId="1" applyFont="1" applyFill="1" applyAlignment="1">
      <alignment horizontal="center" vertical="center" wrapText="1"/>
    </xf>
    <xf numFmtId="167" fontId="3" fillId="4" borderId="0" xfId="1" applyNumberFormat="1" applyFont="1" applyFill="1" applyAlignment="1">
      <alignment horizontal="center" vertical="center" wrapText="1"/>
    </xf>
    <xf numFmtId="167" fontId="4" fillId="4" borderId="0" xfId="1" applyNumberFormat="1" applyFont="1" applyFill="1" applyAlignment="1">
      <alignment horizontal="center" vertical="center" wrapText="1"/>
    </xf>
    <xf numFmtId="0" fontId="8" fillId="0" borderId="6" xfId="1" applyFont="1" applyBorder="1" applyAlignment="1">
      <alignment horizontal="center" vertical="center" wrapText="1"/>
    </xf>
    <xf numFmtId="0" fontId="7" fillId="0" borderId="6" xfId="1" applyFont="1" applyBorder="1" applyAlignment="1">
      <alignment horizontal="center" vertical="center"/>
    </xf>
    <xf numFmtId="0" fontId="7" fillId="0" borderId="6" xfId="0" applyFont="1" applyBorder="1" applyAlignment="1">
      <alignment horizontal="center" vertical="center" wrapText="1"/>
    </xf>
    <xf numFmtId="0" fontId="14" fillId="5" borderId="19" xfId="0" applyFont="1" applyFill="1" applyBorder="1" applyAlignment="1">
      <alignment horizontal="left" vertical="center"/>
    </xf>
    <xf numFmtId="0" fontId="14" fillId="5" borderId="19" xfId="0" applyFont="1" applyFill="1" applyBorder="1" applyAlignment="1">
      <alignment horizontal="left" vertical="center" wrapText="1"/>
    </xf>
    <xf numFmtId="0" fontId="14" fillId="5" borderId="0" xfId="0" applyFont="1" applyFill="1"/>
    <xf numFmtId="0" fontId="16" fillId="0" borderId="19" xfId="0" applyFont="1" applyBorder="1" applyAlignment="1">
      <alignment horizontal="center" vertical="center" wrapText="1"/>
    </xf>
    <xf numFmtId="0" fontId="4" fillId="3" borderId="13" xfId="1" applyFont="1" applyFill="1" applyBorder="1" applyAlignment="1">
      <alignment horizontal="center" vertical="center" wrapText="1"/>
    </xf>
    <xf numFmtId="166" fontId="4" fillId="7" borderId="13" xfId="2" applyFont="1" applyFill="1" applyBorder="1" applyAlignment="1">
      <alignment horizontal="center" vertical="center" wrapText="1"/>
    </xf>
    <xf numFmtId="166" fontId="4" fillId="7" borderId="13" xfId="2" applyFont="1" applyFill="1" applyBorder="1" applyAlignment="1">
      <alignment horizontal="center" vertical="center"/>
    </xf>
    <xf numFmtId="166" fontId="4" fillId="9" borderId="13" xfId="2" applyFont="1" applyFill="1" applyBorder="1" applyAlignment="1">
      <alignment horizontal="center" vertical="center" wrapText="1"/>
    </xf>
    <xf numFmtId="166" fontId="4" fillId="9" borderId="13" xfId="2" applyFont="1" applyFill="1" applyBorder="1" applyAlignment="1">
      <alignment horizontal="center" vertical="center"/>
    </xf>
    <xf numFmtId="166" fontId="4" fillId="11" borderId="13" xfId="2" applyFont="1" applyFill="1" applyBorder="1" applyAlignment="1">
      <alignment horizontal="center" vertical="center" wrapText="1"/>
    </xf>
    <xf numFmtId="166" fontId="4" fillId="11" borderId="13" xfId="2" applyFont="1" applyFill="1" applyBorder="1" applyAlignment="1">
      <alignment horizontal="center" vertical="center"/>
    </xf>
    <xf numFmtId="166" fontId="4" fillId="13" borderId="13" xfId="2" applyFont="1" applyFill="1" applyBorder="1" applyAlignment="1">
      <alignment horizontal="center" vertical="center" wrapText="1"/>
    </xf>
    <xf numFmtId="9" fontId="3" fillId="0" borderId="6" xfId="4" applyFont="1" applyBorder="1" applyAlignment="1">
      <alignment horizontal="right" vertical="center" wrapText="1"/>
    </xf>
    <xf numFmtId="9" fontId="4" fillId="4" borderId="0" xfId="4" applyFont="1" applyFill="1" applyAlignment="1">
      <alignment horizontal="center" vertical="center" wrapText="1"/>
    </xf>
    <xf numFmtId="9" fontId="4" fillId="0" borderId="11" xfId="4" applyFont="1" applyBorder="1" applyAlignment="1">
      <alignment vertical="center" wrapText="1"/>
    </xf>
    <xf numFmtId="9" fontId="5" fillId="0" borderId="0" xfId="4" applyFont="1"/>
    <xf numFmtId="168" fontId="3" fillId="0" borderId="29" xfId="1" applyNumberFormat="1" applyFont="1" applyBorder="1" applyAlignment="1">
      <alignment horizontal="right" vertical="center" wrapText="1"/>
    </xf>
    <xf numFmtId="0" fontId="3" fillId="4" borderId="0" xfId="1" applyFont="1" applyFill="1" applyAlignment="1">
      <alignment horizontal="center" vertical="center"/>
    </xf>
    <xf numFmtId="0" fontId="7" fillId="0" borderId="30" xfId="0" applyFont="1" applyBorder="1" applyAlignment="1">
      <alignment vertical="center" wrapText="1"/>
    </xf>
    <xf numFmtId="0" fontId="0" fillId="0" borderId="6" xfId="0" applyBorder="1" applyAlignment="1">
      <alignment horizontal="center" vertical="center" wrapText="1"/>
    </xf>
    <xf numFmtId="0" fontId="0" fillId="0" borderId="29" xfId="0" applyBorder="1" applyAlignment="1">
      <alignment vertical="center" wrapText="1"/>
    </xf>
    <xf numFmtId="0" fontId="0" fillId="0" borderId="13" xfId="0" applyBorder="1" applyAlignment="1">
      <alignment horizontal="center" vertical="center" wrapText="1"/>
    </xf>
    <xf numFmtId="49" fontId="0" fillId="0" borderId="6" xfId="0" applyNumberFormat="1" applyBorder="1" applyAlignment="1">
      <alignment horizontal="left" vertical="center" wrapText="1"/>
    </xf>
    <xf numFmtId="49" fontId="0" fillId="0" borderId="6" xfId="0" quotePrefix="1" applyNumberFormat="1" applyBorder="1" applyAlignment="1">
      <alignment vertical="center" wrapText="1"/>
    </xf>
    <xf numFmtId="49" fontId="0" fillId="0" borderId="6" xfId="0" applyNumberFormat="1" applyBorder="1" applyAlignment="1">
      <alignment vertical="center" wrapText="1"/>
    </xf>
    <xf numFmtId="49" fontId="0" fillId="0" borderId="6" xfId="0" applyNumberFormat="1" applyBorder="1" applyAlignment="1">
      <alignment wrapText="1"/>
    </xf>
    <xf numFmtId="0" fontId="0" fillId="0" borderId="6" xfId="0" applyBorder="1" applyAlignment="1">
      <alignment vertical="center" wrapText="1"/>
    </xf>
    <xf numFmtId="0" fontId="22" fillId="0" borderId="6" xfId="0" applyFont="1" applyBorder="1" applyAlignment="1">
      <alignment vertical="center" wrapText="1"/>
    </xf>
    <xf numFmtId="0" fontId="16" fillId="0" borderId="3" xfId="0" applyFont="1" applyBorder="1" applyAlignment="1">
      <alignment horizontal="center" vertical="center" wrapText="1"/>
    </xf>
    <xf numFmtId="0" fontId="14" fillId="5" borderId="20" xfId="0" applyFont="1" applyFill="1" applyBorder="1"/>
    <xf numFmtId="0" fontId="13" fillId="0" borderId="6" xfId="0" applyFont="1" applyBorder="1" applyAlignment="1">
      <alignment horizontal="center" vertical="center" wrapText="1"/>
    </xf>
    <xf numFmtId="0" fontId="0" fillId="0" borderId="29" xfId="0" applyBorder="1" applyAlignment="1">
      <alignment horizontal="center" vertical="center" wrapText="1"/>
    </xf>
    <xf numFmtId="0" fontId="0" fillId="0" borderId="0" xfId="0" applyAlignment="1">
      <alignment horizontal="center" vertical="center" wrapText="1"/>
    </xf>
    <xf numFmtId="0" fontId="24" fillId="14" borderId="29" xfId="0" applyFont="1" applyFill="1" applyBorder="1" applyAlignment="1">
      <alignment horizontal="center" vertical="center"/>
    </xf>
    <xf numFmtId="166" fontId="24" fillId="14" borderId="31" xfId="6" applyFont="1" applyFill="1" applyBorder="1" applyAlignment="1">
      <alignment horizontal="center" vertical="center"/>
    </xf>
    <xf numFmtId="166" fontId="24" fillId="14" borderId="29" xfId="6" applyFont="1" applyFill="1" applyBorder="1" applyAlignment="1">
      <alignment horizontal="center" vertical="center"/>
    </xf>
    <xf numFmtId="167" fontId="24" fillId="14" borderId="7" xfId="0" applyNumberFormat="1" applyFont="1" applyFill="1" applyBorder="1" applyAlignment="1">
      <alignment vertical="center" wrapText="1"/>
    </xf>
    <xf numFmtId="167" fontId="24" fillId="14" borderId="12" xfId="0" applyNumberFormat="1" applyFont="1" applyFill="1" applyBorder="1" applyAlignment="1">
      <alignment vertical="center" wrapText="1"/>
    </xf>
    <xf numFmtId="0" fontId="25" fillId="0" borderId="6" xfId="0" applyFont="1" applyBorder="1" applyAlignment="1">
      <alignment horizontal="justify" vertical="center" wrapText="1"/>
    </xf>
    <xf numFmtId="0" fontId="7" fillId="0" borderId="6" xfId="0" applyFont="1" applyBorder="1" applyAlignment="1">
      <alignment horizontal="justify" vertical="center" wrapText="1"/>
    </xf>
    <xf numFmtId="0" fontId="23" fillId="0" borderId="6" xfId="0" applyFont="1" applyBorder="1" applyAlignment="1">
      <alignment horizontal="justify" vertical="center" wrapText="1"/>
    </xf>
    <xf numFmtId="0" fontId="9" fillId="0" borderId="6" xfId="0" applyFont="1" applyBorder="1" applyAlignment="1">
      <alignment horizontal="justify" vertical="center" wrapText="1"/>
    </xf>
    <xf numFmtId="0" fontId="26" fillId="0" borderId="6" xfId="0" applyFont="1" applyBorder="1" applyAlignment="1">
      <alignment horizontal="justify" vertical="center" wrapText="1"/>
    </xf>
    <xf numFmtId="0" fontId="27" fillId="0" borderId="6" xfId="0" applyFont="1" applyBorder="1" applyAlignment="1">
      <alignment horizontal="justify" vertical="center" wrapText="1"/>
    </xf>
    <xf numFmtId="0" fontId="28" fillId="0" borderId="6" xfId="0" applyFont="1" applyBorder="1" applyAlignment="1">
      <alignment horizontal="justify" vertical="center" wrapText="1"/>
    </xf>
    <xf numFmtId="0" fontId="28" fillId="0" borderId="29" xfId="0" applyFont="1" applyBorder="1" applyAlignment="1">
      <alignment horizontal="justify" vertical="center" wrapText="1"/>
    </xf>
    <xf numFmtId="0" fontId="0" fillId="16" borderId="6" xfId="0" applyFill="1" applyBorder="1" applyAlignment="1">
      <alignment horizontal="center" vertical="center" wrapText="1"/>
    </xf>
    <xf numFmtId="0" fontId="7" fillId="0" borderId="30" xfId="0" applyFont="1" applyBorder="1" applyAlignment="1">
      <alignment horizontal="center" vertical="center" wrapText="1"/>
    </xf>
    <xf numFmtId="166" fontId="0" fillId="0" borderId="6" xfId="0" applyNumberFormat="1" applyBorder="1" applyAlignment="1">
      <alignment horizontal="right" vertical="center" wrapText="1"/>
    </xf>
    <xf numFmtId="166" fontId="0" fillId="0" borderId="6" xfId="0" applyNumberFormat="1" applyBorder="1" applyAlignment="1">
      <alignment horizontal="center" vertical="center" wrapText="1"/>
    </xf>
    <xf numFmtId="166" fontId="0" fillId="0" borderId="6" xfId="5" applyNumberFormat="1" applyFont="1" applyBorder="1" applyAlignment="1">
      <alignment horizontal="right" vertical="center" wrapText="1"/>
    </xf>
    <xf numFmtId="166" fontId="0" fillId="15" borderId="6" xfId="0" applyNumberFormat="1" applyFill="1" applyBorder="1" applyAlignment="1">
      <alignment horizontal="right" vertical="center" wrapText="1"/>
    </xf>
    <xf numFmtId="166" fontId="0" fillId="15" borderId="6" xfId="5" applyNumberFormat="1" applyFont="1" applyFill="1" applyBorder="1" applyAlignment="1">
      <alignment horizontal="right" vertical="center" wrapText="1"/>
    </xf>
    <xf numFmtId="168" fontId="0" fillId="0" borderId="6" xfId="0" applyNumberFormat="1" applyBorder="1" applyAlignment="1">
      <alignment horizontal="center" vertical="center" wrapText="1"/>
    </xf>
    <xf numFmtId="167" fontId="24" fillId="14" borderId="12" xfId="0" applyNumberFormat="1" applyFont="1" applyFill="1" applyBorder="1" applyAlignment="1">
      <alignment horizontal="center" vertical="center" wrapText="1"/>
    </xf>
    <xf numFmtId="0" fontId="0" fillId="0" borderId="0" xfId="0" applyAlignment="1">
      <alignment vertical="center" wrapText="1"/>
    </xf>
    <xf numFmtId="0" fontId="0" fillId="0" borderId="0" xfId="0" applyAlignment="1">
      <alignment horizontal="center" wrapText="1"/>
    </xf>
    <xf numFmtId="169" fontId="0" fillId="0" borderId="0" xfId="0" applyNumberFormat="1" applyAlignment="1">
      <alignment horizontal="center" wrapText="1"/>
    </xf>
    <xf numFmtId="0" fontId="31" fillId="17" borderId="6" xfId="0" applyFont="1" applyFill="1" applyBorder="1" applyAlignment="1">
      <alignment horizontal="center" wrapText="1"/>
    </xf>
    <xf numFmtId="168" fontId="31" fillId="17" borderId="6" xfId="0" applyNumberFormat="1" applyFont="1" applyFill="1" applyBorder="1" applyAlignment="1">
      <alignment horizontal="center" wrapText="1"/>
    </xf>
    <xf numFmtId="0" fontId="32" fillId="17" borderId="6" xfId="0" applyFont="1" applyFill="1" applyBorder="1" applyAlignment="1">
      <alignment horizontal="center" vertical="center" wrapText="1"/>
    </xf>
    <xf numFmtId="168" fontId="32" fillId="17" borderId="6" xfId="0" applyNumberFormat="1" applyFont="1" applyFill="1" applyBorder="1" applyAlignment="1">
      <alignment horizontal="center" vertical="center" wrapText="1"/>
    </xf>
    <xf numFmtId="168" fontId="0" fillId="0" borderId="6" xfId="5" applyNumberFormat="1" applyFont="1" applyFill="1" applyBorder="1" applyAlignment="1">
      <alignment horizontal="right" vertical="center" wrapText="1"/>
    </xf>
    <xf numFmtId="167" fontId="4" fillId="0" borderId="11" xfId="0" applyNumberFormat="1" applyFont="1" applyBorder="1" applyAlignment="1">
      <alignment vertical="center" wrapText="1"/>
    </xf>
    <xf numFmtId="0" fontId="33" fillId="0" borderId="0" xfId="8" applyAlignment="1">
      <alignment horizontal="left" vertical="top"/>
    </xf>
    <xf numFmtId="0" fontId="38" fillId="0" borderId="19" xfId="8" applyFont="1" applyBorder="1" applyAlignment="1">
      <alignment horizontal="left" vertical="center" wrapText="1" indent="1"/>
    </xf>
    <xf numFmtId="0" fontId="38" fillId="0" borderId="19" xfId="8" applyFont="1" applyBorder="1" applyAlignment="1">
      <alignment horizontal="center" vertical="center" wrapText="1"/>
    </xf>
    <xf numFmtId="0" fontId="38" fillId="0" borderId="19" xfId="8" applyFont="1" applyBorder="1" applyAlignment="1">
      <alignment horizontal="left" vertical="center" wrapText="1"/>
    </xf>
    <xf numFmtId="0" fontId="38" fillId="0" borderId="19" xfId="8" applyFont="1" applyBorder="1" applyAlignment="1">
      <alignment horizontal="left" vertical="top" wrapText="1" indent="8"/>
    </xf>
    <xf numFmtId="0" fontId="38" fillId="0" borderId="19" xfId="8" applyFont="1" applyBorder="1" applyAlignment="1">
      <alignment horizontal="center" wrapText="1"/>
    </xf>
    <xf numFmtId="0" fontId="39" fillId="0" borderId="19" xfId="8" applyFont="1" applyBorder="1" applyAlignment="1">
      <alignment horizontal="right" wrapText="1"/>
    </xf>
    <xf numFmtId="0" fontId="39" fillId="0" borderId="19" xfId="8" applyFont="1" applyBorder="1" applyAlignment="1">
      <alignment horizontal="center" wrapText="1"/>
    </xf>
    <xf numFmtId="0" fontId="39" fillId="0" borderId="19" xfId="8" applyFont="1" applyBorder="1" applyAlignment="1">
      <alignment horizontal="left" vertical="center" wrapText="1"/>
    </xf>
    <xf numFmtId="0" fontId="33" fillId="0" borderId="19" xfId="8" applyBorder="1" applyAlignment="1">
      <alignment horizontal="left" vertical="top" wrapText="1"/>
    </xf>
    <xf numFmtId="0" fontId="41" fillId="0" borderId="19" xfId="8" applyFont="1" applyBorder="1" applyAlignment="1">
      <alignment horizontal="left" vertical="center" wrapText="1" indent="1"/>
    </xf>
    <xf numFmtId="1" fontId="43" fillId="0" borderId="19" xfId="8" applyNumberFormat="1" applyFont="1" applyBorder="1" applyAlignment="1">
      <alignment horizontal="center" vertical="center" shrinkToFit="1"/>
    </xf>
    <xf numFmtId="170" fontId="43" fillId="0" borderId="19" xfId="8" applyNumberFormat="1" applyFont="1" applyBorder="1" applyAlignment="1">
      <alignment horizontal="right" vertical="center" shrinkToFit="1"/>
    </xf>
    <xf numFmtId="170" fontId="43" fillId="0" borderId="19" xfId="8" applyNumberFormat="1" applyFont="1" applyBorder="1" applyAlignment="1">
      <alignment horizontal="center" vertical="center" shrinkToFit="1"/>
    </xf>
    <xf numFmtId="171" fontId="43" fillId="0" borderId="19" xfId="8" applyNumberFormat="1" applyFont="1" applyBorder="1" applyAlignment="1">
      <alignment horizontal="right" vertical="center" shrinkToFit="1"/>
    </xf>
    <xf numFmtId="171" fontId="43" fillId="0" borderId="19" xfId="8" applyNumberFormat="1" applyFont="1" applyBorder="1" applyAlignment="1">
      <alignment horizontal="center" vertical="center" shrinkToFit="1"/>
    </xf>
    <xf numFmtId="0" fontId="41" fillId="0" borderId="19" xfId="8" applyFont="1" applyBorder="1" applyAlignment="1">
      <alignment horizontal="left" vertical="top" wrapText="1" indent="1"/>
    </xf>
    <xf numFmtId="1" fontId="43" fillId="0" borderId="19" xfId="8" applyNumberFormat="1" applyFont="1" applyBorder="1" applyAlignment="1">
      <alignment horizontal="center" vertical="top" shrinkToFit="1"/>
    </xf>
    <xf numFmtId="170" fontId="43" fillId="0" borderId="19" xfId="8" applyNumberFormat="1" applyFont="1" applyBorder="1" applyAlignment="1">
      <alignment horizontal="right" vertical="top" shrinkToFit="1"/>
    </xf>
    <xf numFmtId="171" fontId="43" fillId="0" borderId="19" xfId="8" applyNumberFormat="1" applyFont="1" applyBorder="1" applyAlignment="1">
      <alignment horizontal="center" vertical="top" shrinkToFit="1"/>
    </xf>
    <xf numFmtId="170" fontId="43" fillId="0" borderId="19" xfId="8" applyNumberFormat="1" applyFont="1" applyBorder="1" applyAlignment="1">
      <alignment horizontal="center" vertical="top" shrinkToFit="1"/>
    </xf>
    <xf numFmtId="0" fontId="41" fillId="0" borderId="19" xfId="8" applyFont="1" applyBorder="1" applyAlignment="1">
      <alignment horizontal="left" vertical="top" wrapText="1"/>
    </xf>
    <xf numFmtId="0" fontId="33" fillId="0" borderId="19" xfId="8" applyBorder="1" applyAlignment="1">
      <alignment horizontal="center" vertical="top" wrapText="1"/>
    </xf>
    <xf numFmtId="0" fontId="33" fillId="0" borderId="19" xfId="8" applyBorder="1" applyAlignment="1">
      <alignment horizontal="left" vertical="center" wrapText="1"/>
    </xf>
    <xf numFmtId="1" fontId="43" fillId="0" borderId="19" xfId="8" applyNumberFormat="1" applyFont="1" applyBorder="1" applyAlignment="1">
      <alignment horizontal="right" vertical="top" shrinkToFit="1"/>
    </xf>
    <xf numFmtId="0" fontId="33" fillId="0" borderId="20" xfId="8" applyBorder="1" applyAlignment="1">
      <alignment horizontal="left" vertical="top" wrapText="1"/>
    </xf>
    <xf numFmtId="0" fontId="33" fillId="0" borderId="39" xfId="8" applyBorder="1" applyAlignment="1">
      <alignment horizontal="left" vertical="top" wrapText="1"/>
    </xf>
    <xf numFmtId="0" fontId="35" fillId="0" borderId="5" xfId="8" applyFont="1" applyBorder="1" applyAlignment="1">
      <alignment horizontal="left" vertical="center" wrapText="1"/>
    </xf>
    <xf numFmtId="0" fontId="41" fillId="0" borderId="19" xfId="8" applyFont="1" applyBorder="1" applyAlignment="1">
      <alignment horizontal="left" vertical="center" wrapText="1"/>
    </xf>
    <xf numFmtId="0" fontId="41" fillId="0" borderId="19" xfId="8" applyFont="1" applyBorder="1" applyAlignment="1">
      <alignment horizontal="center" vertical="center" wrapText="1"/>
    </xf>
    <xf numFmtId="170" fontId="43" fillId="0" borderId="19" xfId="8" applyNumberFormat="1" applyFont="1" applyBorder="1" applyAlignment="1">
      <alignment horizontal="left" vertical="center" shrinkToFit="1"/>
    </xf>
    <xf numFmtId="0" fontId="41" fillId="0" borderId="19" xfId="8" applyFont="1" applyBorder="1" applyAlignment="1">
      <alignment horizontal="center" vertical="top" wrapText="1"/>
    </xf>
    <xf numFmtId="171" fontId="43" fillId="0" borderId="19" xfId="8" applyNumberFormat="1" applyFont="1" applyBorder="1" applyAlignment="1">
      <alignment horizontal="left" vertical="top" shrinkToFit="1"/>
    </xf>
    <xf numFmtId="170" fontId="43" fillId="0" borderId="19" xfId="8" applyNumberFormat="1" applyFont="1" applyBorder="1" applyAlignment="1">
      <alignment horizontal="left" vertical="top" shrinkToFit="1"/>
    </xf>
    <xf numFmtId="170" fontId="44" fillId="0" borderId="19" xfId="8" applyNumberFormat="1" applyFont="1" applyBorder="1" applyAlignment="1">
      <alignment horizontal="center" vertical="top" shrinkToFit="1"/>
    </xf>
    <xf numFmtId="0" fontId="33" fillId="0" borderId="18" xfId="8" applyBorder="1" applyAlignment="1">
      <alignment horizontal="left" vertical="top" wrapText="1"/>
    </xf>
    <xf numFmtId="0" fontId="33" fillId="18" borderId="19" xfId="8" applyFill="1" applyBorder="1" applyAlignment="1">
      <alignment horizontal="left" vertical="top" wrapText="1"/>
    </xf>
    <xf numFmtId="0" fontId="45" fillId="18" borderId="19" xfId="8" applyFont="1" applyFill="1" applyBorder="1" applyAlignment="1">
      <alignment horizontal="left" vertical="center" wrapText="1" indent="1"/>
    </xf>
    <xf numFmtId="0" fontId="45" fillId="18" borderId="19" xfId="8" applyFont="1" applyFill="1" applyBorder="1" applyAlignment="1">
      <alignment horizontal="center" vertical="center" wrapText="1"/>
    </xf>
    <xf numFmtId="0" fontId="45" fillId="18" borderId="19" xfId="8" applyFont="1" applyFill="1" applyBorder="1" applyAlignment="1">
      <alignment horizontal="left" vertical="top" wrapText="1"/>
    </xf>
    <xf numFmtId="0" fontId="45" fillId="18" borderId="19" xfId="8" applyFont="1" applyFill="1" applyBorder="1" applyAlignment="1">
      <alignment horizontal="left" vertical="center" wrapText="1"/>
    </xf>
    <xf numFmtId="0" fontId="34" fillId="0" borderId="19" xfId="8" applyFont="1" applyBorder="1" applyAlignment="1">
      <alignment horizontal="left" vertical="top" wrapText="1"/>
    </xf>
    <xf numFmtId="0" fontId="35" fillId="0" borderId="19" xfId="8" applyFont="1" applyBorder="1" applyAlignment="1">
      <alignment horizontal="left" vertical="top" wrapText="1"/>
    </xf>
    <xf numFmtId="0" fontId="33" fillId="0" borderId="19" xfId="8" applyBorder="1" applyAlignment="1">
      <alignment horizontal="left" wrapText="1"/>
    </xf>
    <xf numFmtId="0" fontId="33" fillId="0" borderId="14" xfId="8" applyBorder="1" applyAlignment="1">
      <alignment vertical="top" wrapText="1"/>
    </xf>
    <xf numFmtId="0" fontId="33" fillId="0" borderId="40" xfId="8" applyBorder="1" applyAlignment="1">
      <alignment vertical="top" wrapText="1"/>
    </xf>
    <xf numFmtId="0" fontId="50" fillId="0" borderId="19" xfId="8" applyFont="1" applyBorder="1" applyAlignment="1">
      <alignment horizontal="left" vertical="top" wrapText="1"/>
    </xf>
    <xf numFmtId="166" fontId="51" fillId="15" borderId="6" xfId="6" applyFont="1" applyFill="1" applyBorder="1" applyAlignment="1">
      <alignment horizontal="center" vertical="center" wrapText="1"/>
    </xf>
    <xf numFmtId="9" fontId="22" fillId="15" borderId="6" xfId="4" applyFont="1" applyFill="1" applyBorder="1" applyAlignment="1">
      <alignment vertical="center" wrapText="1"/>
    </xf>
    <xf numFmtId="0" fontId="0" fillId="0" borderId="0" xfId="0" applyAlignment="1">
      <alignment horizontal="right" wrapText="1"/>
    </xf>
    <xf numFmtId="0" fontId="52" fillId="0" borderId="0" xfId="0" applyFont="1" applyAlignment="1">
      <alignment horizontal="center" wrapText="1"/>
    </xf>
    <xf numFmtId="166" fontId="0" fillId="0" borderId="0" xfId="0" applyNumberFormat="1" applyAlignment="1">
      <alignment horizontal="center" wrapText="1"/>
    </xf>
    <xf numFmtId="166" fontId="0" fillId="0" borderId="0" xfId="0" applyNumberFormat="1" applyAlignment="1">
      <alignment horizontal="right" wrapText="1"/>
    </xf>
    <xf numFmtId="0" fontId="7" fillId="0" borderId="41" xfId="0" applyFont="1" applyBorder="1" applyAlignment="1">
      <alignment vertical="center" wrapText="1"/>
    </xf>
    <xf numFmtId="166" fontId="53" fillId="0" borderId="22" xfId="0" applyNumberFormat="1" applyFont="1" applyBorder="1" applyAlignment="1">
      <alignment horizontal="center" wrapText="1"/>
    </xf>
    <xf numFmtId="168" fontId="53" fillId="0" borderId="22" xfId="0" applyNumberFormat="1" applyFont="1" applyBorder="1" applyAlignment="1">
      <alignment horizontal="center" wrapText="1"/>
    </xf>
    <xf numFmtId="0" fontId="18" fillId="0" borderId="26" xfId="0" applyFont="1" applyBorder="1" applyAlignment="1">
      <alignment vertical="center" wrapText="1"/>
    </xf>
    <xf numFmtId="0" fontId="22" fillId="15" borderId="0" xfId="0" applyFont="1" applyFill="1" applyAlignment="1">
      <alignment vertical="center" wrapText="1"/>
    </xf>
    <xf numFmtId="168" fontId="0" fillId="0" borderId="0" xfId="0" applyNumberFormat="1" applyAlignment="1">
      <alignment horizontal="center" wrapText="1"/>
    </xf>
    <xf numFmtId="168" fontId="22" fillId="15" borderId="0" xfId="0" applyNumberFormat="1" applyFont="1" applyFill="1" applyAlignment="1">
      <alignment vertical="center" wrapText="1"/>
    </xf>
    <xf numFmtId="0" fontId="22" fillId="15" borderId="6" xfId="0" applyFont="1" applyFill="1" applyBorder="1" applyAlignment="1">
      <alignment horizontal="center" vertical="center" wrapText="1"/>
    </xf>
    <xf numFmtId="0" fontId="54" fillId="19" borderId="1" xfId="0" applyFont="1" applyFill="1" applyBorder="1" applyAlignment="1">
      <alignment horizontal="center" wrapText="1"/>
    </xf>
    <xf numFmtId="0" fontId="0" fillId="0" borderId="0" xfId="0" applyAlignment="1">
      <alignment wrapText="1"/>
    </xf>
    <xf numFmtId="0" fontId="54" fillId="19" borderId="1" xfId="0" applyFont="1" applyFill="1" applyBorder="1" applyAlignment="1">
      <alignment wrapText="1"/>
    </xf>
    <xf numFmtId="168" fontId="0" fillId="0" borderId="0" xfId="0" applyNumberFormat="1" applyAlignment="1">
      <alignment horizontal="right" wrapText="1"/>
    </xf>
    <xf numFmtId="168" fontId="5" fillId="0" borderId="0" xfId="1" applyNumberFormat="1"/>
    <xf numFmtId="166" fontId="5" fillId="0" borderId="0" xfId="1" applyNumberFormat="1"/>
    <xf numFmtId="167" fontId="5" fillId="0" borderId="0" xfId="1" applyNumberFormat="1"/>
    <xf numFmtId="0" fontId="32" fillId="20" borderId="0" xfId="1" applyFont="1" applyFill="1"/>
    <xf numFmtId="167" fontId="32" fillId="20" borderId="0" xfId="1" applyNumberFormat="1" applyFont="1" applyFill="1"/>
    <xf numFmtId="1" fontId="5" fillId="0" borderId="0" xfId="1" applyNumberFormat="1"/>
    <xf numFmtId="0" fontId="0" fillId="0" borderId="6" xfId="0" applyBorder="1" applyAlignment="1">
      <alignment horizontal="left" vertical="center" wrapText="1"/>
    </xf>
    <xf numFmtId="0" fontId="56" fillId="0" borderId="6" xfId="0" applyFont="1" applyBorder="1" applyAlignment="1">
      <alignment horizontal="center" vertical="center" wrapText="1"/>
    </xf>
    <xf numFmtId="167" fontId="57" fillId="0" borderId="11" xfId="0" applyNumberFormat="1" applyFont="1" applyBorder="1" applyAlignment="1">
      <alignment vertical="center" wrapText="1"/>
    </xf>
    <xf numFmtId="168" fontId="57" fillId="0" borderId="11" xfId="4" applyNumberFormat="1" applyFont="1" applyBorder="1" applyAlignment="1">
      <alignment vertical="center" wrapText="1"/>
    </xf>
    <xf numFmtId="0" fontId="4" fillId="0" borderId="6" xfId="0" applyFont="1" applyBorder="1"/>
    <xf numFmtId="0" fontId="0" fillId="0" borderId="6" xfId="0" applyBorder="1" applyAlignment="1">
      <alignment horizontal="justify" wrapText="1"/>
    </xf>
    <xf numFmtId="0" fontId="0" fillId="21" borderId="6" xfId="0" applyFill="1" applyBorder="1"/>
    <xf numFmtId="0" fontId="0" fillId="0" borderId="6" xfId="0" applyBorder="1"/>
    <xf numFmtId="0" fontId="0" fillId="15" borderId="6" xfId="0" applyFill="1" applyBorder="1"/>
    <xf numFmtId="0" fontId="58" fillId="0" borderId="6" xfId="0" applyFont="1" applyBorder="1" applyAlignment="1">
      <alignment vertical="center" textRotation="90" wrapText="1"/>
    </xf>
    <xf numFmtId="0" fontId="0" fillId="0" borderId="0" xfId="0" applyAlignment="1">
      <alignment horizontal="justify" wrapText="1"/>
    </xf>
    <xf numFmtId="0" fontId="7" fillId="0" borderId="31" xfId="0" applyFont="1" applyBorder="1" applyAlignment="1">
      <alignment horizontal="center" vertical="center" wrapText="1"/>
    </xf>
    <xf numFmtId="168" fontId="32" fillId="0" borderId="6" xfId="0" applyNumberFormat="1" applyFont="1" applyBorder="1" applyAlignment="1">
      <alignment horizontal="center" vertical="center" wrapText="1"/>
    </xf>
    <xf numFmtId="0" fontId="32" fillId="0" borderId="6" xfId="1" applyFont="1" applyBorder="1" applyAlignment="1">
      <alignment horizontal="center"/>
    </xf>
    <xf numFmtId="0" fontId="32" fillId="22" borderId="6" xfId="1" applyFont="1" applyFill="1" applyBorder="1"/>
    <xf numFmtId="168" fontId="32" fillId="22" borderId="6" xfId="1" applyNumberFormat="1" applyFont="1" applyFill="1" applyBorder="1"/>
    <xf numFmtId="0" fontId="32" fillId="22" borderId="6" xfId="0" applyFont="1" applyFill="1" applyBorder="1" applyAlignment="1">
      <alignment horizontal="center"/>
    </xf>
    <xf numFmtId="0" fontId="32" fillId="22" borderId="6" xfId="0" applyFont="1" applyFill="1" applyBorder="1" applyAlignment="1">
      <alignment horizontal="center" vertical="center"/>
    </xf>
    <xf numFmtId="168" fontId="0" fillId="0" borderId="0" xfId="0" applyNumberFormat="1"/>
    <xf numFmtId="9" fontId="0" fillId="0" borderId="6" xfId="4" applyFont="1" applyBorder="1" applyAlignment="1">
      <alignment horizontal="center"/>
    </xf>
    <xf numFmtId="9" fontId="32" fillId="22" borderId="6" xfId="4" applyFont="1" applyFill="1" applyBorder="1" applyAlignment="1">
      <alignment horizontal="center"/>
    </xf>
    <xf numFmtId="0" fontId="5" fillId="0" borderId="6" xfId="1" applyBorder="1" applyAlignment="1">
      <alignment horizontal="center" vertical="center"/>
    </xf>
    <xf numFmtId="172" fontId="5" fillId="0" borderId="6" xfId="1" applyNumberFormat="1" applyBorder="1" applyAlignment="1">
      <alignment vertical="center"/>
    </xf>
    <xf numFmtId="0" fontId="0" fillId="0" borderId="6" xfId="0" applyBorder="1" applyAlignment="1">
      <alignment horizontal="center" vertical="center"/>
    </xf>
    <xf numFmtId="168" fontId="5" fillId="0" borderId="6" xfId="1" applyNumberFormat="1" applyBorder="1" applyAlignment="1">
      <alignment horizontal="center" vertical="center"/>
    </xf>
    <xf numFmtId="0" fontId="59" fillId="0" borderId="6" xfId="0" applyFont="1" applyBorder="1" applyAlignment="1">
      <alignment horizontal="justify" vertical="center" wrapText="1"/>
    </xf>
    <xf numFmtId="0" fontId="0" fillId="0" borderId="6" xfId="0" applyBorder="1" applyAlignment="1">
      <alignment horizontal="justify" vertical="center" wrapText="1"/>
    </xf>
    <xf numFmtId="0" fontId="4" fillId="0" borderId="6" xfId="0" applyFont="1" applyBorder="1" applyAlignment="1">
      <alignment horizontal="justify" vertical="center" wrapText="1"/>
    </xf>
    <xf numFmtId="0" fontId="22" fillId="0" borderId="6" xfId="0" applyFont="1" applyBorder="1" applyAlignment="1">
      <alignment horizontal="justify" vertical="center" wrapText="1"/>
    </xf>
    <xf numFmtId="0" fontId="6" fillId="0" borderId="6" xfId="0" applyFont="1" applyBorder="1" applyAlignment="1">
      <alignment horizontal="justify" vertical="center" wrapText="1"/>
    </xf>
    <xf numFmtId="0" fontId="6" fillId="0" borderId="29" xfId="0" applyFont="1" applyBorder="1" applyAlignment="1">
      <alignment horizontal="justify" vertical="center" wrapText="1"/>
    </xf>
    <xf numFmtId="167" fontId="0" fillId="0" borderId="0" xfId="0" applyNumberFormat="1" applyAlignment="1">
      <alignment horizontal="center" wrapText="1"/>
    </xf>
    <xf numFmtId="172" fontId="5" fillId="0" borderId="29" xfId="1" applyNumberFormat="1" applyBorder="1" applyAlignment="1">
      <alignment vertical="center"/>
    </xf>
    <xf numFmtId="168" fontId="5" fillId="0" borderId="29" xfId="1" applyNumberFormat="1" applyBorder="1" applyAlignment="1">
      <alignment horizontal="center" vertical="center"/>
    </xf>
    <xf numFmtId="0" fontId="51" fillId="15" borderId="6" xfId="0" applyFont="1" applyFill="1" applyBorder="1" applyAlignment="1">
      <alignment horizontal="justify" vertical="center"/>
    </xf>
    <xf numFmtId="0" fontId="5" fillId="0" borderId="42" xfId="1" applyBorder="1" applyAlignment="1">
      <alignment horizontal="center" vertical="center"/>
    </xf>
    <xf numFmtId="172" fontId="5" fillId="0" borderId="42" xfId="1" applyNumberFormat="1" applyBorder="1" applyAlignment="1">
      <alignment vertical="center"/>
    </xf>
    <xf numFmtId="168" fontId="5" fillId="0" borderId="42" xfId="1" applyNumberFormat="1" applyBorder="1" applyAlignment="1">
      <alignment horizontal="center" vertical="center"/>
    </xf>
    <xf numFmtId="0" fontId="30" fillId="0" borderId="0" xfId="1" applyFont="1"/>
    <xf numFmtId="0" fontId="30" fillId="0" borderId="0" xfId="1" applyFont="1" applyAlignment="1">
      <alignment horizontal="center" vertical="center"/>
    </xf>
    <xf numFmtId="0" fontId="65" fillId="0" borderId="0" xfId="0" applyFont="1" applyAlignment="1">
      <alignment horizontal="center" vertical="center" wrapText="1"/>
    </xf>
    <xf numFmtId="167" fontId="68" fillId="0" borderId="0" xfId="0" applyNumberFormat="1" applyFont="1" applyAlignment="1">
      <alignment vertical="center"/>
    </xf>
    <xf numFmtId="0" fontId="60" fillId="0" borderId="0" xfId="1" applyFont="1" applyAlignment="1">
      <alignment horizontal="center" vertical="center" wrapText="1"/>
    </xf>
    <xf numFmtId="0" fontId="30" fillId="0" borderId="0" xfId="1" applyFont="1" applyAlignment="1">
      <alignment vertical="center"/>
    </xf>
    <xf numFmtId="0" fontId="60" fillId="15" borderId="6" xfId="1" applyFont="1" applyFill="1" applyBorder="1" applyAlignment="1">
      <alignment horizontal="center" vertical="center" wrapText="1"/>
    </xf>
    <xf numFmtId="0" fontId="30" fillId="15" borderId="0" xfId="1" applyFont="1" applyFill="1"/>
    <xf numFmtId="0" fontId="60" fillId="15" borderId="7" xfId="1" applyFont="1" applyFill="1" applyBorder="1" applyAlignment="1">
      <alignment horizontal="center" vertical="center" wrapText="1"/>
    </xf>
    <xf numFmtId="0" fontId="60" fillId="15" borderId="0" xfId="1" applyFont="1" applyFill="1" applyAlignment="1">
      <alignment vertical="center"/>
    </xf>
    <xf numFmtId="0" fontId="60" fillId="15" borderId="0" xfId="1" applyFont="1" applyFill="1" applyAlignment="1">
      <alignment vertical="center" wrapText="1"/>
    </xf>
    <xf numFmtId="0" fontId="60" fillId="15" borderId="0" xfId="1" applyFont="1" applyFill="1" applyAlignment="1">
      <alignment horizontal="center" vertical="center" wrapText="1"/>
    </xf>
    <xf numFmtId="0" fontId="65" fillId="15" borderId="0" xfId="0" applyFont="1" applyFill="1" applyAlignment="1">
      <alignment horizontal="center" vertical="center" wrapText="1"/>
    </xf>
    <xf numFmtId="167" fontId="70" fillId="15" borderId="0" xfId="0" applyNumberFormat="1" applyFont="1" applyFill="1" applyAlignment="1">
      <alignment vertical="center" wrapText="1"/>
    </xf>
    <xf numFmtId="0" fontId="65" fillId="15" borderId="0" xfId="0" applyFont="1" applyFill="1" applyAlignment="1">
      <alignment vertical="center" wrapText="1"/>
    </xf>
    <xf numFmtId="167" fontId="68" fillId="15" borderId="0" xfId="0" applyNumberFormat="1" applyFont="1" applyFill="1" applyAlignment="1">
      <alignment vertical="center"/>
    </xf>
    <xf numFmtId="0" fontId="66" fillId="28" borderId="44" xfId="0" applyFont="1" applyFill="1" applyBorder="1" applyAlignment="1">
      <alignment horizontal="center" vertical="center" wrapText="1"/>
    </xf>
    <xf numFmtId="0" fontId="66" fillId="28" borderId="8" xfId="0" applyFont="1" applyFill="1" applyBorder="1" applyAlignment="1">
      <alignment horizontal="center" vertical="center" wrapText="1"/>
    </xf>
    <xf numFmtId="166" fontId="62" fillId="15" borderId="0" xfId="6" applyFont="1" applyFill="1" applyBorder="1" applyAlignment="1">
      <alignment horizontal="center" vertical="center"/>
    </xf>
    <xf numFmtId="167" fontId="24" fillId="15" borderId="0" xfId="0" applyNumberFormat="1" applyFont="1" applyFill="1" applyAlignment="1">
      <alignment horizontal="center" vertical="center" wrapText="1"/>
    </xf>
    <xf numFmtId="0" fontId="63" fillId="15" borderId="0" xfId="0" applyFont="1" applyFill="1" applyAlignment="1">
      <alignment vertical="center" wrapText="1"/>
    </xf>
    <xf numFmtId="167" fontId="63" fillId="0" borderId="0" xfId="5" applyFont="1" applyBorder="1" applyAlignment="1">
      <alignment vertical="center" wrapText="1"/>
    </xf>
    <xf numFmtId="0" fontId="63" fillId="0" borderId="0" xfId="0" applyFont="1" applyAlignment="1">
      <alignment vertical="center" wrapText="1"/>
    </xf>
    <xf numFmtId="0" fontId="64" fillId="0" borderId="0" xfId="0" applyFont="1" applyAlignment="1">
      <alignment horizontal="justify" vertical="center" wrapText="1"/>
    </xf>
    <xf numFmtId="0" fontId="62" fillId="15" borderId="0" xfId="7" applyFont="1" applyFill="1" applyAlignment="1" applyProtection="1">
      <alignment vertical="center" wrapText="1"/>
      <protection locked="0"/>
    </xf>
    <xf numFmtId="0" fontId="62" fillId="0" borderId="0" xfId="0" applyFont="1" applyAlignment="1">
      <alignment horizontal="left" vertical="center" wrapText="1"/>
    </xf>
    <xf numFmtId="0" fontId="69" fillId="15" borderId="8" xfId="0" applyFont="1" applyFill="1" applyBorder="1" applyAlignment="1">
      <alignment horizontal="center" vertical="center" wrapText="1"/>
    </xf>
    <xf numFmtId="9" fontId="69" fillId="15" borderId="22" xfId="0" applyNumberFormat="1" applyFont="1" applyFill="1" applyBorder="1" applyAlignment="1">
      <alignment horizontal="center" vertical="center" wrapText="1"/>
    </xf>
    <xf numFmtId="167" fontId="66" fillId="26" borderId="22" xfId="5" applyFont="1" applyFill="1" applyBorder="1" applyAlignment="1">
      <alignment horizontal="center" vertical="center" wrapText="1"/>
    </xf>
    <xf numFmtId="167" fontId="72" fillId="0" borderId="0" xfId="1" applyNumberFormat="1" applyFont="1" applyAlignment="1">
      <alignment horizontal="center" vertical="center" wrapText="1"/>
    </xf>
    <xf numFmtId="3" fontId="72" fillId="0" borderId="0" xfId="1" applyNumberFormat="1" applyFont="1" applyAlignment="1">
      <alignment horizontal="center" vertical="center" wrapText="1"/>
    </xf>
    <xf numFmtId="168" fontId="1" fillId="21" borderId="0" xfId="5" applyNumberFormat="1" applyFont="1" applyFill="1"/>
    <xf numFmtId="9" fontId="1" fillId="0" borderId="0" xfId="4" applyFont="1"/>
    <xf numFmtId="0" fontId="1" fillId="0" borderId="0" xfId="1" applyFont="1"/>
    <xf numFmtId="0" fontId="1" fillId="0" borderId="6" xfId="1" applyFont="1" applyBorder="1" applyAlignment="1">
      <alignment horizontal="center" vertical="center"/>
    </xf>
    <xf numFmtId="172" fontId="1" fillId="0" borderId="6" xfId="10" applyNumberFormat="1" applyFont="1" applyBorder="1" applyAlignment="1">
      <alignment horizontal="center" vertical="center"/>
    </xf>
    <xf numFmtId="172" fontId="1" fillId="0" borderId="29" xfId="10" applyNumberFormat="1" applyFont="1" applyBorder="1" applyAlignment="1">
      <alignment horizontal="center" vertical="center"/>
    </xf>
    <xf numFmtId="0" fontId="1" fillId="0" borderId="42" xfId="1" applyFont="1" applyBorder="1" applyAlignment="1">
      <alignment horizontal="center" vertical="center"/>
    </xf>
    <xf numFmtId="172" fontId="1" fillId="0" borderId="7" xfId="10" applyNumberFormat="1" applyFont="1" applyBorder="1" applyAlignment="1">
      <alignment horizontal="center" vertical="center"/>
    </xf>
    <xf numFmtId="0" fontId="1" fillId="0" borderId="6" xfId="1" applyFont="1" applyBorder="1" applyAlignment="1">
      <alignment horizontal="center"/>
    </xf>
    <xf numFmtId="168" fontId="1" fillId="0" borderId="6" xfId="1" applyNumberFormat="1" applyFont="1" applyBorder="1"/>
    <xf numFmtId="168" fontId="1" fillId="0" borderId="6" xfId="0" applyNumberFormat="1" applyFont="1" applyBorder="1"/>
    <xf numFmtId="167" fontId="1" fillId="0" borderId="6" xfId="0" applyNumberFormat="1" applyFont="1" applyBorder="1"/>
    <xf numFmtId="166" fontId="1" fillId="0" borderId="6" xfId="1" applyNumberFormat="1" applyFont="1" applyBorder="1"/>
    <xf numFmtId="0" fontId="73" fillId="15" borderId="0" xfId="1" applyFont="1" applyFill="1" applyAlignment="1">
      <alignment vertical="center"/>
    </xf>
    <xf numFmtId="0" fontId="73" fillId="15" borderId="0" xfId="1" applyFont="1" applyFill="1" applyAlignment="1">
      <alignment vertical="center" wrapText="1"/>
    </xf>
    <xf numFmtId="0" fontId="73" fillId="15" borderId="0" xfId="1" applyFont="1" applyFill="1" applyAlignment="1">
      <alignment horizontal="center" vertical="center" wrapText="1"/>
    </xf>
    <xf numFmtId="0" fontId="73" fillId="0" borderId="0" xfId="1" applyFont="1" applyAlignment="1">
      <alignment horizontal="center" vertical="center" wrapText="1"/>
    </xf>
    <xf numFmtId="165" fontId="73" fillId="0" borderId="0" xfId="1" applyNumberFormat="1" applyFont="1" applyAlignment="1">
      <alignment horizontal="center" vertical="center" wrapText="1"/>
    </xf>
    <xf numFmtId="0" fontId="74" fillId="0" borderId="0" xfId="0" applyFont="1" applyAlignment="1">
      <alignment horizontal="left" vertical="center" wrapText="1"/>
    </xf>
    <xf numFmtId="0" fontId="75" fillId="0" borderId="0" xfId="1" applyFont="1"/>
    <xf numFmtId="167" fontId="74" fillId="15" borderId="0" xfId="0" applyNumberFormat="1" applyFont="1" applyFill="1" applyAlignment="1">
      <alignment vertical="center" wrapText="1"/>
    </xf>
    <xf numFmtId="167" fontId="76" fillId="0" borderId="0" xfId="5" applyFont="1" applyBorder="1" applyAlignment="1">
      <alignment vertical="center" wrapText="1"/>
    </xf>
    <xf numFmtId="0" fontId="74" fillId="15" borderId="0" xfId="7" applyFont="1" applyFill="1" applyAlignment="1" applyProtection="1">
      <alignment vertical="center" wrapText="1"/>
      <protection locked="0"/>
    </xf>
    <xf numFmtId="167" fontId="73" fillId="0" borderId="0" xfId="1" applyNumberFormat="1" applyFont="1" applyAlignment="1">
      <alignment horizontal="center" vertical="center" wrapText="1"/>
    </xf>
    <xf numFmtId="167" fontId="30" fillId="0" borderId="0" xfId="1" applyNumberFormat="1" applyFont="1"/>
    <xf numFmtId="168" fontId="60" fillId="0" borderId="0" xfId="1" applyNumberFormat="1" applyFont="1" applyAlignment="1">
      <alignment horizontal="center" vertical="center" wrapText="1"/>
    </xf>
    <xf numFmtId="168" fontId="63" fillId="15" borderId="0" xfId="0" applyNumberFormat="1" applyFont="1" applyFill="1" applyAlignment="1">
      <alignment vertical="center" wrapText="1"/>
    </xf>
    <xf numFmtId="168" fontId="78" fillId="20" borderId="6" xfId="0" applyNumberFormat="1" applyFont="1" applyFill="1" applyBorder="1" applyAlignment="1">
      <alignment horizontal="center" vertical="center" wrapText="1"/>
    </xf>
    <xf numFmtId="0" fontId="79" fillId="0" borderId="6" xfId="0" applyFont="1" applyBorder="1" applyAlignment="1" applyProtection="1">
      <alignment vertical="center" wrapText="1"/>
      <protection locked="0"/>
    </xf>
    <xf numFmtId="0" fontId="80" fillId="0" borderId="6" xfId="0" applyFont="1" applyBorder="1" applyAlignment="1" applyProtection="1">
      <alignment horizontal="center" vertical="center" wrapText="1"/>
      <protection locked="0"/>
    </xf>
    <xf numFmtId="0" fontId="81" fillId="24" borderId="22" xfId="0" applyFont="1" applyFill="1" applyBorder="1" applyAlignment="1">
      <alignment horizontal="center" vertical="center" wrapText="1"/>
    </xf>
    <xf numFmtId="0" fontId="81" fillId="24" borderId="28" xfId="0" applyFont="1" applyFill="1" applyBorder="1" applyAlignment="1">
      <alignment horizontal="center" vertical="center" wrapText="1"/>
    </xf>
    <xf numFmtId="0" fontId="81" fillId="24" borderId="53" xfId="0" applyFont="1" applyFill="1" applyBorder="1" applyAlignment="1">
      <alignment horizontal="center" vertical="center" wrapText="1"/>
    </xf>
    <xf numFmtId="0" fontId="81" fillId="24" borderId="45" xfId="0" applyFont="1" applyFill="1" applyBorder="1" applyAlignment="1">
      <alignment horizontal="center" vertical="center" wrapText="1"/>
    </xf>
    <xf numFmtId="0" fontId="81" fillId="24" borderId="46" xfId="0" applyFont="1" applyFill="1" applyBorder="1" applyAlignment="1">
      <alignment horizontal="center" vertical="center" wrapText="1"/>
    </xf>
    <xf numFmtId="9" fontId="82" fillId="25" borderId="43" xfId="4" applyFont="1" applyFill="1" applyBorder="1" applyAlignment="1">
      <alignment horizontal="center" vertical="center" wrapText="1"/>
    </xf>
    <xf numFmtId="0" fontId="83" fillId="27" borderId="44" xfId="0" applyFont="1" applyFill="1" applyBorder="1" applyAlignment="1">
      <alignment horizontal="center" vertical="center" wrapText="1"/>
    </xf>
    <xf numFmtId="0" fontId="83" fillId="27" borderId="45" xfId="0" applyFont="1" applyFill="1" applyBorder="1" applyAlignment="1">
      <alignment horizontal="center" vertical="center" wrapText="1"/>
    </xf>
    <xf numFmtId="0" fontId="83" fillId="27" borderId="48" xfId="0" applyFont="1" applyFill="1" applyBorder="1" applyAlignment="1">
      <alignment horizontal="center" vertical="center" wrapText="1"/>
    </xf>
    <xf numFmtId="0" fontId="84" fillId="0" borderId="6" xfId="0" applyFont="1" applyBorder="1" applyAlignment="1" applyProtection="1">
      <alignment vertical="center" wrapText="1"/>
      <protection locked="0"/>
    </xf>
    <xf numFmtId="0" fontId="85" fillId="15" borderId="6" xfId="0" applyFont="1" applyFill="1" applyBorder="1" applyAlignment="1" applyProtection="1">
      <alignment horizontal="center" vertical="center" wrapText="1"/>
      <protection locked="0"/>
    </xf>
    <xf numFmtId="0" fontId="84" fillId="0" borderId="6" xfId="0" applyFont="1" applyBorder="1" applyAlignment="1" applyProtection="1">
      <alignment horizontal="center" vertical="center" wrapText="1"/>
      <protection locked="0"/>
    </xf>
    <xf numFmtId="0" fontId="86" fillId="0" borderId="6" xfId="0" applyFont="1" applyBorder="1" applyAlignment="1" applyProtection="1">
      <alignment vertical="center" wrapText="1"/>
      <protection locked="0"/>
    </xf>
    <xf numFmtId="0" fontId="85" fillId="0" borderId="6" xfId="0" applyFont="1" applyBorder="1" applyAlignment="1">
      <alignment wrapText="1"/>
    </xf>
    <xf numFmtId="0" fontId="85" fillId="0" borderId="13" xfId="0" applyFont="1" applyBorder="1" applyAlignment="1">
      <alignment wrapText="1"/>
    </xf>
    <xf numFmtId="0" fontId="88" fillId="0" borderId="6" xfId="0" applyFont="1" applyBorder="1" applyAlignment="1">
      <alignment wrapText="1"/>
    </xf>
    <xf numFmtId="0" fontId="84" fillId="0" borderId="13" xfId="0" applyFont="1" applyBorder="1" applyAlignment="1" applyProtection="1">
      <alignment horizontal="justify" vertical="center" wrapText="1"/>
      <protection locked="0"/>
    </xf>
    <xf numFmtId="0" fontId="84" fillId="0" borderId="6" xfId="0" applyFont="1" applyBorder="1" applyAlignment="1" applyProtection="1">
      <alignment horizontal="justify" vertical="center" wrapText="1"/>
      <protection locked="0"/>
    </xf>
    <xf numFmtId="164" fontId="90" fillId="25" borderId="47" xfId="0" applyNumberFormat="1" applyFont="1" applyFill="1" applyBorder="1" applyAlignment="1">
      <alignment horizontal="center" vertical="center" wrapText="1"/>
    </xf>
    <xf numFmtId="0" fontId="89" fillId="0" borderId="0" xfId="0" applyFont="1" applyAlignment="1">
      <alignment horizontal="center" vertical="center" wrapText="1"/>
    </xf>
    <xf numFmtId="168" fontId="77" fillId="27" borderId="47" xfId="0" applyNumberFormat="1" applyFont="1" applyFill="1" applyBorder="1" applyAlignment="1">
      <alignment vertical="center"/>
    </xf>
    <xf numFmtId="0" fontId="79" fillId="29" borderId="6" xfId="0" applyFont="1" applyFill="1" applyBorder="1" applyAlignment="1" applyProtection="1">
      <alignment vertical="center" wrapText="1"/>
      <protection locked="0"/>
    </xf>
    <xf numFmtId="167" fontId="0" fillId="0" borderId="6" xfId="0" applyNumberFormat="1" applyBorder="1" applyAlignment="1">
      <alignment vertical="center" wrapText="1"/>
    </xf>
    <xf numFmtId="173" fontId="0" fillId="0" borderId="6" xfId="0" applyNumberFormat="1" applyBorder="1" applyAlignment="1">
      <alignment vertical="center" wrapText="1"/>
    </xf>
    <xf numFmtId="173" fontId="67" fillId="26" borderId="22" xfId="5" applyNumberFormat="1" applyFont="1" applyFill="1" applyBorder="1" applyAlignment="1">
      <alignment horizontal="center" vertical="center" wrapText="1"/>
    </xf>
    <xf numFmtId="167" fontId="82" fillId="25" borderId="8" xfId="4" applyNumberFormat="1" applyFont="1" applyFill="1" applyBorder="1" applyAlignment="1">
      <alignment horizontal="center" vertical="center" wrapText="1"/>
    </xf>
    <xf numFmtId="0" fontId="83" fillId="15" borderId="6" xfId="0" applyFont="1" applyFill="1" applyBorder="1" applyAlignment="1">
      <alignment horizontal="center" vertical="center" wrapText="1"/>
    </xf>
    <xf numFmtId="168" fontId="87" fillId="15" borderId="6" xfId="5" applyNumberFormat="1" applyFont="1" applyFill="1" applyBorder="1" applyAlignment="1">
      <alignment horizontal="center" vertical="center"/>
    </xf>
    <xf numFmtId="0" fontId="62" fillId="0" borderId="32" xfId="0" applyFont="1" applyBorder="1" applyAlignment="1">
      <alignment horizontal="left" vertical="center" wrapText="1"/>
    </xf>
    <xf numFmtId="0" fontId="63" fillId="0" borderId="32" xfId="0" applyFont="1" applyBorder="1" applyAlignment="1">
      <alignment horizontal="left" vertical="center" wrapText="1"/>
    </xf>
    <xf numFmtId="0" fontId="60" fillId="2" borderId="7" xfId="1" applyFont="1" applyFill="1" applyBorder="1" applyAlignment="1">
      <alignment horizontal="center" vertical="center" wrapText="1"/>
    </xf>
    <xf numFmtId="0" fontId="60" fillId="2" borderId="2" xfId="1" applyFont="1" applyFill="1" applyBorder="1" applyAlignment="1">
      <alignment horizontal="center" vertical="center" wrapText="1"/>
    </xf>
    <xf numFmtId="0" fontId="60" fillId="2" borderId="7" xfId="1" applyFont="1" applyFill="1" applyBorder="1" applyAlignment="1">
      <alignment horizontal="center" vertical="center"/>
    </xf>
    <xf numFmtId="0" fontId="60" fillId="2" borderId="2" xfId="1" applyFont="1" applyFill="1" applyBorder="1" applyAlignment="1">
      <alignment horizontal="center" vertical="center"/>
    </xf>
    <xf numFmtId="0" fontId="61" fillId="2" borderId="7" xfId="1" applyFont="1" applyFill="1" applyBorder="1" applyAlignment="1">
      <alignment horizontal="center" vertical="center" wrapText="1"/>
    </xf>
    <xf numFmtId="0" fontId="71" fillId="23" borderId="8" xfId="0" applyFont="1" applyFill="1" applyBorder="1" applyAlignment="1">
      <alignment horizontal="center" vertical="center" wrapText="1"/>
    </xf>
    <xf numFmtId="0" fontId="71" fillId="23" borderId="9" xfId="0" applyFont="1" applyFill="1" applyBorder="1" applyAlignment="1">
      <alignment horizontal="center" vertical="center" wrapText="1"/>
    </xf>
    <xf numFmtId="0" fontId="71" fillId="23" borderId="49" xfId="0" applyFont="1" applyFill="1" applyBorder="1" applyAlignment="1">
      <alignment horizontal="center" vertical="center" wrapText="1"/>
    </xf>
    <xf numFmtId="0" fontId="62" fillId="15" borderId="26" xfId="7" applyFont="1" applyFill="1" applyBorder="1" applyAlignment="1" applyProtection="1">
      <alignment horizontal="center" vertical="center" wrapText="1"/>
      <protection locked="0"/>
    </xf>
    <xf numFmtId="0" fontId="62" fillId="15" borderId="27" xfId="7" applyFont="1" applyFill="1" applyBorder="1" applyAlignment="1" applyProtection="1">
      <alignment horizontal="center" vertical="center" wrapText="1"/>
      <protection locked="0"/>
    </xf>
    <xf numFmtId="0" fontId="62" fillId="15" borderId="28" xfId="7" applyFont="1" applyFill="1" applyBorder="1" applyAlignment="1" applyProtection="1">
      <alignment horizontal="center" vertical="center" wrapText="1"/>
      <protection locked="0"/>
    </xf>
    <xf numFmtId="0" fontId="65" fillId="0" borderId="9" xfId="0" applyFont="1" applyBorder="1" applyAlignment="1">
      <alignment horizontal="center" vertical="center" wrapText="1"/>
    </xf>
    <xf numFmtId="0" fontId="89" fillId="11" borderId="50" xfId="0" applyFont="1" applyFill="1" applyBorder="1" applyAlignment="1">
      <alignment horizontal="center" vertical="center" wrapText="1"/>
    </xf>
    <xf numFmtId="0" fontId="89" fillId="11" borderId="51" xfId="0" applyFont="1" applyFill="1" applyBorder="1" applyAlignment="1">
      <alignment horizontal="center" vertical="center" wrapText="1"/>
    </xf>
    <xf numFmtId="0" fontId="89" fillId="11" borderId="52" xfId="0" applyFont="1" applyFill="1" applyBorder="1" applyAlignment="1">
      <alignment horizontal="center" vertical="center" wrapText="1"/>
    </xf>
    <xf numFmtId="167" fontId="0" fillId="0" borderId="29" xfId="5" applyFont="1" applyBorder="1" applyAlignment="1">
      <alignment horizontal="center" vertical="center" wrapText="1"/>
    </xf>
    <xf numFmtId="167" fontId="0" fillId="0" borderId="37" xfId="5" applyFont="1" applyBorder="1" applyAlignment="1">
      <alignment horizontal="center" vertical="center" wrapText="1"/>
    </xf>
    <xf numFmtId="167" fontId="0" fillId="0" borderId="13" xfId="5" applyFont="1" applyBorder="1" applyAlignment="1">
      <alignment horizontal="center" vertical="center" wrapText="1"/>
    </xf>
    <xf numFmtId="0" fontId="4" fillId="15" borderId="31" xfId="7" applyFont="1" applyFill="1" applyBorder="1" applyAlignment="1" applyProtection="1">
      <alignment horizontal="center" vertical="center" wrapText="1"/>
      <protection locked="0"/>
    </xf>
    <xf numFmtId="0" fontId="4" fillId="15" borderId="32" xfId="7" applyFont="1" applyFill="1" applyBorder="1" applyAlignment="1" applyProtection="1">
      <alignment horizontal="center" vertical="center" wrapText="1"/>
      <protection locked="0"/>
    </xf>
    <xf numFmtId="0" fontId="4" fillId="0" borderId="7" xfId="1" applyFont="1" applyBorder="1" applyAlignment="1">
      <alignment horizontal="center" vertical="center"/>
    </xf>
    <xf numFmtId="0" fontId="4" fillId="0" borderId="2" xfId="1" applyFont="1" applyBorder="1" applyAlignment="1">
      <alignment horizontal="center" vertical="center"/>
    </xf>
    <xf numFmtId="0" fontId="4" fillId="0" borderId="12" xfId="1" applyFont="1" applyBorder="1" applyAlignment="1">
      <alignment horizontal="center" vertical="center"/>
    </xf>
    <xf numFmtId="0" fontId="32" fillId="0" borderId="6" xfId="1" applyFont="1" applyBorder="1" applyAlignment="1">
      <alignment horizontal="center" vertical="center"/>
    </xf>
    <xf numFmtId="0" fontId="32" fillId="0" borderId="7" xfId="1" applyFont="1" applyBorder="1" applyAlignment="1">
      <alignment horizontal="center" vertical="center"/>
    </xf>
    <xf numFmtId="0" fontId="0" fillId="0" borderId="29" xfId="0" applyBorder="1" applyAlignment="1">
      <alignment horizontal="left" vertical="center" wrapText="1"/>
    </xf>
    <xf numFmtId="0" fontId="0" fillId="0" borderId="37" xfId="0" applyBorder="1" applyAlignment="1">
      <alignment horizontal="left" vertical="center" wrapText="1"/>
    </xf>
    <xf numFmtId="0" fontId="0" fillId="0" borderId="13" xfId="0" applyBorder="1" applyAlignment="1">
      <alignment horizontal="left" vertical="center" wrapText="1"/>
    </xf>
    <xf numFmtId="0" fontId="0" fillId="0" borderId="29" xfId="0" applyBorder="1" applyAlignment="1">
      <alignment horizontal="center" vertical="center" wrapText="1"/>
    </xf>
    <xf numFmtId="0" fontId="0" fillId="0" borderId="37" xfId="0" applyBorder="1" applyAlignment="1">
      <alignment horizontal="center" vertical="center" wrapText="1"/>
    </xf>
    <xf numFmtId="0" fontId="0" fillId="0" borderId="13" xfId="0" applyBorder="1" applyAlignment="1">
      <alignment horizontal="center" vertical="center" wrapText="1"/>
    </xf>
    <xf numFmtId="0" fontId="56" fillId="0" borderId="29" xfId="0" applyFont="1" applyBorder="1" applyAlignment="1">
      <alignment horizontal="center" vertical="center" wrapText="1"/>
    </xf>
    <xf numFmtId="0" fontId="56" fillId="0" borderId="37" xfId="0" applyFont="1" applyBorder="1" applyAlignment="1">
      <alignment horizontal="center" vertical="center" wrapText="1"/>
    </xf>
    <xf numFmtId="0" fontId="56" fillId="0" borderId="13" xfId="0" applyFont="1" applyBorder="1" applyAlignment="1">
      <alignment horizontal="center" vertical="center" wrapText="1"/>
    </xf>
    <xf numFmtId="0" fontId="56" fillId="21" borderId="29" xfId="0" applyFont="1" applyFill="1" applyBorder="1" applyAlignment="1">
      <alignment horizontal="center" vertical="center" wrapText="1"/>
    </xf>
    <xf numFmtId="0" fontId="56" fillId="21" borderId="37" xfId="0" applyFont="1" applyFill="1" applyBorder="1" applyAlignment="1">
      <alignment horizontal="center" vertical="center" wrapText="1"/>
    </xf>
    <xf numFmtId="0" fontId="56" fillId="21" borderId="13" xfId="0" applyFont="1" applyFill="1" applyBorder="1" applyAlignment="1">
      <alignment horizontal="center" vertical="center" wrapText="1"/>
    </xf>
    <xf numFmtId="167" fontId="0" fillId="0" borderId="29" xfId="5" applyFont="1" applyFill="1" applyBorder="1" applyAlignment="1">
      <alignment horizontal="center" vertical="center" wrapText="1"/>
    </xf>
    <xf numFmtId="167" fontId="0" fillId="0" borderId="37" xfId="5" applyFont="1" applyFill="1" applyBorder="1" applyAlignment="1">
      <alignment horizontal="center" vertical="center" wrapText="1"/>
    </xf>
    <xf numFmtId="167" fontId="0" fillId="0" borderId="13" xfId="5" applyFont="1" applyFill="1" applyBorder="1" applyAlignment="1">
      <alignment horizontal="center" vertical="center" wrapText="1"/>
    </xf>
    <xf numFmtId="0" fontId="0" fillId="21" borderId="29" xfId="0" applyFill="1" applyBorder="1" applyAlignment="1">
      <alignment horizontal="center" vertical="center" wrapText="1"/>
    </xf>
    <xf numFmtId="0" fontId="0" fillId="21" borderId="37" xfId="0" applyFill="1" applyBorder="1" applyAlignment="1">
      <alignment horizontal="center" vertical="center" wrapText="1"/>
    </xf>
    <xf numFmtId="0" fontId="0" fillId="21" borderId="13" xfId="0" applyFill="1" applyBorder="1" applyAlignment="1">
      <alignment horizontal="center" vertical="center" wrapText="1"/>
    </xf>
    <xf numFmtId="0" fontId="0" fillId="0" borderId="6" xfId="0" applyBorder="1" applyAlignment="1">
      <alignment horizontal="center" vertical="center" wrapText="1"/>
    </xf>
    <xf numFmtId="0" fontId="17" fillId="2" borderId="23" xfId="1" applyFont="1" applyFill="1" applyBorder="1" applyAlignment="1">
      <alignment horizontal="center" vertical="center"/>
    </xf>
    <xf numFmtId="0" fontId="17" fillId="2" borderId="33" xfId="1" applyFont="1" applyFill="1" applyBorder="1" applyAlignment="1">
      <alignment horizontal="center" vertical="center"/>
    </xf>
    <xf numFmtId="0" fontId="17" fillId="2" borderId="24" xfId="1" applyFont="1" applyFill="1" applyBorder="1" applyAlignment="1">
      <alignment horizontal="center" vertical="center"/>
    </xf>
    <xf numFmtId="0" fontId="17" fillId="2" borderId="25" xfId="1" applyFont="1" applyFill="1" applyBorder="1" applyAlignment="1">
      <alignment horizontal="center" vertical="center"/>
    </xf>
    <xf numFmtId="0" fontId="18" fillId="6" borderId="26" xfId="1" applyFont="1" applyFill="1" applyBorder="1" applyAlignment="1">
      <alignment horizontal="center" vertical="center"/>
    </xf>
    <xf numFmtId="0" fontId="18" fillId="6" borderId="27" xfId="1" applyFont="1" applyFill="1" applyBorder="1" applyAlignment="1">
      <alignment horizontal="center" vertical="center"/>
    </xf>
    <xf numFmtId="0" fontId="18" fillId="6" borderId="28" xfId="1" applyFont="1" applyFill="1" applyBorder="1" applyAlignment="1">
      <alignment horizontal="center" vertical="center"/>
    </xf>
    <xf numFmtId="0" fontId="18" fillId="8" borderId="26" xfId="1" applyFont="1" applyFill="1" applyBorder="1" applyAlignment="1">
      <alignment horizontal="center" vertical="center"/>
    </xf>
    <xf numFmtId="0" fontId="18" fillId="8" borderId="27" xfId="1" applyFont="1" applyFill="1" applyBorder="1" applyAlignment="1">
      <alignment horizontal="center" vertical="center"/>
    </xf>
    <xf numFmtId="0" fontId="18" fillId="8" borderId="28" xfId="1" applyFont="1" applyFill="1" applyBorder="1" applyAlignment="1">
      <alignment horizontal="center" vertical="center"/>
    </xf>
    <xf numFmtId="0" fontId="18" fillId="10" borderId="26" xfId="1" applyFont="1" applyFill="1" applyBorder="1" applyAlignment="1">
      <alignment horizontal="center" vertical="center"/>
    </xf>
    <xf numFmtId="0" fontId="18" fillId="10" borderId="27" xfId="1" applyFont="1" applyFill="1" applyBorder="1" applyAlignment="1">
      <alignment horizontal="center" vertical="center"/>
    </xf>
    <xf numFmtId="0" fontId="18" fillId="10" borderId="28" xfId="1" applyFont="1" applyFill="1" applyBorder="1" applyAlignment="1">
      <alignment horizontal="center" vertical="center"/>
    </xf>
    <xf numFmtId="0" fontId="18" fillId="12" borderId="1" xfId="1" applyFont="1" applyFill="1" applyBorder="1" applyAlignment="1">
      <alignment horizontal="center" vertical="center"/>
    </xf>
    <xf numFmtId="0" fontId="18" fillId="12" borderId="0" xfId="1" applyFont="1" applyFill="1" applyAlignment="1">
      <alignment horizontal="center" vertical="center"/>
    </xf>
    <xf numFmtId="0" fontId="7" fillId="0" borderId="32" xfId="0" applyFont="1" applyBorder="1" applyAlignment="1">
      <alignment horizontal="center" vertical="center" wrapText="1"/>
    </xf>
    <xf numFmtId="0" fontId="7" fillId="0" borderId="0" xfId="0" applyFont="1" applyAlignment="1">
      <alignment horizontal="center" vertical="center" wrapText="1"/>
    </xf>
    <xf numFmtId="0" fontId="7" fillId="0" borderId="34" xfId="0" applyFont="1" applyBorder="1" applyAlignment="1">
      <alignment horizontal="center" vertical="center" wrapText="1"/>
    </xf>
    <xf numFmtId="0" fontId="13" fillId="0" borderId="3" xfId="0" applyFont="1" applyBorder="1" applyAlignment="1">
      <alignment horizontal="left" vertical="center"/>
    </xf>
    <xf numFmtId="0" fontId="10" fillId="0" borderId="3" xfId="0" applyFont="1" applyBorder="1" applyAlignment="1">
      <alignment horizontal="center"/>
    </xf>
    <xf numFmtId="0" fontId="12" fillId="0" borderId="3" xfId="0" applyFont="1" applyBorder="1" applyAlignment="1">
      <alignment horizontal="center"/>
    </xf>
    <xf numFmtId="0" fontId="13" fillId="0" borderId="14" xfId="0" applyFont="1" applyBorder="1" applyAlignment="1">
      <alignment horizontal="center" vertical="center"/>
    </xf>
    <xf numFmtId="0" fontId="20" fillId="0" borderId="3" xfId="0" applyFont="1" applyBorder="1" applyAlignment="1">
      <alignment horizontal="left" vertical="center" wrapText="1"/>
    </xf>
    <xf numFmtId="0" fontId="13" fillId="0" borderId="3" xfId="0" applyFont="1" applyBorder="1" applyAlignment="1">
      <alignment horizontal="left" vertical="center" wrapText="1"/>
    </xf>
    <xf numFmtId="0" fontId="14" fillId="5" borderId="20" xfId="0" applyFont="1" applyFill="1" applyBorder="1" applyAlignment="1">
      <alignment horizontal="center" vertical="center"/>
    </xf>
    <xf numFmtId="0" fontId="13" fillId="0" borderId="3" xfId="0" applyFont="1" applyBorder="1" applyAlignment="1">
      <alignment horizontal="center"/>
    </xf>
    <xf numFmtId="0" fontId="14" fillId="5" borderId="15" xfId="0" applyFont="1" applyFill="1" applyBorder="1" applyAlignment="1">
      <alignment horizontal="center" vertical="center"/>
    </xf>
    <xf numFmtId="0" fontId="14" fillId="5" borderId="0" xfId="0" applyFont="1" applyFill="1" applyAlignment="1">
      <alignment horizontal="center" vertical="center"/>
    </xf>
    <xf numFmtId="0" fontId="15" fillId="0" borderId="3" xfId="0" applyFont="1" applyBorder="1" applyAlignment="1">
      <alignment horizontal="left" vertical="center"/>
    </xf>
    <xf numFmtId="0" fontId="14" fillId="5" borderId="3" xfId="0" applyFont="1" applyFill="1" applyBorder="1" applyAlignment="1">
      <alignment horizontal="center" vertical="center"/>
    </xf>
    <xf numFmtId="0" fontId="13" fillId="0" borderId="3" xfId="0" applyFont="1" applyBorder="1" applyAlignment="1">
      <alignment horizontal="center" vertical="center"/>
    </xf>
    <xf numFmtId="167" fontId="7" fillId="0" borderId="6" xfId="5" applyFont="1" applyBorder="1" applyAlignment="1">
      <alignment horizontal="center" vertical="center" wrapText="1"/>
    </xf>
    <xf numFmtId="167" fontId="7" fillId="0" borderId="29" xfId="5" applyFont="1" applyBorder="1" applyAlignment="1">
      <alignment horizontal="center" vertical="center" wrapText="1"/>
    </xf>
    <xf numFmtId="0" fontId="29" fillId="15" borderId="6" xfId="7" applyFont="1" applyFill="1" applyBorder="1" applyAlignment="1" applyProtection="1">
      <alignment horizontal="justify" vertical="center" wrapText="1"/>
      <protection locked="0"/>
    </xf>
    <xf numFmtId="0" fontId="7" fillId="0" borderId="29" xfId="0" applyFont="1" applyBorder="1" applyAlignment="1">
      <alignment horizontal="justify" vertical="center" wrapText="1"/>
    </xf>
    <xf numFmtId="0" fontId="7" fillId="0" borderId="37" xfId="0" applyFont="1" applyBorder="1" applyAlignment="1">
      <alignment horizontal="justify" vertical="center" wrapText="1"/>
    </xf>
    <xf numFmtId="0" fontId="7" fillId="0" borderId="6" xfId="0" applyFont="1" applyBorder="1" applyAlignment="1">
      <alignment horizontal="justify" vertical="center" wrapText="1"/>
    </xf>
    <xf numFmtId="0" fontId="7" fillId="0" borderId="6"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13" xfId="0" applyFont="1" applyBorder="1" applyAlignment="1">
      <alignment horizontal="justify" vertical="center" wrapText="1"/>
    </xf>
    <xf numFmtId="0" fontId="7" fillId="0" borderId="31"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36" xfId="0" applyFont="1" applyBorder="1" applyAlignment="1">
      <alignment horizontal="center" vertical="center" wrapText="1"/>
    </xf>
    <xf numFmtId="0" fontId="19" fillId="0" borderId="31" xfId="9" applyFont="1" applyBorder="1" applyAlignment="1">
      <alignment horizontal="left" vertical="top" wrapText="1"/>
    </xf>
    <xf numFmtId="0" fontId="19" fillId="0" borderId="32" xfId="9" applyFont="1" applyBorder="1" applyAlignment="1">
      <alignment horizontal="left" vertical="top" wrapText="1"/>
    </xf>
    <xf numFmtId="0" fontId="19" fillId="0" borderId="30" xfId="9" applyFont="1" applyBorder="1" applyAlignment="1">
      <alignment horizontal="left" vertical="top" wrapText="1"/>
    </xf>
    <xf numFmtId="0" fontId="18" fillId="0" borderId="26" xfId="0" applyFont="1" applyBorder="1" applyAlignment="1">
      <alignment horizontal="center" vertical="center" wrapText="1"/>
    </xf>
    <xf numFmtId="0" fontId="18" fillId="0" borderId="27" xfId="0" applyFont="1" applyBorder="1" applyAlignment="1">
      <alignment horizontal="center" vertical="center" wrapText="1"/>
    </xf>
    <xf numFmtId="0" fontId="18" fillId="0" borderId="28" xfId="0" applyFont="1" applyBorder="1" applyAlignment="1">
      <alignment horizontal="center" vertical="center" wrapText="1"/>
    </xf>
    <xf numFmtId="0" fontId="18" fillId="9" borderId="26" xfId="0" applyFont="1" applyFill="1" applyBorder="1" applyAlignment="1">
      <alignment horizontal="center" wrapText="1"/>
    </xf>
    <xf numFmtId="0" fontId="18" fillId="9" borderId="27" xfId="0" applyFont="1" applyFill="1" applyBorder="1" applyAlignment="1">
      <alignment horizontal="center" wrapText="1"/>
    </xf>
    <xf numFmtId="0" fontId="18" fillId="9" borderId="28" xfId="0" applyFont="1" applyFill="1" applyBorder="1" applyAlignment="1">
      <alignment horizontal="center" wrapText="1"/>
    </xf>
    <xf numFmtId="0" fontId="0" fillId="0" borderId="6" xfId="0" applyBorder="1" applyAlignment="1">
      <alignment horizontal="left" vertical="center" wrapText="1"/>
    </xf>
    <xf numFmtId="167" fontId="0" fillId="0" borderId="6" xfId="5" applyFont="1" applyBorder="1" applyAlignment="1">
      <alignment vertical="center" wrapText="1"/>
    </xf>
    <xf numFmtId="0" fontId="7" fillId="0" borderId="6" xfId="0" applyFont="1" applyBorder="1" applyAlignment="1">
      <alignment horizontal="left" vertical="center" wrapText="1"/>
    </xf>
    <xf numFmtId="0" fontId="7" fillId="0" borderId="0" xfId="0" applyFont="1" applyAlignment="1">
      <alignment horizontal="center"/>
    </xf>
    <xf numFmtId="0" fontId="0" fillId="0" borderId="0" xfId="0" applyAlignment="1">
      <alignment horizontal="center" vertical="center" wrapText="1"/>
    </xf>
    <xf numFmtId="0" fontId="4" fillId="0" borderId="7"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2" xfId="0" applyFont="1" applyBorder="1" applyAlignment="1">
      <alignment horizontal="center" vertical="center" wrapText="1"/>
    </xf>
    <xf numFmtId="0" fontId="55" fillId="19" borderId="8" xfId="0" applyFont="1" applyFill="1" applyBorder="1" applyAlignment="1">
      <alignment horizontal="center" vertical="center" wrapText="1"/>
    </xf>
    <xf numFmtId="0" fontId="55" fillId="19" borderId="1" xfId="0" applyFont="1" applyFill="1" applyBorder="1" applyAlignment="1">
      <alignment horizontal="center" vertical="center" wrapText="1"/>
    </xf>
    <xf numFmtId="0" fontId="55" fillId="19" borderId="9" xfId="0" applyFont="1" applyFill="1" applyBorder="1" applyAlignment="1">
      <alignment horizontal="center" vertical="center" wrapText="1"/>
    </xf>
    <xf numFmtId="0" fontId="55" fillId="19" borderId="0" xfId="0" applyFont="1" applyFill="1" applyAlignment="1">
      <alignment horizontal="center" vertical="center" wrapText="1"/>
    </xf>
    <xf numFmtId="0" fontId="55" fillId="19" borderId="0" xfId="0" applyFont="1" applyFill="1" applyAlignment="1">
      <alignment horizontal="center" wrapText="1"/>
    </xf>
    <xf numFmtId="0" fontId="55" fillId="19" borderId="10" xfId="0" applyFont="1" applyFill="1" applyBorder="1" applyAlignment="1">
      <alignment horizontal="center"/>
    </xf>
    <xf numFmtId="0" fontId="54" fillId="19" borderId="1" xfId="0" applyFont="1" applyFill="1" applyBorder="1" applyAlignment="1">
      <alignment horizontal="center" wrapText="1"/>
    </xf>
    <xf numFmtId="167" fontId="0" fillId="0" borderId="6" xfId="5" applyFont="1" applyBorder="1" applyAlignment="1">
      <alignment horizontal="center" vertical="center" wrapText="1"/>
    </xf>
    <xf numFmtId="0" fontId="41" fillId="0" borderId="20" xfId="8" applyFont="1" applyBorder="1" applyAlignment="1">
      <alignment horizontal="center" vertical="top" wrapText="1"/>
    </xf>
    <xf numFmtId="0" fontId="41" fillId="0" borderId="21" xfId="8" applyFont="1" applyBorder="1" applyAlignment="1">
      <alignment horizontal="center" vertical="top" wrapText="1"/>
    </xf>
    <xf numFmtId="0" fontId="33" fillId="0" borderId="20" xfId="8" applyBorder="1" applyAlignment="1">
      <alignment horizontal="center" vertical="top" wrapText="1"/>
    </xf>
    <xf numFmtId="0" fontId="33" fillId="0" borderId="21" xfId="8" applyBorder="1" applyAlignment="1">
      <alignment horizontal="center" vertical="top" wrapText="1"/>
    </xf>
    <xf numFmtId="0" fontId="41" fillId="0" borderId="20" xfId="8" applyFont="1" applyBorder="1" applyAlignment="1">
      <alignment horizontal="left" vertical="top" wrapText="1"/>
    </xf>
    <xf numFmtId="0" fontId="41" fillId="0" borderId="21" xfId="8" applyFont="1" applyBorder="1" applyAlignment="1">
      <alignment horizontal="left" vertical="top" wrapText="1"/>
    </xf>
    <xf numFmtId="0" fontId="33" fillId="0" borderId="20" xfId="8" applyBorder="1" applyAlignment="1">
      <alignment horizontal="left" vertical="top" wrapText="1"/>
    </xf>
    <xf numFmtId="0" fontId="33" fillId="0" borderId="39" xfId="8" applyBorder="1" applyAlignment="1">
      <alignment horizontal="left" vertical="top" wrapText="1"/>
    </xf>
    <xf numFmtId="0" fontId="33" fillId="0" borderId="21" xfId="8" applyBorder="1" applyAlignment="1">
      <alignment horizontal="left" vertical="top" wrapText="1"/>
    </xf>
    <xf numFmtId="0" fontId="34" fillId="0" borderId="0" xfId="8" applyFont="1" applyAlignment="1">
      <alignment horizontal="center" vertical="top" wrapText="1"/>
    </xf>
    <xf numFmtId="0" fontId="35" fillId="0" borderId="0" xfId="8" applyFont="1" applyAlignment="1">
      <alignment horizontal="center" vertical="top" wrapText="1"/>
    </xf>
    <xf numFmtId="0" fontId="33" fillId="0" borderId="11" xfId="8" applyBorder="1" applyAlignment="1">
      <alignment horizontal="left" vertical="center" wrapText="1"/>
    </xf>
    <xf numFmtId="0" fontId="33" fillId="0" borderId="18" xfId="8" applyBorder="1" applyAlignment="1">
      <alignment horizontal="left" vertical="center" wrapText="1"/>
    </xf>
    <xf numFmtId="0" fontId="36" fillId="0" borderId="3" xfId="8" applyFont="1" applyBorder="1" applyAlignment="1">
      <alignment horizontal="center" vertical="center" wrapText="1"/>
    </xf>
    <xf numFmtId="0" fontId="36" fillId="0" borderId="4" xfId="8" applyFont="1" applyBorder="1" applyAlignment="1">
      <alignment horizontal="center" vertical="center" wrapText="1"/>
    </xf>
    <xf numFmtId="0" fontId="36" fillId="0" borderId="5" xfId="8" applyFont="1" applyBorder="1" applyAlignment="1">
      <alignment horizontal="center" vertical="center" wrapText="1"/>
    </xf>
    <xf numFmtId="0" fontId="35" fillId="0" borderId="16" xfId="8" applyFont="1" applyBorder="1" applyAlignment="1">
      <alignment horizontal="center" vertical="center" wrapText="1"/>
    </xf>
    <xf numFmtId="0" fontId="35" fillId="0" borderId="38" xfId="8" applyFont="1" applyBorder="1" applyAlignment="1">
      <alignment horizontal="center" vertical="center" wrapText="1"/>
    </xf>
    <xf numFmtId="0" fontId="35" fillId="0" borderId="18" xfId="8" applyFont="1" applyBorder="1" applyAlignment="1">
      <alignment horizontal="center" vertical="center" wrapText="1"/>
    </xf>
    <xf numFmtId="0" fontId="41" fillId="0" borderId="20" xfId="8" applyFont="1" applyBorder="1" applyAlignment="1">
      <alignment horizontal="left" vertical="center" wrapText="1"/>
    </xf>
    <xf numFmtId="0" fontId="41" fillId="0" borderId="39" xfId="8" applyFont="1" applyBorder="1" applyAlignment="1">
      <alignment horizontal="left" vertical="center" wrapText="1"/>
    </xf>
    <xf numFmtId="0" fontId="41" fillId="0" borderId="21" xfId="8" applyFont="1" applyBorder="1" applyAlignment="1">
      <alignment horizontal="left" vertical="center" wrapText="1"/>
    </xf>
    <xf numFmtId="0" fontId="41" fillId="0" borderId="20" xfId="8" applyFont="1" applyBorder="1" applyAlignment="1">
      <alignment horizontal="center" vertical="center" wrapText="1"/>
    </xf>
    <xf numFmtId="0" fontId="41" fillId="0" borderId="39" xfId="8" applyFont="1" applyBorder="1" applyAlignment="1">
      <alignment horizontal="center" vertical="center" wrapText="1"/>
    </xf>
    <xf numFmtId="0" fontId="41" fillId="0" borderId="21" xfId="8" applyFont="1" applyBorder="1" applyAlignment="1">
      <alignment horizontal="center" vertical="center" wrapText="1"/>
    </xf>
    <xf numFmtId="0" fontId="41" fillId="0" borderId="20" xfId="8" applyFont="1" applyBorder="1" applyAlignment="1">
      <alignment horizontal="left" vertical="center" wrapText="1" indent="2"/>
    </xf>
    <xf numFmtId="0" fontId="41" fillId="0" borderId="39" xfId="8" applyFont="1" applyBorder="1" applyAlignment="1">
      <alignment horizontal="left" vertical="center" wrapText="1" indent="2"/>
    </xf>
    <xf numFmtId="0" fontId="41" fillId="0" borderId="21" xfId="8" applyFont="1" applyBorder="1" applyAlignment="1">
      <alignment horizontal="left" vertical="center" wrapText="1" indent="2"/>
    </xf>
    <xf numFmtId="0" fontId="35" fillId="0" borderId="20" xfId="8" applyFont="1" applyBorder="1" applyAlignment="1">
      <alignment horizontal="center" wrapText="1"/>
    </xf>
    <xf numFmtId="0" fontId="35" fillId="0" borderId="39" xfId="8" applyFont="1" applyBorder="1" applyAlignment="1">
      <alignment horizontal="center" wrapText="1"/>
    </xf>
    <xf numFmtId="0" fontId="41" fillId="0" borderId="20" xfId="8" applyFont="1" applyBorder="1" applyAlignment="1">
      <alignment horizontal="center" wrapText="1"/>
    </xf>
    <xf numFmtId="0" fontId="41" fillId="0" borderId="39" xfId="8" applyFont="1" applyBorder="1" applyAlignment="1">
      <alignment horizontal="center" wrapText="1"/>
    </xf>
    <xf numFmtId="0" fontId="41" fillId="0" borderId="20" xfId="8" applyFont="1" applyBorder="1" applyAlignment="1">
      <alignment horizontal="left" wrapText="1"/>
    </xf>
    <xf numFmtId="0" fontId="41" fillId="0" borderId="39" xfId="8" applyFont="1" applyBorder="1" applyAlignment="1">
      <alignment horizontal="left" wrapText="1"/>
    </xf>
    <xf numFmtId="0" fontId="34" fillId="0" borderId="3" xfId="8" applyFont="1" applyBorder="1" applyAlignment="1">
      <alignment horizontal="right" vertical="top" wrapText="1"/>
    </xf>
    <xf numFmtId="0" fontId="34" fillId="0" borderId="4" xfId="8" applyFont="1" applyBorder="1" applyAlignment="1">
      <alignment horizontal="right" vertical="top" wrapText="1"/>
    </xf>
    <xf numFmtId="0" fontId="34" fillId="0" borderId="5" xfId="8" applyFont="1" applyBorder="1" applyAlignment="1">
      <alignment horizontal="right" vertical="top" wrapText="1"/>
    </xf>
    <xf numFmtId="0" fontId="41" fillId="0" borderId="20" xfId="8" applyFont="1" applyBorder="1" applyAlignment="1">
      <alignment horizontal="left" vertical="center" wrapText="1" indent="1"/>
    </xf>
    <xf numFmtId="0" fontId="41" fillId="0" borderId="39" xfId="8" applyFont="1" applyBorder="1" applyAlignment="1">
      <alignment horizontal="left" vertical="center" wrapText="1" indent="1"/>
    </xf>
    <xf numFmtId="0" fontId="41" fillId="0" borderId="21" xfId="8" applyFont="1" applyBorder="1" applyAlignment="1">
      <alignment horizontal="left" vertical="center" wrapText="1" indent="1"/>
    </xf>
    <xf numFmtId="0" fontId="33" fillId="0" borderId="16" xfId="8" applyBorder="1" applyAlignment="1">
      <alignment horizontal="center" vertical="top" wrapText="1"/>
    </xf>
    <xf numFmtId="0" fontId="33" fillId="0" borderId="38" xfId="8" applyBorder="1" applyAlignment="1">
      <alignment horizontal="center" vertical="top" wrapText="1"/>
    </xf>
    <xf numFmtId="0" fontId="33" fillId="0" borderId="18" xfId="8" applyBorder="1" applyAlignment="1">
      <alignment horizontal="center" vertical="top" wrapText="1"/>
    </xf>
    <xf numFmtId="1" fontId="43" fillId="0" borderId="20" xfId="8" applyNumberFormat="1" applyFont="1" applyBorder="1" applyAlignment="1">
      <alignment horizontal="center" vertical="center" shrinkToFit="1"/>
    </xf>
    <xf numFmtId="1" fontId="43" fillId="0" borderId="39" xfId="8" applyNumberFormat="1" applyFont="1" applyBorder="1" applyAlignment="1">
      <alignment horizontal="center" vertical="center" shrinkToFit="1"/>
    </xf>
    <xf numFmtId="1" fontId="43" fillId="0" borderId="21" xfId="8" applyNumberFormat="1" applyFont="1" applyBorder="1" applyAlignment="1">
      <alignment horizontal="center" vertical="center" shrinkToFit="1"/>
    </xf>
    <xf numFmtId="1" fontId="48" fillId="0" borderId="20" xfId="8" applyNumberFormat="1" applyFont="1" applyBorder="1" applyAlignment="1">
      <alignment horizontal="center" vertical="center" shrinkToFit="1"/>
    </xf>
    <xf numFmtId="1" fontId="48" fillId="0" borderId="39" xfId="8" applyNumberFormat="1" applyFont="1" applyBorder="1" applyAlignment="1">
      <alignment horizontal="center" vertical="center" shrinkToFit="1"/>
    </xf>
    <xf numFmtId="1" fontId="48" fillId="0" borderId="21" xfId="8" applyNumberFormat="1" applyFont="1" applyBorder="1" applyAlignment="1">
      <alignment horizontal="center" vertical="center" shrinkToFit="1"/>
    </xf>
    <xf numFmtId="170" fontId="43" fillId="0" borderId="20" xfId="8" applyNumberFormat="1" applyFont="1" applyBorder="1" applyAlignment="1">
      <alignment horizontal="left" vertical="center" shrinkToFit="1"/>
    </xf>
    <xf numFmtId="170" fontId="43" fillId="0" borderId="39" xfId="8" applyNumberFormat="1" applyFont="1" applyBorder="1" applyAlignment="1">
      <alignment horizontal="left" vertical="center" shrinkToFit="1"/>
    </xf>
    <xf numFmtId="170" fontId="43" fillId="0" borderId="21" xfId="8" applyNumberFormat="1" applyFont="1" applyBorder="1" applyAlignment="1">
      <alignment horizontal="left" vertical="center" shrinkToFit="1"/>
    </xf>
    <xf numFmtId="170" fontId="48" fillId="0" borderId="20" xfId="8" applyNumberFormat="1" applyFont="1" applyBorder="1" applyAlignment="1">
      <alignment horizontal="center" vertical="center" shrinkToFit="1"/>
    </xf>
    <xf numFmtId="170" fontId="48" fillId="0" borderId="39" xfId="8" applyNumberFormat="1" applyFont="1" applyBorder="1" applyAlignment="1">
      <alignment horizontal="center" vertical="center" shrinkToFit="1"/>
    </xf>
    <xf numFmtId="170" fontId="48" fillId="0" borderId="21" xfId="8" applyNumberFormat="1" applyFont="1" applyBorder="1" applyAlignment="1">
      <alignment horizontal="center" vertical="center" shrinkToFit="1"/>
    </xf>
    <xf numFmtId="0" fontId="35" fillId="0" borderId="20" xfId="8" applyFont="1" applyBorder="1" applyAlignment="1">
      <alignment horizontal="center" vertical="center" wrapText="1"/>
    </xf>
    <xf numFmtId="0" fontId="35" fillId="0" borderId="39" xfId="8" applyFont="1" applyBorder="1" applyAlignment="1">
      <alignment horizontal="center" vertical="center" wrapText="1"/>
    </xf>
    <xf numFmtId="0" fontId="35" fillId="0" borderId="21" xfId="8" applyFont="1" applyBorder="1" applyAlignment="1">
      <alignment horizontal="center" vertical="center" wrapText="1"/>
    </xf>
    <xf numFmtId="170" fontId="48" fillId="0" borderId="20" xfId="8" applyNumberFormat="1" applyFont="1" applyBorder="1" applyAlignment="1">
      <alignment horizontal="left" vertical="center" shrinkToFit="1"/>
    </xf>
    <xf numFmtId="170" fontId="48" fillId="0" borderId="39" xfId="8" applyNumberFormat="1" applyFont="1" applyBorder="1" applyAlignment="1">
      <alignment horizontal="left" vertical="center" shrinkToFit="1"/>
    </xf>
    <xf numFmtId="170" fontId="48" fillId="0" borderId="21" xfId="8" applyNumberFormat="1" applyFont="1" applyBorder="1" applyAlignment="1">
      <alignment horizontal="left" vertical="center" shrinkToFit="1"/>
    </xf>
    <xf numFmtId="0" fontId="35" fillId="0" borderId="20" xfId="8" applyFont="1" applyBorder="1" applyAlignment="1">
      <alignment horizontal="left" vertical="center" wrapText="1"/>
    </xf>
    <xf numFmtId="0" fontId="35" fillId="0" borderId="39" xfId="8" applyFont="1" applyBorder="1" applyAlignment="1">
      <alignment horizontal="left" vertical="center" wrapText="1"/>
    </xf>
    <xf numFmtId="0" fontId="35" fillId="0" borderId="21" xfId="8" applyFont="1" applyBorder="1" applyAlignment="1">
      <alignment horizontal="left" vertical="center" wrapText="1"/>
    </xf>
    <xf numFmtId="1" fontId="43" fillId="0" borderId="39" xfId="8" applyNumberFormat="1" applyFont="1" applyBorder="1" applyAlignment="1">
      <alignment horizontal="center" vertical="top" shrinkToFit="1"/>
    </xf>
    <xf numFmtId="1" fontId="43" fillId="0" borderId="21" xfId="8" applyNumberFormat="1" applyFont="1" applyBorder="1" applyAlignment="1">
      <alignment horizontal="center" vertical="top" shrinkToFit="1"/>
    </xf>
    <xf numFmtId="0" fontId="35" fillId="0" borderId="39" xfId="8" applyFont="1" applyBorder="1" applyAlignment="1">
      <alignment horizontal="left" vertical="top" wrapText="1"/>
    </xf>
    <xf numFmtId="0" fontId="35" fillId="0" borderId="21" xfId="8" applyFont="1" applyBorder="1" applyAlignment="1">
      <alignment horizontal="left" vertical="top" wrapText="1"/>
    </xf>
    <xf numFmtId="1" fontId="48" fillId="0" borderId="39" xfId="8" applyNumberFormat="1" applyFont="1" applyBorder="1" applyAlignment="1">
      <alignment horizontal="center" vertical="top" shrinkToFit="1"/>
    </xf>
    <xf numFmtId="1" fontId="48" fillId="0" borderId="21" xfId="8" applyNumberFormat="1" applyFont="1" applyBorder="1" applyAlignment="1">
      <alignment horizontal="center" vertical="top" shrinkToFit="1"/>
    </xf>
    <xf numFmtId="170" fontId="48" fillId="0" borderId="39" xfId="8" applyNumberFormat="1" applyFont="1" applyBorder="1" applyAlignment="1">
      <alignment horizontal="left" vertical="top" shrinkToFit="1"/>
    </xf>
    <xf numFmtId="170" fontId="48" fillId="0" borderId="21" xfId="8" applyNumberFormat="1" applyFont="1" applyBorder="1" applyAlignment="1">
      <alignment horizontal="left" vertical="top" shrinkToFit="1"/>
    </xf>
    <xf numFmtId="0" fontId="58" fillId="0" borderId="6" xfId="0" applyFont="1" applyBorder="1" applyAlignment="1">
      <alignment horizontal="center" vertical="center" textRotation="90" wrapText="1"/>
    </xf>
    <xf numFmtId="0" fontId="4" fillId="0" borderId="6" xfId="0" applyFont="1" applyBorder="1" applyAlignment="1">
      <alignment horizontal="center" wrapText="1"/>
    </xf>
    <xf numFmtId="0" fontId="4" fillId="0" borderId="29"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6" xfId="0" applyFont="1" applyBorder="1" applyAlignment="1">
      <alignment horizontal="center"/>
    </xf>
    <xf numFmtId="167" fontId="7" fillId="20" borderId="6" xfId="5" applyFont="1" applyFill="1" applyBorder="1" applyAlignment="1">
      <alignment horizontal="center" vertical="center" wrapText="1"/>
    </xf>
    <xf numFmtId="0" fontId="11" fillId="0" borderId="4" xfId="0" applyFont="1" applyBorder="1" applyAlignment="1"/>
    <xf numFmtId="0" fontId="11" fillId="0" borderId="5" xfId="0" applyFont="1" applyBorder="1" applyAlignment="1"/>
    <xf numFmtId="0" fontId="11" fillId="0" borderId="15" xfId="0" applyFont="1" applyBorder="1" applyAlignment="1"/>
    <xf numFmtId="0" fontId="11" fillId="0" borderId="16" xfId="0" applyFont="1" applyBorder="1" applyAlignment="1"/>
    <xf numFmtId="0" fontId="11" fillId="0" borderId="17" xfId="0" applyFont="1" applyBorder="1" applyAlignment="1"/>
    <xf numFmtId="0" fontId="11" fillId="0" borderId="11" xfId="0" applyFont="1" applyBorder="1" applyAlignment="1"/>
    <xf numFmtId="0" fontId="11" fillId="0" borderId="18" xfId="0" applyFont="1" applyBorder="1" applyAlignment="1"/>
    <xf numFmtId="0" fontId="21" fillId="0" borderId="4" xfId="0" applyFont="1" applyBorder="1" applyAlignment="1"/>
    <xf numFmtId="0" fontId="21" fillId="0" borderId="5" xfId="0" applyFont="1" applyBorder="1" applyAlignment="1"/>
    <xf numFmtId="0" fontId="11" fillId="0" borderId="21" xfId="0" applyFont="1" applyBorder="1" applyAlignment="1"/>
  </cellXfs>
  <cellStyles count="11">
    <cellStyle name="Millares" xfId="10" builtinId="3"/>
    <cellStyle name="Moneda" xfId="5" builtinId="4"/>
    <cellStyle name="Moneda [0]" xfId="6" builtinId="7"/>
    <cellStyle name="Moneda [0] 2" xfId="2" xr:uid="{00000000-0005-0000-0000-000003000000}"/>
    <cellStyle name="Normal" xfId="0" builtinId="0"/>
    <cellStyle name="Normal 2" xfId="8" xr:uid="{00000000-0005-0000-0000-000005000000}"/>
    <cellStyle name="Normal 2 3" xfId="3" xr:uid="{00000000-0005-0000-0000-000006000000}"/>
    <cellStyle name="Normal 3" xfId="1" xr:uid="{00000000-0005-0000-0000-000007000000}"/>
    <cellStyle name="Normal 3 2" xfId="9" xr:uid="{00000000-0005-0000-0000-000008000000}"/>
    <cellStyle name="Normal 3 4" xfId="7" xr:uid="{00000000-0005-0000-0000-000009000000}"/>
    <cellStyle name="Porcentaje" xfId="4" builtinId="5"/>
  </cellStyles>
  <dxfs count="1">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jp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oneCellAnchor>
    <xdr:from>
      <xdr:col>4</xdr:col>
      <xdr:colOff>717550</xdr:colOff>
      <xdr:row>2</xdr:row>
      <xdr:rowOff>60324</xdr:rowOff>
    </xdr:from>
    <xdr:ext cx="920750" cy="809625"/>
    <xdr:pic>
      <xdr:nvPicPr>
        <xdr:cNvPr id="2" name="image1.png">
          <a:extLst>
            <a:ext uri="{FF2B5EF4-FFF2-40B4-BE49-F238E27FC236}">
              <a16:creationId xmlns:a16="http://schemas.microsoft.com/office/drawing/2014/main" id="{EB30E866-B5A0-408D-96D0-15A8745EA02F}"/>
            </a:ext>
          </a:extLst>
        </xdr:cNvPr>
        <xdr:cNvPicPr preferRelativeResize="0"/>
      </xdr:nvPicPr>
      <xdr:blipFill>
        <a:blip xmlns:r="http://schemas.openxmlformats.org/officeDocument/2006/relationships" r:embed="rId1" cstate="print"/>
        <a:stretch>
          <a:fillRect/>
        </a:stretch>
      </xdr:blipFill>
      <xdr:spPr>
        <a:xfrm>
          <a:off x="5378450" y="733424"/>
          <a:ext cx="920750" cy="809625"/>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241300</xdr:colOff>
      <xdr:row>0</xdr:row>
      <xdr:rowOff>0</xdr:rowOff>
    </xdr:from>
    <xdr:ext cx="1007518" cy="1005453"/>
    <xdr:pic>
      <xdr:nvPicPr>
        <xdr:cNvPr id="2" name="Imagen 1">
          <a:extLst>
            <a:ext uri="{FF2B5EF4-FFF2-40B4-BE49-F238E27FC236}">
              <a16:creationId xmlns:a16="http://schemas.microsoft.com/office/drawing/2014/main" id="{AEB281CD-0590-4ABE-ABC3-1DACF673527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41300" y="0"/>
          <a:ext cx="1007518" cy="10054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1727200</xdr:colOff>
      <xdr:row>27</xdr:row>
      <xdr:rowOff>188376</xdr:rowOff>
    </xdr:from>
    <xdr:ext cx="3768725" cy="1132424"/>
    <xdr:pic>
      <xdr:nvPicPr>
        <xdr:cNvPr id="3" name="Imagen 2">
          <a:extLst>
            <a:ext uri="{FF2B5EF4-FFF2-40B4-BE49-F238E27FC236}">
              <a16:creationId xmlns:a16="http://schemas.microsoft.com/office/drawing/2014/main" id="{E167D2FC-94BE-4F67-8956-89DF24D41A95}"/>
            </a:ext>
          </a:extLst>
        </xdr:cNvPr>
        <xdr:cNvPicPr>
          <a:picLocks noChangeAspect="1"/>
        </xdr:cNvPicPr>
      </xdr:nvPicPr>
      <xdr:blipFill>
        <a:blip xmlns:r="http://schemas.openxmlformats.org/officeDocument/2006/relationships" r:embed="rId2"/>
        <a:stretch>
          <a:fillRect/>
        </a:stretch>
      </xdr:blipFill>
      <xdr:spPr>
        <a:xfrm>
          <a:off x="1746250" y="5331876"/>
          <a:ext cx="3768725" cy="1132424"/>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241300</xdr:colOff>
      <xdr:row>0</xdr:row>
      <xdr:rowOff>0</xdr:rowOff>
    </xdr:from>
    <xdr:ext cx="1007518" cy="1005453"/>
    <xdr:pic>
      <xdr:nvPicPr>
        <xdr:cNvPr id="2" name="Imagen 1">
          <a:extLst>
            <a:ext uri="{FF2B5EF4-FFF2-40B4-BE49-F238E27FC236}">
              <a16:creationId xmlns:a16="http://schemas.microsoft.com/office/drawing/2014/main" id="{DB1C3956-768F-4D94-A93A-8A34F98F9C8B}"/>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41300" y="0"/>
          <a:ext cx="1007518" cy="10054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oneCellAnchor>
    <xdr:from>
      <xdr:col>6</xdr:col>
      <xdr:colOff>155903</xdr:colOff>
      <xdr:row>1</xdr:row>
      <xdr:rowOff>88380</xdr:rowOff>
    </xdr:from>
    <xdr:ext cx="872493" cy="164043"/>
    <xdr:pic>
      <xdr:nvPicPr>
        <xdr:cNvPr id="2" name="image1.jpeg">
          <a:extLst>
            <a:ext uri="{FF2B5EF4-FFF2-40B4-BE49-F238E27FC236}">
              <a16:creationId xmlns:a16="http://schemas.microsoft.com/office/drawing/2014/main" id="{E45FB4A3-7186-4378-91B4-8EFCC45B7EF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461453" y="193155"/>
          <a:ext cx="872493" cy="164043"/>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iernobogota-my.sharepoint.com/Users/usuario/Desktop/ALPA/Formulaci&#243;n/Presupuestos%20Participativos/MATRIZ%20AVANCES%20CUALITATIVOS%20PP%20DIC%2031%20PUENTE%20ARAND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gobiernobogota-my.sharepoint.com/Users/GIO/Downloads/Sin%20t&#237;tuloC/Users/shernandez/Desktop/VISOR%20MUSI%2031%20DE%20MARZO%202019%2007%20DESBLOQUEADA.xlsm"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https://gobiernobogota-my.sharepoint.com/Users/Usuario/OneDrive/Escritorio/Docs%20Sergio/Alcald&#237;a%20Local%20de%20Suba/Formulaciones/Operador%20Log&#237;stico/1978%20Operador%20Log&#237;stico%20-%20Menor%20cuant&#237;a/4.1%20Estudio%20de%20precios%20de%20Mercado%20-%20Operador%20Logistico.xlsx?A939D09D" TargetMode="External"/><Relationship Id="rId1" Type="http://schemas.openxmlformats.org/officeDocument/2006/relationships/externalLinkPath" Target="file:///\\A939D09D\4.1%20Estudio%20de%20precios%20de%20Mercado%20-%20Operador%20Logistic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S GANADORAS"/>
      <sheetName val="LISTAS"/>
    </sheetNames>
    <sheetDataSet>
      <sheetData sheetId="0" refreshError="1"/>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cipal"/>
      <sheetName val="Promedio Sector"/>
      <sheetName val="Base de Datos MUSI 2017-2020"/>
      <sheetName val="Inf Ejec"/>
      <sheetName val="NomLocIE"/>
      <sheetName val="PMR"/>
      <sheetName val="NomLocPMR"/>
      <sheetName val="Dashboard"/>
      <sheetName val="INFORME INDICADOR SECTORIAL"/>
      <sheetName val="LINEA DE TIEMPO"/>
      <sheetName val="DBO1"/>
      <sheetName val="DB02"/>
      <sheetName val="DB03"/>
      <sheetName val="DB04"/>
      <sheetName val="DB05"/>
      <sheetName val="DB06"/>
      <sheetName val="DB07"/>
      <sheetName val="DB08"/>
      <sheetName val="DB09"/>
      <sheetName val="DB10"/>
      <sheetName val="DB11"/>
      <sheetName val="DB12"/>
      <sheetName val="AGREGACION"/>
      <sheetName val="AI1"/>
      <sheetName val="AI2"/>
      <sheetName val="ATotal"/>
      <sheetName val="AP1"/>
      <sheetName val="AP2"/>
      <sheetName val="AP3"/>
      <sheetName val="AE5"/>
      <sheetName val="AE6"/>
      <sheetName val="AE7"/>
      <sheetName val="IA03"/>
      <sheetName val="Entregables (2)"/>
      <sheetName val="Indicadores agregados"/>
      <sheetName val="listas"/>
      <sheetName val="Protocolo MUS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UDIO DE MERCADO"/>
    </sheetNames>
    <sheetDataSet>
      <sheetData sheetId="0">
        <row r="25">
          <cell r="D25">
            <v>8200</v>
          </cell>
          <cell r="G25">
            <v>8848</v>
          </cell>
          <cell r="J25">
            <v>8913.6720000000005</v>
          </cell>
        </row>
        <row r="31">
          <cell r="D31">
            <v>3700</v>
          </cell>
          <cell r="G31">
            <v>3920</v>
          </cell>
          <cell r="J31">
            <v>4456.8360000000002</v>
          </cell>
        </row>
        <row r="39">
          <cell r="D39">
            <v>897500</v>
          </cell>
          <cell r="G39">
            <v>1064000</v>
          </cell>
          <cell r="J39">
            <v>1089448.8</v>
          </cell>
        </row>
        <row r="48">
          <cell r="D48">
            <v>2011800</v>
          </cell>
          <cell r="G48">
            <v>2240000</v>
          </cell>
          <cell r="J48">
            <v>2376979.2000000002</v>
          </cell>
        </row>
        <row r="70">
          <cell r="D70">
            <v>7621700</v>
          </cell>
          <cell r="G70">
            <v>8960000</v>
          </cell>
          <cell r="J70">
            <v>9111753.5999999996</v>
          </cell>
        </row>
        <row r="75">
          <cell r="D75">
            <v>1261900</v>
          </cell>
          <cell r="G75">
            <v>1344000</v>
          </cell>
          <cell r="J75">
            <v>1535132.4</v>
          </cell>
        </row>
      </sheetData>
    </sheetDataSet>
  </externalBook>
</externalLink>
</file>

<file path=xl/persons/person.xml><?xml version="1.0" encoding="utf-8"?>
<personList xmlns="http://schemas.microsoft.com/office/spreadsheetml/2018/threadedcomments" xmlns:x="http://schemas.openxmlformats.org/spreadsheetml/2006/main">
  <person displayName="Sergio Mejia Dussan" id="{6750931D-BB0F-4DB8-B8A9-08BB7584EDBD}" userId="S::sergio.mejia@gobiernobogota.gov.co::bb46379c-96b7-439b-af73-d968eda19780"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A1" dT="2024-09-04T12:00:10.52" personId="{6750931D-BB0F-4DB8-B8A9-08BB7584EDBD}" id="{B4E793C9-87B9-4174-9C90-E9E40997B86E}">
    <text>Sugiero agregar las siguientes columnas: 1. Valor de Referencia 2. Valor de Referencia más Incremento IPC.
Estas columnas se usan cuando el coeficiente de variación es muy alto.
Adicionalmente, sugiero incluir la columna 3. Observaciones. para las aclaraciones a que haya lugar sobre los valores de cada fila.</text>
  </threadedComment>
  <threadedComment ref="A15" dT="2024-09-04T11:51:33.75" personId="{6750931D-BB0F-4DB8-B8A9-08BB7584EDBD}" id="{E998290A-4318-4A2A-8AFE-B1BFE1EA207B}">
    <text>Sugiero que aquí se coloque la palabra total para entender de que tratan los valores de esta fila</text>
  </threadedComment>
</ThreadedComments>
</file>

<file path=xl/threadedComments/threadedComment2.xml><?xml version="1.0" encoding="utf-8"?>
<ThreadedComments xmlns="http://schemas.microsoft.com/office/spreadsheetml/2018/threadedcomments" xmlns:x="http://schemas.openxmlformats.org/spreadsheetml/2006/main">
  <threadedComment ref="AA1" dT="2024-09-04T12:00:10.52" personId="{6750931D-BB0F-4DB8-B8A9-08BB7584EDBD}" id="{B4E793C9-87B9-4172-9C90-E9E40997B86E}">
    <text>Sugiero agregar las siguientes columnas: 1. Valor de Referencia 2. Valor de Referencia más Incremento IPC.
Estas columnas se usan cuando el coeficiente de variación es muy alto.
Adicionalmente, sugiero incluir la columna 3. Observaciones. para las aclaraciones a que haya lugar sobre los valores de cada fila.</text>
  </threadedComment>
  <threadedComment ref="A22" dT="2024-09-04T11:51:33.75" personId="{6750931D-BB0F-4DB8-B8A9-08BB7584EDBD}" id="{E998290A-4318-4A28-8AFE-B1BFE1EA207B}">
    <text>Sugiero que aquí se coloque la palabra total para entender de que tratan los valores de esta fila</text>
  </threadedComment>
</ThreadedComments>
</file>

<file path=xl/threadedComments/threadedComment3.xml><?xml version="1.0" encoding="utf-8"?>
<ThreadedComments xmlns="http://schemas.microsoft.com/office/spreadsheetml/2018/threadedcomments" xmlns:x="http://schemas.openxmlformats.org/spreadsheetml/2006/main">
  <threadedComment ref="AA1" dT="2024-09-04T12:00:10.52" personId="{6750931D-BB0F-4DB8-B8A9-08BB7584EDBD}" id="{B4E793C9-87B9-4173-9C90-E9E40997B86E}">
    <text>Sugiero agregar las siguientes columnas: 1. Valor de Referencia 2. Valor de Referencia más Incremento IPC.
Estas columnas se usan cuando el coeficiente de variación es muy alto.
Adicionalmente, sugiero incluir la columna 3. Observaciones. para las aclaraciones a que haya lugar sobre los valores de cada fila.</text>
  </threadedComment>
  <threadedComment ref="A30" dT="2024-09-04T11:51:33.75" personId="{6750931D-BB0F-4DB8-B8A9-08BB7584EDBD}" id="{E998290A-4318-4A29-8AFE-B1BFE1EA207B}">
    <text>Sugiero que aquí se coloque la palabra total para entender de que tratan los valores de esta fila</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 Id="rId4" Type="http://schemas.microsoft.com/office/2017/10/relationships/threadedComment" Target="../threadedComments/threadedComment2.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microsoft.com/office/2017/10/relationships/threadedComment" Target="../threadedComments/threadedComment3.xml"/><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101"/>
  <sheetViews>
    <sheetView topLeftCell="G99" zoomScale="80" zoomScaleNormal="80" workbookViewId="0">
      <selection activeCell="J94" sqref="J94:N99"/>
    </sheetView>
  </sheetViews>
  <sheetFormatPr defaultColWidth="11.42578125" defaultRowHeight="15.75" customHeight="1"/>
  <cols>
    <col min="1" max="1" width="7.140625" style="1" customWidth="1"/>
    <col min="2" max="5" width="20.7109375" style="1" customWidth="1"/>
    <col min="6" max="6" width="40.42578125" style="1" customWidth="1"/>
    <col min="7" max="7" width="77.28515625" style="1" customWidth="1"/>
    <col min="8" max="8" width="9.7109375" style="2" bestFit="1" customWidth="1"/>
    <col min="9" max="9" width="25.28515625" style="1" bestFit="1" customWidth="1"/>
    <col min="10" max="10" width="25" style="1" bestFit="1" customWidth="1"/>
    <col min="11" max="11" width="17.42578125" style="1" bestFit="1" customWidth="1"/>
    <col min="12" max="12" width="18.42578125" style="1" bestFit="1" customWidth="1"/>
    <col min="13" max="13" width="18" style="1" bestFit="1" customWidth="1"/>
    <col min="14" max="14" width="18.42578125" style="1" bestFit="1" customWidth="1"/>
    <col min="15" max="15" width="22.42578125" style="1" customWidth="1"/>
    <col min="16" max="16" width="25.42578125" style="1" bestFit="1" customWidth="1"/>
    <col min="17" max="17" width="18.42578125" style="1" bestFit="1" customWidth="1"/>
    <col min="18" max="18" width="15.42578125" style="1" bestFit="1" customWidth="1"/>
    <col min="19" max="19" width="15.42578125" style="1" customWidth="1"/>
    <col min="20" max="20" width="22.42578125" style="1" customWidth="1"/>
    <col min="21" max="21" width="27.140625" style="1" bestFit="1" customWidth="1"/>
    <col min="22" max="22" width="18.42578125" style="1" bestFit="1" customWidth="1"/>
    <col min="23" max="23" width="15.42578125" style="1" bestFit="1" customWidth="1"/>
    <col min="24" max="24" width="15.42578125" style="1" customWidth="1"/>
    <col min="25" max="25" width="22.42578125" style="1" customWidth="1"/>
    <col min="26" max="26" width="27.7109375" style="1" bestFit="1" customWidth="1"/>
    <col min="27" max="27" width="18.42578125" style="1" bestFit="1" customWidth="1"/>
    <col min="28" max="28" width="15.42578125" style="1" bestFit="1" customWidth="1"/>
    <col min="29" max="29" width="15.42578125" style="1" customWidth="1"/>
    <col min="30" max="30" width="22.42578125" style="1" customWidth="1"/>
    <col min="31" max="31" width="27.7109375" style="1" bestFit="1" customWidth="1"/>
    <col min="32" max="32" width="29.28515625" style="1" bestFit="1" customWidth="1"/>
    <col min="33" max="33" width="27.140625" style="31" bestFit="1" customWidth="1"/>
    <col min="34" max="34" width="21.7109375" style="1" hidden="1" customWidth="1"/>
    <col min="35" max="16384" width="11.42578125" style="1"/>
  </cols>
  <sheetData>
    <row r="1" spans="1:36" ht="49.15" customHeight="1" thickBot="1">
      <c r="A1" s="324" t="s">
        <v>0</v>
      </c>
      <c r="B1" s="325"/>
      <c r="C1" s="325"/>
      <c r="D1" s="325"/>
      <c r="E1" s="325"/>
      <c r="F1" s="326"/>
      <c r="G1" s="326"/>
      <c r="H1" s="326"/>
      <c r="I1" s="326"/>
      <c r="J1" s="326"/>
      <c r="K1" s="327"/>
      <c r="L1" s="328" t="s">
        <v>1</v>
      </c>
      <c r="M1" s="329"/>
      <c r="N1" s="329"/>
      <c r="O1" s="329"/>
      <c r="P1" s="330"/>
      <c r="Q1" s="331" t="s">
        <v>2</v>
      </c>
      <c r="R1" s="332"/>
      <c r="S1" s="332"/>
      <c r="T1" s="332"/>
      <c r="U1" s="333"/>
      <c r="V1" s="334" t="s">
        <v>3</v>
      </c>
      <c r="W1" s="335"/>
      <c r="X1" s="335"/>
      <c r="Y1" s="335"/>
      <c r="Z1" s="336"/>
      <c r="AA1" s="337" t="s">
        <v>4</v>
      </c>
      <c r="AB1" s="338"/>
      <c r="AC1" s="338"/>
      <c r="AD1" s="338"/>
      <c r="AE1" s="338"/>
      <c r="AF1" s="338"/>
      <c r="AG1" s="338"/>
    </row>
    <row r="2" spans="1:36" ht="49.15" customHeight="1">
      <c r="A2" s="20" t="s">
        <v>5</v>
      </c>
      <c r="B2" s="20" t="s">
        <v>6</v>
      </c>
      <c r="C2" s="20" t="s">
        <v>7</v>
      </c>
      <c r="D2" s="20" t="s">
        <v>8</v>
      </c>
      <c r="E2" s="20" t="s">
        <v>9</v>
      </c>
      <c r="F2" s="20" t="s">
        <v>10</v>
      </c>
      <c r="G2" s="20" t="s">
        <v>11</v>
      </c>
      <c r="H2" s="20" t="s">
        <v>12</v>
      </c>
      <c r="I2" s="20" t="s">
        <v>13</v>
      </c>
      <c r="J2" s="20" t="s">
        <v>14</v>
      </c>
      <c r="K2" s="20" t="s">
        <v>13</v>
      </c>
      <c r="L2" s="21" t="s">
        <v>15</v>
      </c>
      <c r="M2" s="22" t="s">
        <v>16</v>
      </c>
      <c r="N2" s="21" t="s">
        <v>17</v>
      </c>
      <c r="O2" s="21" t="s">
        <v>18</v>
      </c>
      <c r="P2" s="21" t="s">
        <v>19</v>
      </c>
      <c r="Q2" s="23" t="s">
        <v>15</v>
      </c>
      <c r="R2" s="24" t="s">
        <v>16</v>
      </c>
      <c r="S2" s="23" t="s">
        <v>17</v>
      </c>
      <c r="T2" s="23" t="s">
        <v>18</v>
      </c>
      <c r="U2" s="23" t="s">
        <v>19</v>
      </c>
      <c r="V2" s="25" t="s">
        <v>15</v>
      </c>
      <c r="W2" s="26" t="s">
        <v>16</v>
      </c>
      <c r="X2" s="25" t="s">
        <v>17</v>
      </c>
      <c r="Y2" s="25" t="s">
        <v>18</v>
      </c>
      <c r="Z2" s="25" t="s">
        <v>19</v>
      </c>
      <c r="AA2" s="27" t="s">
        <v>20</v>
      </c>
      <c r="AB2" s="27" t="s">
        <v>21</v>
      </c>
      <c r="AC2" s="27" t="s">
        <v>22</v>
      </c>
      <c r="AD2" s="27" t="s">
        <v>23</v>
      </c>
      <c r="AE2" s="27" t="s">
        <v>24</v>
      </c>
      <c r="AF2" s="27" t="s">
        <v>25</v>
      </c>
      <c r="AG2" s="27" t="s">
        <v>26</v>
      </c>
    </row>
    <row r="3" spans="1:36" ht="87">
      <c r="A3" s="14">
        <v>1</v>
      </c>
      <c r="B3" s="339" t="s">
        <v>27</v>
      </c>
      <c r="C3" s="323" t="s">
        <v>28</v>
      </c>
      <c r="D3" s="323" t="s">
        <v>29</v>
      </c>
      <c r="E3" s="323" t="s">
        <v>30</v>
      </c>
      <c r="F3" s="323" t="s">
        <v>31</v>
      </c>
      <c r="G3" s="38" t="s">
        <v>32</v>
      </c>
      <c r="H3" s="35">
        <v>500</v>
      </c>
      <c r="I3" s="35" t="s">
        <v>33</v>
      </c>
      <c r="J3" s="323">
        <v>30</v>
      </c>
      <c r="K3" s="323" t="s">
        <v>34</v>
      </c>
      <c r="L3" s="64">
        <v>83475</v>
      </c>
      <c r="M3" s="65">
        <f>+L3*19%</f>
        <v>15860.25</v>
      </c>
      <c r="N3" s="69">
        <f>+M3+L3</f>
        <v>99335.25</v>
      </c>
      <c r="O3" s="7">
        <f>H3*L3</f>
        <v>41737500</v>
      </c>
      <c r="P3" s="7">
        <f>N3*H3</f>
        <v>49667625</v>
      </c>
      <c r="Q3" s="64">
        <v>80000</v>
      </c>
      <c r="R3" s="65">
        <f t="shared" ref="R3:R14" si="0">+Q3*0.19</f>
        <v>15200</v>
      </c>
      <c r="S3" s="69">
        <f t="shared" ref="S3:S14" si="1">+Q3+R3</f>
        <v>95200</v>
      </c>
      <c r="T3" s="7">
        <f>Q3*H3</f>
        <v>40000000</v>
      </c>
      <c r="U3" s="7">
        <f>S3*H3</f>
        <v>47600000</v>
      </c>
      <c r="V3" s="7">
        <v>75000</v>
      </c>
      <c r="W3" s="7">
        <v>14250</v>
      </c>
      <c r="X3" s="7">
        <v>89250</v>
      </c>
      <c r="Y3" s="7">
        <f>V3*H3</f>
        <v>37500000</v>
      </c>
      <c r="Z3" s="7">
        <f>X3*H3</f>
        <v>44625000</v>
      </c>
      <c r="AA3" s="7">
        <f t="shared" ref="AA3:AE14" si="2">AVERAGE(L3,Q3,V3)</f>
        <v>79491.666666666672</v>
      </c>
      <c r="AB3" s="7">
        <f t="shared" si="2"/>
        <v>15103.416666666666</v>
      </c>
      <c r="AC3" s="7">
        <f t="shared" si="2"/>
        <v>94595.083333333328</v>
      </c>
      <c r="AD3" s="7">
        <f t="shared" si="2"/>
        <v>39745833.333333336</v>
      </c>
      <c r="AE3" s="7">
        <f t="shared" si="2"/>
        <v>47297541.666666664</v>
      </c>
      <c r="AF3" s="127">
        <f>_xlfn.STDEV.P(P3,U3,Z3)</f>
        <v>2069722.6070512177</v>
      </c>
      <c r="AG3" s="128">
        <f t="shared" ref="AG3:AG14" si="3">AF3/AE3</f>
        <v>4.3759623314838618E-2</v>
      </c>
    </row>
    <row r="4" spans="1:36" ht="116.1">
      <c r="A4" s="14">
        <v>2</v>
      </c>
      <c r="B4" s="340"/>
      <c r="C4" s="323"/>
      <c r="D4" s="323"/>
      <c r="E4" s="323"/>
      <c r="F4" s="323"/>
      <c r="G4" s="39" t="s">
        <v>35</v>
      </c>
      <c r="H4" s="35">
        <v>500</v>
      </c>
      <c r="I4" s="35" t="s">
        <v>36</v>
      </c>
      <c r="J4" s="323"/>
      <c r="K4" s="323"/>
      <c r="L4" s="66">
        <v>890.4</v>
      </c>
      <c r="M4" s="65">
        <f t="shared" ref="M4:M14" si="4">+L4*19%</f>
        <v>169.17599999999999</v>
      </c>
      <c r="N4" s="69">
        <f t="shared" ref="N4:N14" si="5">+M4+L4</f>
        <v>1059.576</v>
      </c>
      <c r="O4" s="7">
        <f t="shared" ref="O4:O14" si="6">H4*L4</f>
        <v>445200</v>
      </c>
      <c r="P4" s="7">
        <f t="shared" ref="P4:P14" si="7">N4*H4</f>
        <v>529788</v>
      </c>
      <c r="Q4" s="78">
        <v>800</v>
      </c>
      <c r="R4" s="65">
        <f t="shared" si="0"/>
        <v>152</v>
      </c>
      <c r="S4" s="69">
        <f t="shared" si="1"/>
        <v>952</v>
      </c>
      <c r="T4" s="7">
        <f t="shared" ref="T4:T14" si="8">Q4*H4</f>
        <v>400000</v>
      </c>
      <c r="U4" s="7">
        <f t="shared" ref="U4:U14" si="9">S4*H4</f>
        <v>476000</v>
      </c>
      <c r="V4" s="7">
        <v>800</v>
      </c>
      <c r="W4" s="7">
        <v>152</v>
      </c>
      <c r="X4" s="7">
        <v>952</v>
      </c>
      <c r="Y4" s="7">
        <f t="shared" ref="Y4:Y14" si="10">V4*H4</f>
        <v>400000</v>
      </c>
      <c r="Z4" s="7">
        <f t="shared" ref="Z4:Z14" si="11">X4*H4</f>
        <v>476000</v>
      </c>
      <c r="AA4" s="7">
        <f t="shared" si="2"/>
        <v>830.13333333333333</v>
      </c>
      <c r="AB4" s="7">
        <f t="shared" si="2"/>
        <v>157.72533333333334</v>
      </c>
      <c r="AC4" s="7">
        <f t="shared" si="2"/>
        <v>987.85866666666664</v>
      </c>
      <c r="AD4" s="7">
        <f t="shared" si="2"/>
        <v>415066.66666666669</v>
      </c>
      <c r="AE4" s="7">
        <f t="shared" si="2"/>
        <v>493929.33333333331</v>
      </c>
      <c r="AF4" s="127">
        <f t="shared" ref="AF4:AF14" si="12">_xlfn.STDEV.P(P4,U4,Z4)</f>
        <v>25355.906364308015</v>
      </c>
      <c r="AG4" s="128">
        <f t="shared" si="3"/>
        <v>5.1335089157776986E-2</v>
      </c>
    </row>
    <row r="5" spans="1:36" ht="29.1">
      <c r="A5" s="14">
        <v>3</v>
      </c>
      <c r="B5" s="340"/>
      <c r="C5" s="323"/>
      <c r="D5" s="323"/>
      <c r="E5" s="323"/>
      <c r="F5" s="323"/>
      <c r="G5" s="40" t="s">
        <v>37</v>
      </c>
      <c r="H5" s="152">
        <v>200</v>
      </c>
      <c r="I5" s="35" t="s">
        <v>36</v>
      </c>
      <c r="J5" s="323"/>
      <c r="K5" s="323"/>
      <c r="L5" s="66">
        <v>1669.5</v>
      </c>
      <c r="M5" s="65">
        <f t="shared" si="4"/>
        <v>317.20499999999998</v>
      </c>
      <c r="N5" s="69">
        <f t="shared" si="5"/>
        <v>1986.7049999999999</v>
      </c>
      <c r="O5" s="7">
        <f t="shared" si="6"/>
        <v>333900</v>
      </c>
      <c r="P5" s="7">
        <f t="shared" si="7"/>
        <v>397341</v>
      </c>
      <c r="Q5" s="78">
        <v>1500</v>
      </c>
      <c r="R5" s="65">
        <f t="shared" si="0"/>
        <v>285</v>
      </c>
      <c r="S5" s="69">
        <f t="shared" si="1"/>
        <v>1785</v>
      </c>
      <c r="T5" s="7">
        <f t="shared" si="8"/>
        <v>300000</v>
      </c>
      <c r="U5" s="7">
        <f t="shared" si="9"/>
        <v>357000</v>
      </c>
      <c r="V5" s="7">
        <v>1500</v>
      </c>
      <c r="W5" s="7">
        <v>285</v>
      </c>
      <c r="X5" s="7">
        <v>1785</v>
      </c>
      <c r="Y5" s="7">
        <f t="shared" si="10"/>
        <v>300000</v>
      </c>
      <c r="Z5" s="7">
        <f t="shared" si="11"/>
        <v>357000</v>
      </c>
      <c r="AA5" s="7">
        <f t="shared" si="2"/>
        <v>1556.5</v>
      </c>
      <c r="AB5" s="7">
        <f t="shared" si="2"/>
        <v>295.73499999999996</v>
      </c>
      <c r="AC5" s="7">
        <f t="shared" si="2"/>
        <v>1852.2349999999999</v>
      </c>
      <c r="AD5" s="7">
        <f t="shared" si="2"/>
        <v>311300</v>
      </c>
      <c r="AE5" s="7">
        <f t="shared" si="2"/>
        <v>370447</v>
      </c>
      <c r="AF5" s="127">
        <f t="shared" si="12"/>
        <v>19016.929773231008</v>
      </c>
      <c r="AG5" s="128">
        <f t="shared" si="3"/>
        <v>5.1335089157776979E-2</v>
      </c>
    </row>
    <row r="6" spans="1:36" ht="29.1">
      <c r="A6" s="14">
        <v>4</v>
      </c>
      <c r="B6" s="340"/>
      <c r="C6" s="323"/>
      <c r="D6" s="323"/>
      <c r="E6" s="323"/>
      <c r="F6" s="323"/>
      <c r="G6" s="41" t="s">
        <v>38</v>
      </c>
      <c r="H6" s="35">
        <v>200</v>
      </c>
      <c r="I6" s="35" t="s">
        <v>36</v>
      </c>
      <c r="J6" s="323"/>
      <c r="K6" s="323"/>
      <c r="L6" s="66">
        <v>2226</v>
      </c>
      <c r="M6" s="65">
        <f t="shared" si="4"/>
        <v>422.94</v>
      </c>
      <c r="N6" s="69">
        <f t="shared" si="5"/>
        <v>2648.94</v>
      </c>
      <c r="O6" s="7">
        <f t="shared" si="6"/>
        <v>445200</v>
      </c>
      <c r="P6" s="7">
        <f t="shared" si="7"/>
        <v>529788</v>
      </c>
      <c r="Q6" s="78">
        <v>2200</v>
      </c>
      <c r="R6" s="65">
        <f t="shared" si="0"/>
        <v>418</v>
      </c>
      <c r="S6" s="69">
        <f t="shared" si="1"/>
        <v>2618</v>
      </c>
      <c r="T6" s="7">
        <f t="shared" si="8"/>
        <v>440000</v>
      </c>
      <c r="U6" s="7">
        <f t="shared" si="9"/>
        <v>523600</v>
      </c>
      <c r="V6" s="7">
        <v>2000</v>
      </c>
      <c r="W6" s="7">
        <v>380</v>
      </c>
      <c r="X6" s="7">
        <v>2380</v>
      </c>
      <c r="Y6" s="7">
        <f t="shared" si="10"/>
        <v>400000</v>
      </c>
      <c r="Z6" s="7">
        <f t="shared" si="11"/>
        <v>476000</v>
      </c>
      <c r="AA6" s="7">
        <f t="shared" si="2"/>
        <v>2142</v>
      </c>
      <c r="AB6" s="7">
        <f t="shared" si="2"/>
        <v>406.98</v>
      </c>
      <c r="AC6" s="7">
        <f t="shared" si="2"/>
        <v>2548.98</v>
      </c>
      <c r="AD6" s="7">
        <f t="shared" si="2"/>
        <v>428400</v>
      </c>
      <c r="AE6" s="7">
        <f t="shared" si="2"/>
        <v>509796</v>
      </c>
      <c r="AF6" s="127">
        <f t="shared" si="12"/>
        <v>24030.536795225082</v>
      </c>
      <c r="AG6" s="128">
        <f t="shared" si="3"/>
        <v>4.7137554620328682E-2</v>
      </c>
    </row>
    <row r="7" spans="1:36" ht="333.6">
      <c r="A7" s="14">
        <v>5</v>
      </c>
      <c r="B7" s="340"/>
      <c r="C7" s="35" t="s">
        <v>39</v>
      </c>
      <c r="D7" s="35" t="s">
        <v>40</v>
      </c>
      <c r="E7" s="35" t="s">
        <v>41</v>
      </c>
      <c r="F7" s="35" t="s">
        <v>42</v>
      </c>
      <c r="G7" s="42" t="s">
        <v>43</v>
      </c>
      <c r="H7" s="35">
        <v>450</v>
      </c>
      <c r="I7" s="35" t="s">
        <v>44</v>
      </c>
      <c r="J7" s="35">
        <v>12</v>
      </c>
      <c r="K7" s="6" t="s">
        <v>45</v>
      </c>
      <c r="L7" s="66">
        <v>556.5</v>
      </c>
      <c r="M7" s="65">
        <f t="shared" si="4"/>
        <v>105.735</v>
      </c>
      <c r="N7" s="69">
        <f t="shared" si="5"/>
        <v>662.23500000000001</v>
      </c>
      <c r="O7" s="7">
        <f t="shared" si="6"/>
        <v>250425</v>
      </c>
      <c r="P7" s="7">
        <f t="shared" si="7"/>
        <v>298005.75</v>
      </c>
      <c r="Q7" s="78">
        <v>474</v>
      </c>
      <c r="R7" s="65">
        <f t="shared" si="0"/>
        <v>90.06</v>
      </c>
      <c r="S7" s="69">
        <f t="shared" si="1"/>
        <v>564.05999999999995</v>
      </c>
      <c r="T7" s="7">
        <f t="shared" si="8"/>
        <v>213300</v>
      </c>
      <c r="U7" s="7">
        <f t="shared" si="9"/>
        <v>253826.99999999997</v>
      </c>
      <c r="V7" s="7">
        <v>500</v>
      </c>
      <c r="W7" s="7">
        <v>95</v>
      </c>
      <c r="X7" s="7">
        <v>595</v>
      </c>
      <c r="Y7" s="7">
        <f t="shared" si="10"/>
        <v>225000</v>
      </c>
      <c r="Z7" s="7">
        <f t="shared" si="11"/>
        <v>267750</v>
      </c>
      <c r="AA7" s="7">
        <f t="shared" si="2"/>
        <v>510.16666666666669</v>
      </c>
      <c r="AB7" s="7">
        <f t="shared" si="2"/>
        <v>96.931666666666672</v>
      </c>
      <c r="AC7" s="7">
        <f t="shared" si="2"/>
        <v>607.09833333333336</v>
      </c>
      <c r="AD7" s="7">
        <f t="shared" si="2"/>
        <v>229575</v>
      </c>
      <c r="AE7" s="7">
        <f t="shared" si="2"/>
        <v>273194.25</v>
      </c>
      <c r="AF7" s="127">
        <f t="shared" si="12"/>
        <v>18442.168734316481</v>
      </c>
      <c r="AG7" s="128">
        <f t="shared" si="3"/>
        <v>6.7505698726515947E-2</v>
      </c>
    </row>
    <row r="8" spans="1:36" ht="72.599999999999994">
      <c r="A8" s="14">
        <v>6</v>
      </c>
      <c r="B8" s="340"/>
      <c r="C8" s="323" t="s">
        <v>46</v>
      </c>
      <c r="D8" s="323" t="s">
        <v>47</v>
      </c>
      <c r="E8" s="323" t="s">
        <v>48</v>
      </c>
      <c r="F8" s="323" t="s">
        <v>49</v>
      </c>
      <c r="G8" s="42" t="s">
        <v>50</v>
      </c>
      <c r="H8" s="35">
        <v>15</v>
      </c>
      <c r="I8" s="35" t="s">
        <v>44</v>
      </c>
      <c r="J8" s="323" t="s">
        <v>48</v>
      </c>
      <c r="K8" s="6"/>
      <c r="L8" s="66">
        <v>3116400</v>
      </c>
      <c r="M8" s="65">
        <f t="shared" si="4"/>
        <v>592116</v>
      </c>
      <c r="N8" s="69">
        <f t="shared" si="5"/>
        <v>3708516</v>
      </c>
      <c r="O8" s="7">
        <f t="shared" si="6"/>
        <v>46746000</v>
      </c>
      <c r="P8" s="7">
        <f t="shared" si="7"/>
        <v>55627740</v>
      </c>
      <c r="Q8" s="78">
        <v>2830489</v>
      </c>
      <c r="R8" s="65">
        <f t="shared" si="0"/>
        <v>537792.91</v>
      </c>
      <c r="S8" s="69">
        <f t="shared" si="1"/>
        <v>3368281.91</v>
      </c>
      <c r="T8" s="7">
        <f t="shared" si="8"/>
        <v>42457335</v>
      </c>
      <c r="U8" s="7">
        <f t="shared" si="9"/>
        <v>50524228.650000006</v>
      </c>
      <c r="V8" s="7">
        <v>2800000</v>
      </c>
      <c r="W8" s="7">
        <v>532000</v>
      </c>
      <c r="X8" s="7">
        <v>3332000</v>
      </c>
      <c r="Y8" s="7">
        <f t="shared" si="10"/>
        <v>42000000</v>
      </c>
      <c r="Z8" s="7">
        <f t="shared" si="11"/>
        <v>49980000</v>
      </c>
      <c r="AA8" s="7">
        <f t="shared" si="2"/>
        <v>2915629.6666666665</v>
      </c>
      <c r="AB8" s="7">
        <f t="shared" si="2"/>
        <v>553969.63666666672</v>
      </c>
      <c r="AC8" s="7">
        <f t="shared" si="2"/>
        <v>3469599.3033333332</v>
      </c>
      <c r="AD8" s="7">
        <f t="shared" si="2"/>
        <v>43734445</v>
      </c>
      <c r="AE8" s="7">
        <f t="shared" si="2"/>
        <v>52043989.550000004</v>
      </c>
      <c r="AF8" s="127">
        <f t="shared" si="12"/>
        <v>2543815.5949644619</v>
      </c>
      <c r="AG8" s="128">
        <f t="shared" si="3"/>
        <v>4.8878182033307661E-2</v>
      </c>
      <c r="AI8" s="1">
        <f>350*6</f>
        <v>2100</v>
      </c>
      <c r="AJ8" s="1">
        <f>350*3</f>
        <v>1050</v>
      </c>
    </row>
    <row r="9" spans="1:36" ht="43.5">
      <c r="A9" s="14">
        <v>7</v>
      </c>
      <c r="B9" s="340"/>
      <c r="C9" s="323"/>
      <c r="D9" s="323"/>
      <c r="E9" s="323"/>
      <c r="F9" s="323"/>
      <c r="G9" s="42" t="s">
        <v>51</v>
      </c>
      <c r="H9" s="152">
        <v>450</v>
      </c>
      <c r="I9" s="35" t="s">
        <v>44</v>
      </c>
      <c r="J9" s="323"/>
      <c r="K9" s="6"/>
      <c r="L9" s="67">
        <v>779.1</v>
      </c>
      <c r="M9" s="65">
        <f t="shared" si="4"/>
        <v>148.029</v>
      </c>
      <c r="N9" s="69">
        <f t="shared" si="5"/>
        <v>927.12900000000002</v>
      </c>
      <c r="O9" s="7">
        <f t="shared" si="6"/>
        <v>350595</v>
      </c>
      <c r="P9" s="7">
        <f t="shared" si="7"/>
        <v>417208.05</v>
      </c>
      <c r="Q9" s="78">
        <v>750</v>
      </c>
      <c r="R9" s="65">
        <f t="shared" si="0"/>
        <v>142.5</v>
      </c>
      <c r="S9" s="69">
        <f t="shared" si="1"/>
        <v>892.5</v>
      </c>
      <c r="T9" s="7">
        <f t="shared" si="8"/>
        <v>337500</v>
      </c>
      <c r="U9" s="7">
        <f t="shared" si="9"/>
        <v>401625</v>
      </c>
      <c r="V9" s="7">
        <v>700</v>
      </c>
      <c r="W9" s="7">
        <v>133</v>
      </c>
      <c r="X9" s="7">
        <v>833</v>
      </c>
      <c r="Y9" s="7">
        <f t="shared" si="10"/>
        <v>315000</v>
      </c>
      <c r="Z9" s="7">
        <f t="shared" si="11"/>
        <v>374850</v>
      </c>
      <c r="AA9" s="7">
        <f t="shared" si="2"/>
        <v>743.0333333333333</v>
      </c>
      <c r="AB9" s="7">
        <f t="shared" si="2"/>
        <v>141.17633333333333</v>
      </c>
      <c r="AC9" s="7">
        <f t="shared" si="2"/>
        <v>884.20966666666664</v>
      </c>
      <c r="AD9" s="7">
        <f t="shared" si="2"/>
        <v>334365</v>
      </c>
      <c r="AE9" s="7">
        <f t="shared" si="2"/>
        <v>397894.35000000003</v>
      </c>
      <c r="AF9" s="127">
        <f t="shared" si="12"/>
        <v>17492.653925148119</v>
      </c>
      <c r="AG9" s="128">
        <f t="shared" si="3"/>
        <v>4.3963061865915205E-2</v>
      </c>
      <c r="AH9" s="1">
        <f>450/15</f>
        <v>30</v>
      </c>
    </row>
    <row r="10" spans="1:36" ht="159.6">
      <c r="A10" s="14">
        <v>8</v>
      </c>
      <c r="B10" s="340"/>
      <c r="C10" s="308" t="s">
        <v>52</v>
      </c>
      <c r="D10" s="308" t="s">
        <v>53</v>
      </c>
      <c r="E10" s="308" t="s">
        <v>54</v>
      </c>
      <c r="F10" s="308" t="s">
        <v>55</v>
      </c>
      <c r="G10" s="40" t="s">
        <v>56</v>
      </c>
      <c r="H10" s="35">
        <v>1200</v>
      </c>
      <c r="I10" s="35" t="s">
        <v>44</v>
      </c>
      <c r="J10" s="323" t="s">
        <v>54</v>
      </c>
      <c r="K10" s="6"/>
      <c r="L10" s="66">
        <v>111300</v>
      </c>
      <c r="M10" s="65">
        <f t="shared" si="4"/>
        <v>21147</v>
      </c>
      <c r="N10" s="69">
        <f t="shared" si="5"/>
        <v>132447</v>
      </c>
      <c r="O10" s="7">
        <f t="shared" si="6"/>
        <v>133560000</v>
      </c>
      <c r="P10" s="7">
        <f t="shared" si="7"/>
        <v>158936400</v>
      </c>
      <c r="Q10" s="78">
        <v>102349</v>
      </c>
      <c r="R10" s="65">
        <f t="shared" si="0"/>
        <v>19446.310000000001</v>
      </c>
      <c r="S10" s="69">
        <f t="shared" si="1"/>
        <v>121795.31</v>
      </c>
      <c r="T10" s="7">
        <f t="shared" si="8"/>
        <v>122818800</v>
      </c>
      <c r="U10" s="7">
        <f t="shared" si="9"/>
        <v>146154372</v>
      </c>
      <c r="V10" s="7">
        <v>100000</v>
      </c>
      <c r="W10" s="7">
        <v>19000</v>
      </c>
      <c r="X10" s="7">
        <v>119000</v>
      </c>
      <c r="Y10" s="7">
        <f t="shared" si="10"/>
        <v>120000000</v>
      </c>
      <c r="Z10" s="7">
        <f t="shared" si="11"/>
        <v>142800000</v>
      </c>
      <c r="AA10" s="7">
        <f t="shared" si="2"/>
        <v>104549.66666666667</v>
      </c>
      <c r="AB10" s="7">
        <f t="shared" si="2"/>
        <v>19864.436666666665</v>
      </c>
      <c r="AC10" s="7">
        <f t="shared" si="2"/>
        <v>124414.10333333333</v>
      </c>
      <c r="AD10" s="7">
        <f t="shared" si="2"/>
        <v>125459600</v>
      </c>
      <c r="AE10" s="7">
        <f t="shared" si="2"/>
        <v>149296924</v>
      </c>
      <c r="AF10" s="127">
        <f t="shared" si="12"/>
        <v>6952341.3823223608</v>
      </c>
      <c r="AG10" s="128">
        <f t="shared" si="3"/>
        <v>4.6567211139074513E-2</v>
      </c>
      <c r="AI10" s="1">
        <f>450*12</f>
        <v>5400</v>
      </c>
    </row>
    <row r="11" spans="1:36" ht="72.599999999999994">
      <c r="A11" s="14">
        <v>9</v>
      </c>
      <c r="B11" s="340"/>
      <c r="C11" s="309"/>
      <c r="D11" s="309"/>
      <c r="E11" s="309"/>
      <c r="F11" s="309"/>
      <c r="G11" s="40" t="s">
        <v>57</v>
      </c>
      <c r="H11" s="35">
        <v>200</v>
      </c>
      <c r="I11" s="35" t="s">
        <v>44</v>
      </c>
      <c r="J11" s="323"/>
      <c r="K11" s="6"/>
      <c r="L11" s="68">
        <v>5565</v>
      </c>
      <c r="M11" s="65">
        <f t="shared" si="4"/>
        <v>1057.3499999999999</v>
      </c>
      <c r="N11" s="69">
        <f t="shared" si="5"/>
        <v>6622.35</v>
      </c>
      <c r="O11" s="7">
        <f t="shared" si="6"/>
        <v>1113000</v>
      </c>
      <c r="P11" s="7">
        <f t="shared" si="7"/>
        <v>1324470</v>
      </c>
      <c r="Q11" s="78">
        <v>5000</v>
      </c>
      <c r="R11" s="65">
        <f t="shared" si="0"/>
        <v>950</v>
      </c>
      <c r="S11" s="69">
        <f t="shared" si="1"/>
        <v>5950</v>
      </c>
      <c r="T11" s="7">
        <f t="shared" si="8"/>
        <v>1000000</v>
      </c>
      <c r="U11" s="7">
        <f t="shared" si="9"/>
        <v>1190000</v>
      </c>
      <c r="V11" s="7">
        <v>5000</v>
      </c>
      <c r="W11" s="7">
        <v>950</v>
      </c>
      <c r="X11" s="7">
        <v>5950</v>
      </c>
      <c r="Y11" s="7">
        <f t="shared" si="10"/>
        <v>1000000</v>
      </c>
      <c r="Z11" s="7">
        <f t="shared" si="11"/>
        <v>1190000</v>
      </c>
      <c r="AA11" s="7">
        <f t="shared" si="2"/>
        <v>5188.333333333333</v>
      </c>
      <c r="AB11" s="7">
        <f t="shared" si="2"/>
        <v>985.7833333333333</v>
      </c>
      <c r="AC11" s="7">
        <f t="shared" si="2"/>
        <v>6174.1166666666659</v>
      </c>
      <c r="AD11" s="7">
        <f t="shared" si="2"/>
        <v>1037666.6666666666</v>
      </c>
      <c r="AE11" s="7">
        <f t="shared" si="2"/>
        <v>1234823.3333333333</v>
      </c>
      <c r="AF11" s="127">
        <f t="shared" si="12"/>
        <v>63389.765910770038</v>
      </c>
      <c r="AG11" s="128">
        <f t="shared" si="3"/>
        <v>5.1335089157776993E-2</v>
      </c>
    </row>
    <row r="12" spans="1:36" ht="15.6">
      <c r="A12" s="5">
        <v>10</v>
      </c>
      <c r="B12" s="341"/>
      <c r="C12" s="309"/>
      <c r="D12" s="310"/>
      <c r="E12" s="310"/>
      <c r="F12" s="310"/>
      <c r="G12" s="40" t="s">
        <v>58</v>
      </c>
      <c r="H12" s="35">
        <v>2</v>
      </c>
      <c r="I12" s="35" t="s">
        <v>59</v>
      </c>
      <c r="J12" s="323"/>
      <c r="K12" s="6"/>
      <c r="L12" s="68">
        <v>3339000</v>
      </c>
      <c r="M12" s="65">
        <f t="shared" si="4"/>
        <v>634410</v>
      </c>
      <c r="N12" s="69">
        <f t="shared" si="5"/>
        <v>3973410</v>
      </c>
      <c r="O12" s="7">
        <f t="shared" si="6"/>
        <v>6678000</v>
      </c>
      <c r="P12" s="7">
        <f t="shared" si="7"/>
        <v>7946820</v>
      </c>
      <c r="Q12" s="78">
        <v>3500000</v>
      </c>
      <c r="R12" s="65">
        <f t="shared" si="0"/>
        <v>665000</v>
      </c>
      <c r="S12" s="69">
        <f t="shared" si="1"/>
        <v>4165000</v>
      </c>
      <c r="T12" s="7">
        <f t="shared" si="8"/>
        <v>7000000</v>
      </c>
      <c r="U12" s="7">
        <f t="shared" si="9"/>
        <v>8330000</v>
      </c>
      <c r="V12" s="7">
        <v>3000000</v>
      </c>
      <c r="W12" s="7">
        <v>570000</v>
      </c>
      <c r="X12" s="7">
        <v>3570000</v>
      </c>
      <c r="Y12" s="7">
        <f t="shared" si="10"/>
        <v>6000000</v>
      </c>
      <c r="Z12" s="7">
        <f t="shared" si="11"/>
        <v>7140000</v>
      </c>
      <c r="AA12" s="7">
        <f t="shared" si="2"/>
        <v>3279666.6666666665</v>
      </c>
      <c r="AB12" s="7">
        <f t="shared" si="2"/>
        <v>623136.66666666663</v>
      </c>
      <c r="AC12" s="7">
        <f t="shared" si="2"/>
        <v>3902803.3333333335</v>
      </c>
      <c r="AD12" s="7">
        <f t="shared" si="2"/>
        <v>6559333.333333333</v>
      </c>
      <c r="AE12" s="7">
        <f t="shared" si="2"/>
        <v>7805606.666666667</v>
      </c>
      <c r="AF12" s="127">
        <f t="shared" si="12"/>
        <v>495971.03687838686</v>
      </c>
      <c r="AG12" s="128">
        <f t="shared" si="3"/>
        <v>6.3540357342933868E-2</v>
      </c>
    </row>
    <row r="13" spans="1:36" ht="231.95">
      <c r="A13" s="14">
        <v>11</v>
      </c>
      <c r="B13" s="63" t="s">
        <v>60</v>
      </c>
      <c r="C13" s="47" t="s">
        <v>61</v>
      </c>
      <c r="D13" s="47" t="s">
        <v>62</v>
      </c>
      <c r="E13" s="37" t="s">
        <v>63</v>
      </c>
      <c r="F13" s="37">
        <v>350</v>
      </c>
      <c r="G13" s="42" t="s">
        <v>64</v>
      </c>
      <c r="H13" s="35">
        <v>6</v>
      </c>
      <c r="I13" s="35" t="s">
        <v>65</v>
      </c>
      <c r="J13" s="35">
        <v>350</v>
      </c>
      <c r="K13" s="4" t="s">
        <v>66</v>
      </c>
      <c r="L13" s="66">
        <v>5008500</v>
      </c>
      <c r="M13" s="65">
        <f t="shared" si="4"/>
        <v>951615</v>
      </c>
      <c r="N13" s="69">
        <f t="shared" si="5"/>
        <v>5960115</v>
      </c>
      <c r="O13" s="7">
        <f t="shared" si="6"/>
        <v>30051000</v>
      </c>
      <c r="P13" s="7">
        <f t="shared" si="7"/>
        <v>35760690</v>
      </c>
      <c r="Q13" s="78">
        <v>4500000</v>
      </c>
      <c r="R13" s="65">
        <f t="shared" si="0"/>
        <v>855000</v>
      </c>
      <c r="S13" s="69">
        <f t="shared" si="1"/>
        <v>5355000</v>
      </c>
      <c r="T13" s="7">
        <f t="shared" si="8"/>
        <v>27000000</v>
      </c>
      <c r="U13" s="7">
        <f t="shared" si="9"/>
        <v>32130000</v>
      </c>
      <c r="V13" s="7">
        <v>4500000</v>
      </c>
      <c r="W13" s="7">
        <v>855000</v>
      </c>
      <c r="X13" s="7">
        <v>5355000</v>
      </c>
      <c r="Y13" s="7">
        <f t="shared" si="10"/>
        <v>27000000</v>
      </c>
      <c r="Z13" s="7">
        <f t="shared" si="11"/>
        <v>32130000</v>
      </c>
      <c r="AA13" s="7">
        <f t="shared" si="2"/>
        <v>4669500</v>
      </c>
      <c r="AB13" s="7">
        <f t="shared" si="2"/>
        <v>887205</v>
      </c>
      <c r="AC13" s="7">
        <f t="shared" si="2"/>
        <v>5556705</v>
      </c>
      <c r="AD13" s="7">
        <f t="shared" si="2"/>
        <v>28017000</v>
      </c>
      <c r="AE13" s="7">
        <f t="shared" si="2"/>
        <v>33340230</v>
      </c>
      <c r="AF13" s="127">
        <f t="shared" si="12"/>
        <v>1711523.6795907908</v>
      </c>
      <c r="AG13" s="128">
        <f t="shared" si="3"/>
        <v>5.1335089157776979E-2</v>
      </c>
    </row>
    <row r="14" spans="1:36" ht="159.6">
      <c r="A14" s="5">
        <v>12</v>
      </c>
      <c r="B14" s="162" t="s">
        <v>67</v>
      </c>
      <c r="C14" s="35" t="s">
        <v>68</v>
      </c>
      <c r="D14" s="35" t="s">
        <v>69</v>
      </c>
      <c r="E14" s="35" t="s">
        <v>70</v>
      </c>
      <c r="F14" s="35" t="s">
        <v>71</v>
      </c>
      <c r="G14" s="43" t="s">
        <v>72</v>
      </c>
      <c r="H14" s="35">
        <v>10</v>
      </c>
      <c r="I14" s="35" t="s">
        <v>73</v>
      </c>
      <c r="J14" s="35" t="s">
        <v>70</v>
      </c>
      <c r="K14" s="4"/>
      <c r="L14" s="66">
        <v>10017000</v>
      </c>
      <c r="M14" s="65">
        <f t="shared" si="4"/>
        <v>1903230</v>
      </c>
      <c r="N14" s="69">
        <f t="shared" si="5"/>
        <v>11920230</v>
      </c>
      <c r="O14" s="7">
        <f t="shared" si="6"/>
        <v>100170000</v>
      </c>
      <c r="P14" s="7">
        <f t="shared" si="7"/>
        <v>119202300</v>
      </c>
      <c r="Q14" s="78">
        <v>9646509</v>
      </c>
      <c r="R14" s="65">
        <f t="shared" si="0"/>
        <v>1832836.71</v>
      </c>
      <c r="S14" s="69">
        <f t="shared" si="1"/>
        <v>11479345.710000001</v>
      </c>
      <c r="T14" s="7">
        <f t="shared" si="8"/>
        <v>96465090</v>
      </c>
      <c r="U14" s="7">
        <f t="shared" si="9"/>
        <v>114793457.10000001</v>
      </c>
      <c r="V14" s="7">
        <v>9000000</v>
      </c>
      <c r="W14" s="7">
        <v>1710000</v>
      </c>
      <c r="X14" s="7">
        <v>10710000</v>
      </c>
      <c r="Y14" s="7">
        <f t="shared" si="10"/>
        <v>90000000</v>
      </c>
      <c r="Z14" s="7">
        <f t="shared" si="11"/>
        <v>107100000</v>
      </c>
      <c r="AA14" s="7">
        <f t="shared" si="2"/>
        <v>9554503</v>
      </c>
      <c r="AB14" s="7">
        <f t="shared" si="2"/>
        <v>1815355.57</v>
      </c>
      <c r="AC14" s="7">
        <f t="shared" si="2"/>
        <v>11369858.57</v>
      </c>
      <c r="AD14" s="7">
        <f t="shared" si="2"/>
        <v>95545030</v>
      </c>
      <c r="AE14" s="7">
        <f t="shared" si="2"/>
        <v>113698585.7</v>
      </c>
      <c r="AF14" s="127">
        <f t="shared" si="12"/>
        <v>5001031.4842309272</v>
      </c>
      <c r="AG14" s="128">
        <f t="shared" si="3"/>
        <v>4.3984992895394717E-2</v>
      </c>
    </row>
    <row r="15" spans="1:36" ht="36.4" customHeight="1">
      <c r="A15" s="33"/>
      <c r="B15" s="33"/>
      <c r="C15" s="33"/>
      <c r="D15" s="33"/>
      <c r="E15" s="33"/>
      <c r="F15" s="10"/>
      <c r="G15" s="9"/>
      <c r="H15" s="9"/>
      <c r="I15" s="9"/>
      <c r="J15" s="33"/>
      <c r="K15" s="9"/>
      <c r="L15" s="11"/>
      <c r="M15" s="11"/>
      <c r="N15" s="11"/>
      <c r="O15" s="12"/>
      <c r="P15" s="12">
        <f>SUM(P3:P14)</f>
        <v>430638175.80000001</v>
      </c>
      <c r="Q15" s="11"/>
      <c r="R15" s="11"/>
      <c r="S15" s="11"/>
      <c r="T15" s="12"/>
      <c r="U15" s="12">
        <f>SUM(U3:U14)</f>
        <v>402734109.75</v>
      </c>
      <c r="V15" s="11"/>
      <c r="W15" s="11"/>
      <c r="X15" s="11"/>
      <c r="Y15" s="12"/>
      <c r="Z15" s="12">
        <f>SUM(Z3:Z14)</f>
        <v>386916600</v>
      </c>
      <c r="AA15" s="11"/>
      <c r="AB15" s="11"/>
      <c r="AC15" s="11"/>
      <c r="AD15" s="12"/>
      <c r="AE15" s="12">
        <f>SUM(AE3:AE14)</f>
        <v>406762961.84999996</v>
      </c>
      <c r="AF15" s="12"/>
      <c r="AG15" s="29"/>
    </row>
    <row r="16" spans="1:36" ht="15.6">
      <c r="A16" s="3"/>
      <c r="B16" s="3"/>
      <c r="C16" s="3"/>
      <c r="D16" s="3"/>
      <c r="E16" s="3"/>
      <c r="F16" s="3"/>
      <c r="G16" s="3"/>
      <c r="H16" s="3"/>
      <c r="I16" s="3"/>
      <c r="J16" s="3"/>
      <c r="K16" s="3"/>
      <c r="L16" s="3"/>
      <c r="M16" s="3"/>
      <c r="N16" s="3"/>
      <c r="O16" s="3"/>
      <c r="P16" s="79">
        <f>P15+$J$89+$N$93+$N$100</f>
        <v>1354092289.6700001</v>
      </c>
      <c r="Q16" s="3"/>
      <c r="R16" s="3"/>
      <c r="S16" s="3"/>
      <c r="T16" s="3"/>
      <c r="U16" s="79">
        <f>U15+$J$89+$N$93+$N$100</f>
        <v>1326188223.6199999</v>
      </c>
      <c r="V16" s="3"/>
      <c r="W16" s="3"/>
      <c r="X16" s="3"/>
      <c r="Y16" s="3"/>
      <c r="Z16" s="79">
        <f>Z15+$J$89+$N$93+$N$100</f>
        <v>1310370713.8699999</v>
      </c>
      <c r="AA16" s="3"/>
      <c r="AB16" s="3"/>
      <c r="AC16" s="3"/>
      <c r="AD16" s="3"/>
      <c r="AE16" s="79">
        <f>AE15+$J$89+$N$93+$N$100</f>
        <v>1330217075.7199998</v>
      </c>
      <c r="AF16" s="153"/>
      <c r="AG16" s="154"/>
      <c r="AH16" s="220">
        <v>1305484000</v>
      </c>
    </row>
    <row r="17" spans="1:34" ht="15.6">
      <c r="AG17" s="221"/>
      <c r="AH17" s="147">
        <f>+AH16-AE16</f>
        <v>-24733075.71999979</v>
      </c>
    </row>
    <row r="18" spans="1:34" ht="165" customHeight="1">
      <c r="A18" s="222"/>
      <c r="C18" s="48"/>
      <c r="D18" s="49"/>
      <c r="E18" s="49"/>
      <c r="F18" s="49" t="s">
        <v>74</v>
      </c>
      <c r="G18" s="49" t="s">
        <v>75</v>
      </c>
      <c r="H18" s="50" t="s">
        <v>76</v>
      </c>
      <c r="I18" s="51" t="s">
        <v>77</v>
      </c>
      <c r="J18" s="52" t="s">
        <v>78</v>
      </c>
      <c r="K18" s="70" t="s">
        <v>79</v>
      </c>
      <c r="L18" s="53"/>
      <c r="M18" s="53"/>
      <c r="AG18" s="221"/>
    </row>
    <row r="19" spans="1:34" ht="19.149999999999999" customHeight="1">
      <c r="C19" s="305" t="s">
        <v>80</v>
      </c>
      <c r="D19" s="308" t="s">
        <v>81</v>
      </c>
      <c r="E19" s="308">
        <v>1</v>
      </c>
      <c r="F19" s="308" t="s">
        <v>82</v>
      </c>
      <c r="G19" s="176" t="s">
        <v>83</v>
      </c>
      <c r="H19" s="308">
        <v>1</v>
      </c>
      <c r="I19" s="320">
        <v>8</v>
      </c>
      <c r="J19" s="295">
        <v>8000000</v>
      </c>
      <c r="K19" s="295">
        <f>J19*I19*H19</f>
        <v>64000000</v>
      </c>
      <c r="L19" s="71"/>
      <c r="M19" s="71"/>
      <c r="AG19" s="221"/>
    </row>
    <row r="20" spans="1:34" ht="39.4" customHeight="1">
      <c r="C20" s="306"/>
      <c r="D20" s="309"/>
      <c r="E20" s="309"/>
      <c r="F20" s="309"/>
      <c r="G20" s="177" t="s">
        <v>84</v>
      </c>
      <c r="H20" s="309"/>
      <c r="I20" s="321"/>
      <c r="J20" s="296"/>
      <c r="K20" s="296"/>
      <c r="L20" s="71"/>
      <c r="M20" s="71"/>
      <c r="AG20" s="221"/>
    </row>
    <row r="21" spans="1:34" ht="18" customHeight="1">
      <c r="C21" s="306"/>
      <c r="D21" s="309"/>
      <c r="E21" s="309"/>
      <c r="F21" s="309"/>
      <c r="G21" s="176" t="s">
        <v>85</v>
      </c>
      <c r="H21" s="309"/>
      <c r="I21" s="321"/>
      <c r="J21" s="296"/>
      <c r="K21" s="296"/>
      <c r="L21" s="71"/>
      <c r="M21" s="71"/>
      <c r="AG21" s="221"/>
    </row>
    <row r="22" spans="1:34" ht="39.4" customHeight="1">
      <c r="C22" s="306"/>
      <c r="D22" s="309"/>
      <c r="E22" s="309"/>
      <c r="F22" s="309"/>
      <c r="G22" s="177" t="s">
        <v>86</v>
      </c>
      <c r="H22" s="309"/>
      <c r="I22" s="321"/>
      <c r="J22" s="296"/>
      <c r="K22" s="296"/>
      <c r="L22" s="71"/>
      <c r="M22" s="71"/>
      <c r="AG22" s="221"/>
    </row>
    <row r="23" spans="1:34" ht="18" customHeight="1">
      <c r="C23" s="306"/>
      <c r="D23" s="309"/>
      <c r="E23" s="309"/>
      <c r="F23" s="309"/>
      <c r="G23" s="176" t="s">
        <v>87</v>
      </c>
      <c r="H23" s="309"/>
      <c r="I23" s="321"/>
      <c r="J23" s="296"/>
      <c r="K23" s="296"/>
      <c r="L23" s="71"/>
      <c r="M23" s="71"/>
      <c r="AG23" s="221"/>
    </row>
    <row r="24" spans="1:34" ht="39.4" customHeight="1">
      <c r="C24" s="306"/>
      <c r="D24" s="309"/>
      <c r="E24" s="309"/>
      <c r="F24" s="309"/>
      <c r="G24" s="177" t="s">
        <v>88</v>
      </c>
      <c r="H24" s="309"/>
      <c r="I24" s="321"/>
      <c r="J24" s="296"/>
      <c r="K24" s="296"/>
      <c r="L24" s="71"/>
      <c r="M24" s="71"/>
      <c r="AG24" s="1"/>
    </row>
    <row r="25" spans="1:34" ht="19.899999999999999" customHeight="1">
      <c r="C25" s="307"/>
      <c r="D25" s="309"/>
      <c r="E25" s="310"/>
      <c r="F25" s="310"/>
      <c r="G25" s="178" t="s">
        <v>89</v>
      </c>
      <c r="H25" s="310"/>
      <c r="I25" s="322"/>
      <c r="J25" s="297"/>
      <c r="K25" s="297"/>
      <c r="L25" s="71"/>
      <c r="M25" s="71"/>
      <c r="AG25" s="1"/>
    </row>
    <row r="26" spans="1:34" ht="15.4" customHeight="1">
      <c r="C26" s="305" t="s">
        <v>80</v>
      </c>
      <c r="D26" s="309"/>
      <c r="E26" s="308">
        <v>2</v>
      </c>
      <c r="F26" s="308" t="s">
        <v>90</v>
      </c>
      <c r="G26" s="176" t="s">
        <v>83</v>
      </c>
      <c r="H26" s="308">
        <v>1</v>
      </c>
      <c r="I26" s="320">
        <v>8</v>
      </c>
      <c r="J26" s="295">
        <v>3381000</v>
      </c>
      <c r="K26" s="295">
        <f>J26*I26*H26</f>
        <v>27048000</v>
      </c>
      <c r="L26" s="71"/>
      <c r="M26" s="71"/>
      <c r="AG26" s="1"/>
    </row>
    <row r="27" spans="1:34" ht="35.65" customHeight="1">
      <c r="C27" s="306"/>
      <c r="D27" s="309"/>
      <c r="E27" s="309"/>
      <c r="F27" s="309"/>
      <c r="G27" s="177" t="s">
        <v>91</v>
      </c>
      <c r="H27" s="309"/>
      <c r="I27" s="321"/>
      <c r="J27" s="296"/>
      <c r="K27" s="296"/>
      <c r="L27" s="72"/>
      <c r="M27" s="72"/>
      <c r="AG27" s="1"/>
    </row>
    <row r="28" spans="1:34" ht="22.9" customHeight="1">
      <c r="C28" s="306"/>
      <c r="D28" s="309"/>
      <c r="E28" s="309"/>
      <c r="F28" s="309"/>
      <c r="G28" s="176" t="s">
        <v>85</v>
      </c>
      <c r="H28" s="309"/>
      <c r="I28" s="321"/>
      <c r="J28" s="296"/>
      <c r="K28" s="296"/>
      <c r="L28" s="72"/>
      <c r="M28" s="72"/>
      <c r="AG28" s="1"/>
    </row>
    <row r="29" spans="1:34" ht="35.65" customHeight="1">
      <c r="C29" s="306"/>
      <c r="D29" s="309"/>
      <c r="E29" s="309"/>
      <c r="F29" s="309"/>
      <c r="G29" s="177" t="s">
        <v>92</v>
      </c>
      <c r="H29" s="309"/>
      <c r="I29" s="321"/>
      <c r="J29" s="296"/>
      <c r="K29" s="296"/>
      <c r="L29" s="72"/>
      <c r="M29" s="72"/>
      <c r="AG29" s="1"/>
    </row>
    <row r="30" spans="1:34" ht="24.4" customHeight="1">
      <c r="C30" s="306"/>
      <c r="D30" s="309"/>
      <c r="E30" s="309"/>
      <c r="F30" s="309"/>
      <c r="G30" s="176" t="s">
        <v>87</v>
      </c>
      <c r="H30" s="309"/>
      <c r="I30" s="321"/>
      <c r="J30" s="296"/>
      <c r="K30" s="296"/>
      <c r="L30" s="72"/>
      <c r="M30" s="72"/>
      <c r="AG30" s="1"/>
    </row>
    <row r="31" spans="1:34" ht="35.65" customHeight="1">
      <c r="C31" s="306"/>
      <c r="D31" s="309"/>
      <c r="E31" s="309"/>
      <c r="F31" s="309"/>
      <c r="G31" s="179" t="s">
        <v>93</v>
      </c>
      <c r="H31" s="309"/>
      <c r="I31" s="321"/>
      <c r="J31" s="296"/>
      <c r="K31" s="296"/>
      <c r="L31" s="72"/>
      <c r="M31" s="72"/>
      <c r="AG31" s="221"/>
    </row>
    <row r="32" spans="1:34" ht="17.649999999999999" customHeight="1">
      <c r="C32" s="307"/>
      <c r="D32" s="309"/>
      <c r="E32" s="310"/>
      <c r="F32" s="310"/>
      <c r="G32" s="178" t="s">
        <v>89</v>
      </c>
      <c r="H32" s="310"/>
      <c r="I32" s="322"/>
      <c r="J32" s="297"/>
      <c r="K32" s="297"/>
      <c r="L32" s="72"/>
      <c r="M32" s="72"/>
      <c r="AG32" s="221"/>
    </row>
    <row r="33" spans="3:33" ht="20.65" customHeight="1">
      <c r="C33" s="305" t="s">
        <v>94</v>
      </c>
      <c r="D33" s="309"/>
      <c r="E33" s="308">
        <v>3</v>
      </c>
      <c r="F33" s="308" t="s">
        <v>95</v>
      </c>
      <c r="G33" s="176" t="s">
        <v>83</v>
      </c>
      <c r="H33" s="308">
        <v>2</v>
      </c>
      <c r="I33" s="314">
        <v>3</v>
      </c>
      <c r="J33" s="295">
        <v>5000000</v>
      </c>
      <c r="K33" s="295">
        <f>J33*I33*H33</f>
        <v>30000000</v>
      </c>
      <c r="L33" s="72"/>
      <c r="M33" s="72"/>
      <c r="AG33" s="221"/>
    </row>
    <row r="34" spans="3:33" ht="35.65" customHeight="1">
      <c r="C34" s="306"/>
      <c r="D34" s="309"/>
      <c r="E34" s="309"/>
      <c r="F34" s="309"/>
      <c r="G34" s="177" t="s">
        <v>96</v>
      </c>
      <c r="H34" s="309"/>
      <c r="I34" s="315"/>
      <c r="J34" s="296"/>
      <c r="K34" s="296"/>
      <c r="L34" s="72"/>
      <c r="M34" s="72"/>
      <c r="AG34" s="221"/>
    </row>
    <row r="35" spans="3:33" ht="18.399999999999999" customHeight="1">
      <c r="C35" s="306"/>
      <c r="D35" s="309"/>
      <c r="E35" s="309"/>
      <c r="F35" s="309"/>
      <c r="G35" s="176" t="s">
        <v>85</v>
      </c>
      <c r="H35" s="309"/>
      <c r="I35" s="315"/>
      <c r="J35" s="296"/>
      <c r="K35" s="296"/>
      <c r="L35" s="72"/>
      <c r="M35" s="72"/>
      <c r="AG35" s="221"/>
    </row>
    <row r="36" spans="3:33" ht="35.65" customHeight="1">
      <c r="C36" s="306"/>
      <c r="D36" s="309"/>
      <c r="E36" s="309"/>
      <c r="F36" s="309"/>
      <c r="G36" s="177" t="s">
        <v>97</v>
      </c>
      <c r="H36" s="309"/>
      <c r="I36" s="315"/>
      <c r="J36" s="296"/>
      <c r="K36" s="296"/>
      <c r="L36" s="72"/>
      <c r="M36" s="72"/>
      <c r="AG36" s="221"/>
    </row>
    <row r="37" spans="3:33" ht="15.4" customHeight="1">
      <c r="C37" s="306"/>
      <c r="D37" s="309"/>
      <c r="E37" s="309"/>
      <c r="F37" s="309"/>
      <c r="G37" s="176" t="s">
        <v>87</v>
      </c>
      <c r="H37" s="309"/>
      <c r="I37" s="315"/>
      <c r="J37" s="296"/>
      <c r="K37" s="296"/>
      <c r="L37" s="72"/>
      <c r="M37" s="72"/>
      <c r="AG37" s="221"/>
    </row>
    <row r="38" spans="3:33" ht="35.65" customHeight="1">
      <c r="C38" s="306"/>
      <c r="D38" s="309"/>
      <c r="E38" s="310"/>
      <c r="F38" s="310"/>
      <c r="G38" s="180" t="s">
        <v>98</v>
      </c>
      <c r="H38" s="310"/>
      <c r="I38" s="316"/>
      <c r="J38" s="297"/>
      <c r="K38" s="297"/>
      <c r="L38" s="72"/>
      <c r="M38" s="72"/>
      <c r="AG38" s="221"/>
    </row>
    <row r="39" spans="3:33" ht="22.9" customHeight="1">
      <c r="C39" s="306"/>
      <c r="D39" s="309"/>
      <c r="E39" s="308">
        <v>4</v>
      </c>
      <c r="F39" s="308" t="s">
        <v>99</v>
      </c>
      <c r="G39" s="176" t="s">
        <v>83</v>
      </c>
      <c r="H39" s="308">
        <v>2</v>
      </c>
      <c r="I39" s="314">
        <v>3</v>
      </c>
      <c r="J39" s="295">
        <v>5000000</v>
      </c>
      <c r="K39" s="295">
        <f>J39*I39*H39</f>
        <v>30000000</v>
      </c>
      <c r="L39" s="72"/>
      <c r="M39" s="72"/>
      <c r="AG39" s="221"/>
    </row>
    <row r="40" spans="3:33" ht="35.65" customHeight="1">
      <c r="C40" s="306"/>
      <c r="D40" s="309"/>
      <c r="E40" s="309"/>
      <c r="F40" s="309"/>
      <c r="G40" s="177" t="s">
        <v>100</v>
      </c>
      <c r="H40" s="309"/>
      <c r="I40" s="315"/>
      <c r="J40" s="296"/>
      <c r="K40" s="296"/>
      <c r="L40" s="72"/>
      <c r="M40" s="72"/>
      <c r="AG40" s="221"/>
    </row>
    <row r="41" spans="3:33" ht="26.65" customHeight="1">
      <c r="C41" s="306"/>
      <c r="D41" s="309"/>
      <c r="E41" s="309"/>
      <c r="F41" s="309"/>
      <c r="G41" s="176" t="s">
        <v>85</v>
      </c>
      <c r="H41" s="309"/>
      <c r="I41" s="315"/>
      <c r="J41" s="296"/>
      <c r="K41" s="296"/>
      <c r="L41" s="72"/>
      <c r="M41" s="72"/>
      <c r="AG41" s="221"/>
    </row>
    <row r="42" spans="3:33" ht="35.65" customHeight="1">
      <c r="C42" s="306"/>
      <c r="D42" s="309"/>
      <c r="E42" s="309"/>
      <c r="F42" s="309"/>
      <c r="G42" s="177" t="s">
        <v>97</v>
      </c>
      <c r="H42" s="309"/>
      <c r="I42" s="315"/>
      <c r="J42" s="296"/>
      <c r="K42" s="296"/>
      <c r="L42" s="72"/>
      <c r="M42" s="72"/>
      <c r="AG42" s="221"/>
    </row>
    <row r="43" spans="3:33" ht="20.65" customHeight="1">
      <c r="C43" s="306"/>
      <c r="D43" s="309"/>
      <c r="E43" s="309"/>
      <c r="F43" s="309"/>
      <c r="G43" s="176" t="s">
        <v>87</v>
      </c>
      <c r="H43" s="309"/>
      <c r="I43" s="315"/>
      <c r="J43" s="296"/>
      <c r="K43" s="296"/>
      <c r="L43" s="72"/>
      <c r="M43" s="72"/>
      <c r="AG43" s="221"/>
    </row>
    <row r="44" spans="3:33" ht="35.65" customHeight="1">
      <c r="C44" s="307"/>
      <c r="D44" s="309"/>
      <c r="E44" s="310"/>
      <c r="F44" s="310"/>
      <c r="G44" s="180" t="s">
        <v>101</v>
      </c>
      <c r="H44" s="310"/>
      <c r="I44" s="316"/>
      <c r="J44" s="297"/>
      <c r="K44" s="297"/>
      <c r="L44" s="72"/>
      <c r="M44" s="72"/>
      <c r="AG44" s="221"/>
    </row>
    <row r="45" spans="3:33" ht="35.65" customHeight="1">
      <c r="C45" s="305" t="s">
        <v>102</v>
      </c>
      <c r="D45" s="309"/>
      <c r="E45" s="308">
        <v>5</v>
      </c>
      <c r="F45" s="308" t="s">
        <v>95</v>
      </c>
      <c r="G45" s="176" t="s">
        <v>83</v>
      </c>
      <c r="H45" s="311">
        <v>3</v>
      </c>
      <c r="I45" s="314">
        <v>5</v>
      </c>
      <c r="J45" s="295">
        <v>5000000</v>
      </c>
      <c r="K45" s="295">
        <f>J45*I45*H45</f>
        <v>75000000</v>
      </c>
      <c r="L45" s="72"/>
      <c r="M45" s="72"/>
      <c r="AG45" s="221"/>
    </row>
    <row r="46" spans="3:33" ht="35.65" customHeight="1">
      <c r="C46" s="306"/>
      <c r="D46" s="309"/>
      <c r="E46" s="309"/>
      <c r="F46" s="309"/>
      <c r="G46" s="177" t="s">
        <v>96</v>
      </c>
      <c r="H46" s="312"/>
      <c r="I46" s="315"/>
      <c r="J46" s="296"/>
      <c r="K46" s="296"/>
      <c r="L46" s="72"/>
      <c r="M46" s="72"/>
      <c r="AG46" s="221"/>
    </row>
    <row r="47" spans="3:33" ht="35.65" customHeight="1">
      <c r="C47" s="306"/>
      <c r="D47" s="309"/>
      <c r="E47" s="309"/>
      <c r="F47" s="309"/>
      <c r="G47" s="176" t="s">
        <v>85</v>
      </c>
      <c r="H47" s="312"/>
      <c r="I47" s="315"/>
      <c r="J47" s="296"/>
      <c r="K47" s="296"/>
      <c r="L47" s="72"/>
      <c r="M47" s="72"/>
      <c r="AG47" s="221"/>
    </row>
    <row r="48" spans="3:33" ht="35.65" customHeight="1">
      <c r="C48" s="306"/>
      <c r="D48" s="309"/>
      <c r="E48" s="309"/>
      <c r="F48" s="309"/>
      <c r="G48" s="177" t="s">
        <v>97</v>
      </c>
      <c r="H48" s="312"/>
      <c r="I48" s="315"/>
      <c r="J48" s="296"/>
      <c r="K48" s="296"/>
      <c r="L48" s="72"/>
      <c r="M48" s="72"/>
      <c r="AG48" s="221"/>
    </row>
    <row r="49" spans="3:13" ht="35.65" customHeight="1">
      <c r="C49" s="306"/>
      <c r="D49" s="309"/>
      <c r="E49" s="309"/>
      <c r="F49" s="309"/>
      <c r="G49" s="176" t="s">
        <v>87</v>
      </c>
      <c r="H49" s="312"/>
      <c r="I49" s="315"/>
      <c r="J49" s="296"/>
      <c r="K49" s="296"/>
      <c r="L49" s="72"/>
      <c r="M49" s="72"/>
    </row>
    <row r="50" spans="3:13" ht="35.65" customHeight="1">
      <c r="C50" s="306"/>
      <c r="D50" s="309"/>
      <c r="E50" s="310"/>
      <c r="F50" s="310"/>
      <c r="G50" s="180" t="s">
        <v>98</v>
      </c>
      <c r="H50" s="313"/>
      <c r="I50" s="316"/>
      <c r="J50" s="297"/>
      <c r="K50" s="297"/>
      <c r="L50" s="72"/>
      <c r="M50" s="72"/>
    </row>
    <row r="51" spans="3:13" ht="35.65" customHeight="1">
      <c r="C51" s="306"/>
      <c r="D51" s="309"/>
      <c r="E51" s="308">
        <v>6</v>
      </c>
      <c r="F51" s="308" t="s">
        <v>99</v>
      </c>
      <c r="G51" s="176" t="s">
        <v>83</v>
      </c>
      <c r="H51" s="311">
        <v>3</v>
      </c>
      <c r="I51" s="314">
        <v>5</v>
      </c>
      <c r="J51" s="295">
        <v>5000000</v>
      </c>
      <c r="K51" s="295">
        <f>J51*I51*H51</f>
        <v>75000000</v>
      </c>
      <c r="L51" s="72"/>
      <c r="M51" s="72"/>
    </row>
    <row r="52" spans="3:13" ht="35.65" customHeight="1">
      <c r="C52" s="306"/>
      <c r="D52" s="309"/>
      <c r="E52" s="309"/>
      <c r="F52" s="309"/>
      <c r="G52" s="177" t="s">
        <v>100</v>
      </c>
      <c r="H52" s="312"/>
      <c r="I52" s="315"/>
      <c r="J52" s="296"/>
      <c r="K52" s="296"/>
      <c r="L52" s="72"/>
      <c r="M52" s="72"/>
    </row>
    <row r="53" spans="3:13" ht="35.65" customHeight="1">
      <c r="C53" s="306"/>
      <c r="D53" s="309"/>
      <c r="E53" s="309"/>
      <c r="F53" s="309"/>
      <c r="G53" s="176" t="s">
        <v>85</v>
      </c>
      <c r="H53" s="312"/>
      <c r="I53" s="315"/>
      <c r="J53" s="296"/>
      <c r="K53" s="296"/>
      <c r="L53" s="72"/>
      <c r="M53" s="72"/>
    </row>
    <row r="54" spans="3:13" ht="35.65" customHeight="1">
      <c r="C54" s="306"/>
      <c r="D54" s="309"/>
      <c r="E54" s="309"/>
      <c r="F54" s="309"/>
      <c r="G54" s="177" t="s">
        <v>97</v>
      </c>
      <c r="H54" s="312"/>
      <c r="I54" s="315"/>
      <c r="J54" s="296"/>
      <c r="K54" s="296"/>
      <c r="L54" s="72"/>
      <c r="M54" s="72"/>
    </row>
    <row r="55" spans="3:13" ht="35.65" customHeight="1">
      <c r="C55" s="306"/>
      <c r="D55" s="309"/>
      <c r="E55" s="309"/>
      <c r="F55" s="309"/>
      <c r="G55" s="176" t="s">
        <v>87</v>
      </c>
      <c r="H55" s="312"/>
      <c r="I55" s="315"/>
      <c r="J55" s="296"/>
      <c r="K55" s="296"/>
      <c r="L55" s="72"/>
      <c r="M55" s="72"/>
    </row>
    <row r="56" spans="3:13" ht="35.65" customHeight="1">
      <c r="C56" s="307"/>
      <c r="D56" s="309"/>
      <c r="E56" s="310"/>
      <c r="F56" s="310"/>
      <c r="G56" s="180" t="s">
        <v>101</v>
      </c>
      <c r="H56" s="313"/>
      <c r="I56" s="316"/>
      <c r="J56" s="297"/>
      <c r="K56" s="297"/>
      <c r="L56" s="72"/>
      <c r="M56" s="72"/>
    </row>
    <row r="57" spans="3:13" ht="15.4" customHeight="1">
      <c r="C57" s="305" t="s">
        <v>103</v>
      </c>
      <c r="D57" s="309"/>
      <c r="E57" s="308">
        <v>7</v>
      </c>
      <c r="F57" s="308" t="s">
        <v>95</v>
      </c>
      <c r="G57" s="176" t="s">
        <v>83</v>
      </c>
      <c r="H57" s="308">
        <v>4</v>
      </c>
      <c r="I57" s="320">
        <v>4</v>
      </c>
      <c r="J57" s="295">
        <v>5000000</v>
      </c>
      <c r="K57" s="295">
        <f>J57*I57*H57</f>
        <v>80000000</v>
      </c>
      <c r="L57" s="72"/>
      <c r="M57" s="72"/>
    </row>
    <row r="58" spans="3:13" ht="35.65" customHeight="1">
      <c r="C58" s="306"/>
      <c r="D58" s="309"/>
      <c r="E58" s="309"/>
      <c r="F58" s="309"/>
      <c r="G58" s="177" t="s">
        <v>96</v>
      </c>
      <c r="H58" s="309"/>
      <c r="I58" s="321"/>
      <c r="J58" s="296"/>
      <c r="K58" s="296"/>
      <c r="L58" s="72"/>
      <c r="M58" s="72"/>
    </row>
    <row r="59" spans="3:13" ht="15.6">
      <c r="C59" s="306"/>
      <c r="D59" s="309"/>
      <c r="E59" s="309"/>
      <c r="F59" s="309"/>
      <c r="G59" s="176" t="s">
        <v>85</v>
      </c>
      <c r="H59" s="309"/>
      <c r="I59" s="321"/>
      <c r="J59" s="296"/>
      <c r="K59" s="296"/>
      <c r="L59" s="72"/>
      <c r="M59" s="72"/>
    </row>
    <row r="60" spans="3:13" ht="35.65" customHeight="1">
      <c r="C60" s="306"/>
      <c r="D60" s="309"/>
      <c r="E60" s="309"/>
      <c r="F60" s="309"/>
      <c r="G60" s="177" t="s">
        <v>97</v>
      </c>
      <c r="H60" s="309"/>
      <c r="I60" s="321"/>
      <c r="J60" s="296"/>
      <c r="K60" s="296"/>
      <c r="L60" s="72"/>
      <c r="M60" s="72"/>
    </row>
    <row r="61" spans="3:13" ht="15.6">
      <c r="C61" s="306"/>
      <c r="D61" s="309"/>
      <c r="E61" s="309"/>
      <c r="F61" s="309"/>
      <c r="G61" s="176" t="s">
        <v>87</v>
      </c>
      <c r="H61" s="309"/>
      <c r="I61" s="321"/>
      <c r="J61" s="296"/>
      <c r="K61" s="296"/>
      <c r="L61" s="72"/>
      <c r="M61" s="72"/>
    </row>
    <row r="62" spans="3:13" ht="35.65" customHeight="1">
      <c r="C62" s="306"/>
      <c r="D62" s="309"/>
      <c r="E62" s="310"/>
      <c r="F62" s="310"/>
      <c r="G62" s="180" t="s">
        <v>98</v>
      </c>
      <c r="H62" s="310"/>
      <c r="I62" s="322"/>
      <c r="J62" s="297"/>
      <c r="K62" s="297"/>
      <c r="L62" s="72"/>
      <c r="M62" s="72"/>
    </row>
    <row r="63" spans="3:13" ht="15.75" customHeight="1">
      <c r="C63" s="306"/>
      <c r="D63" s="309"/>
      <c r="E63" s="308">
        <v>8</v>
      </c>
      <c r="F63" s="308" t="s">
        <v>99</v>
      </c>
      <c r="G63" s="176" t="s">
        <v>83</v>
      </c>
      <c r="H63" s="308">
        <v>4</v>
      </c>
      <c r="I63" s="320">
        <v>4</v>
      </c>
      <c r="J63" s="295">
        <v>5000000</v>
      </c>
      <c r="K63" s="295">
        <f>J63*I63*H63</f>
        <v>80000000</v>
      </c>
      <c r="L63" s="72"/>
      <c r="M63" s="72"/>
    </row>
    <row r="64" spans="3:13" ht="35.65" customHeight="1">
      <c r="C64" s="306"/>
      <c r="D64" s="309"/>
      <c r="E64" s="309"/>
      <c r="F64" s="309"/>
      <c r="G64" s="177" t="s">
        <v>100</v>
      </c>
      <c r="H64" s="309"/>
      <c r="I64" s="321"/>
      <c r="J64" s="296"/>
      <c r="K64" s="296"/>
      <c r="L64" s="72"/>
      <c r="M64" s="72"/>
    </row>
    <row r="65" spans="3:13" ht="15.6">
      <c r="C65" s="306"/>
      <c r="D65" s="309"/>
      <c r="E65" s="309"/>
      <c r="F65" s="309"/>
      <c r="G65" s="176" t="s">
        <v>85</v>
      </c>
      <c r="H65" s="309"/>
      <c r="I65" s="321"/>
      <c r="J65" s="296"/>
      <c r="K65" s="296"/>
      <c r="L65" s="72"/>
      <c r="M65" s="72"/>
    </row>
    <row r="66" spans="3:13" ht="35.65" customHeight="1">
      <c r="C66" s="306"/>
      <c r="D66" s="309"/>
      <c r="E66" s="309"/>
      <c r="F66" s="309"/>
      <c r="G66" s="177" t="s">
        <v>97</v>
      </c>
      <c r="H66" s="309"/>
      <c r="I66" s="321"/>
      <c r="J66" s="296"/>
      <c r="K66" s="296"/>
      <c r="L66" s="72"/>
      <c r="M66" s="72"/>
    </row>
    <row r="67" spans="3:13" ht="15.6">
      <c r="C67" s="306"/>
      <c r="D67" s="309"/>
      <c r="E67" s="309"/>
      <c r="F67" s="309"/>
      <c r="G67" s="176" t="s">
        <v>87</v>
      </c>
      <c r="H67" s="309"/>
      <c r="I67" s="321"/>
      <c r="J67" s="296"/>
      <c r="K67" s="296"/>
      <c r="L67" s="72"/>
      <c r="M67" s="72"/>
    </row>
    <row r="68" spans="3:13" ht="35.65" customHeight="1">
      <c r="C68" s="307"/>
      <c r="D68" s="309"/>
      <c r="E68" s="310"/>
      <c r="F68" s="310"/>
      <c r="G68" s="180" t="s">
        <v>101</v>
      </c>
      <c r="H68" s="310"/>
      <c r="I68" s="322"/>
      <c r="J68" s="297"/>
      <c r="K68" s="297"/>
      <c r="L68" s="72"/>
      <c r="M68" s="72"/>
    </row>
    <row r="69" spans="3:13" ht="15.75" customHeight="1">
      <c r="C69" s="305" t="s">
        <v>104</v>
      </c>
      <c r="D69" s="309"/>
      <c r="E69" s="308">
        <v>9</v>
      </c>
      <c r="F69" s="308" t="s">
        <v>105</v>
      </c>
      <c r="G69" s="176" t="s">
        <v>83</v>
      </c>
      <c r="H69" s="308">
        <v>2</v>
      </c>
      <c r="I69" s="314">
        <v>3</v>
      </c>
      <c r="J69" s="317">
        <v>5000000</v>
      </c>
      <c r="K69" s="295">
        <f>J69*I69*H69</f>
        <v>30000000</v>
      </c>
      <c r="L69" s="72"/>
      <c r="M69" s="72"/>
    </row>
    <row r="70" spans="3:13" ht="35.65" customHeight="1">
      <c r="C70" s="306"/>
      <c r="D70" s="309"/>
      <c r="E70" s="309"/>
      <c r="F70" s="309"/>
      <c r="G70" s="177" t="s">
        <v>106</v>
      </c>
      <c r="H70" s="309"/>
      <c r="I70" s="315"/>
      <c r="J70" s="318"/>
      <c r="K70" s="296"/>
      <c r="L70" s="72"/>
      <c r="M70" s="72"/>
    </row>
    <row r="71" spans="3:13" ht="15.6">
      <c r="C71" s="306"/>
      <c r="D71" s="309"/>
      <c r="E71" s="309"/>
      <c r="F71" s="309"/>
      <c r="G71" s="176" t="s">
        <v>85</v>
      </c>
      <c r="H71" s="309"/>
      <c r="I71" s="315"/>
      <c r="J71" s="318"/>
      <c r="K71" s="296"/>
      <c r="L71" s="72"/>
      <c r="M71" s="72"/>
    </row>
    <row r="72" spans="3:13" ht="35.65" customHeight="1">
      <c r="C72" s="306"/>
      <c r="D72" s="309"/>
      <c r="E72" s="309"/>
      <c r="F72" s="309"/>
      <c r="G72" s="177" t="s">
        <v>97</v>
      </c>
      <c r="H72" s="309"/>
      <c r="I72" s="315"/>
      <c r="J72" s="318"/>
      <c r="K72" s="296"/>
      <c r="L72" s="72"/>
      <c r="M72" s="72"/>
    </row>
    <row r="73" spans="3:13" ht="15.6">
      <c r="C73" s="306"/>
      <c r="D73" s="309"/>
      <c r="E73" s="309"/>
      <c r="F73" s="309"/>
      <c r="G73" s="176" t="s">
        <v>87</v>
      </c>
      <c r="H73" s="309"/>
      <c r="I73" s="315"/>
      <c r="J73" s="318"/>
      <c r="K73" s="296"/>
      <c r="L73" s="72"/>
      <c r="M73" s="72"/>
    </row>
    <row r="74" spans="3:13" ht="35.65" customHeight="1">
      <c r="C74" s="307"/>
      <c r="D74" s="309"/>
      <c r="E74" s="310"/>
      <c r="F74" s="310"/>
      <c r="G74" s="180" t="s">
        <v>107</v>
      </c>
      <c r="H74" s="310"/>
      <c r="I74" s="316"/>
      <c r="J74" s="319"/>
      <c r="K74" s="297"/>
      <c r="L74" s="72"/>
      <c r="M74" s="72"/>
    </row>
    <row r="75" spans="3:13" ht="35.65" customHeight="1">
      <c r="C75" s="305" t="s">
        <v>108</v>
      </c>
      <c r="D75" s="309"/>
      <c r="E75" s="308">
        <v>10</v>
      </c>
      <c r="F75" s="308" t="s">
        <v>109</v>
      </c>
      <c r="G75" s="176" t="s">
        <v>83</v>
      </c>
      <c r="H75" s="311">
        <v>4</v>
      </c>
      <c r="I75" s="314">
        <v>5.5</v>
      </c>
      <c r="J75" s="295">
        <v>5000000</v>
      </c>
      <c r="K75" s="295">
        <f>J75*I75*H75</f>
        <v>110000000</v>
      </c>
      <c r="L75" s="72"/>
      <c r="M75" s="72"/>
    </row>
    <row r="76" spans="3:13" ht="35.65" customHeight="1">
      <c r="C76" s="306"/>
      <c r="D76" s="309"/>
      <c r="E76" s="309"/>
      <c r="F76" s="309"/>
      <c r="G76" s="177" t="s">
        <v>96</v>
      </c>
      <c r="H76" s="312"/>
      <c r="I76" s="315"/>
      <c r="J76" s="296"/>
      <c r="K76" s="296"/>
      <c r="L76" s="72"/>
      <c r="M76" s="72"/>
    </row>
    <row r="77" spans="3:13" ht="35.65" customHeight="1">
      <c r="C77" s="306"/>
      <c r="D77" s="309"/>
      <c r="E77" s="309"/>
      <c r="F77" s="309"/>
      <c r="G77" s="176" t="s">
        <v>85</v>
      </c>
      <c r="H77" s="312"/>
      <c r="I77" s="315"/>
      <c r="J77" s="296"/>
      <c r="K77" s="296"/>
      <c r="L77" s="72"/>
      <c r="M77" s="182"/>
    </row>
    <row r="78" spans="3:13" ht="35.65" customHeight="1">
      <c r="C78" s="306"/>
      <c r="D78" s="309"/>
      <c r="E78" s="309"/>
      <c r="F78" s="309"/>
      <c r="G78" s="177" t="s">
        <v>97</v>
      </c>
      <c r="H78" s="312"/>
      <c r="I78" s="315"/>
      <c r="J78" s="296"/>
      <c r="K78" s="296"/>
      <c r="L78" s="72"/>
      <c r="M78" s="72"/>
    </row>
    <row r="79" spans="3:13" ht="35.65" customHeight="1">
      <c r="C79" s="306"/>
      <c r="D79" s="309"/>
      <c r="E79" s="309"/>
      <c r="F79" s="309"/>
      <c r="G79" s="176" t="s">
        <v>87</v>
      </c>
      <c r="H79" s="312"/>
      <c r="I79" s="315"/>
      <c r="J79" s="296"/>
      <c r="K79" s="296"/>
      <c r="L79" s="72"/>
      <c r="M79" s="72"/>
    </row>
    <row r="80" spans="3:13" ht="35.65" customHeight="1">
      <c r="C80" s="307"/>
      <c r="D80" s="309"/>
      <c r="E80" s="310"/>
      <c r="F80" s="310"/>
      <c r="G80" s="180" t="s">
        <v>110</v>
      </c>
      <c r="H80" s="313"/>
      <c r="I80" s="316"/>
      <c r="J80" s="297"/>
      <c r="K80" s="297"/>
      <c r="L80" s="72"/>
      <c r="M80" s="72"/>
    </row>
    <row r="81" spans="3:14" ht="15.6">
      <c r="C81" s="305" t="s">
        <v>108</v>
      </c>
      <c r="D81" s="309"/>
      <c r="E81" s="308">
        <v>11</v>
      </c>
      <c r="F81" s="308" t="s">
        <v>111</v>
      </c>
      <c r="G81" s="176" t="s">
        <v>83</v>
      </c>
      <c r="H81" s="311">
        <v>4</v>
      </c>
      <c r="I81" s="314">
        <v>5.5</v>
      </c>
      <c r="J81" s="295">
        <v>5000000</v>
      </c>
      <c r="K81" s="295">
        <f>J81*I81*H81</f>
        <v>110000000</v>
      </c>
      <c r="L81" s="72"/>
      <c r="M81" s="72"/>
    </row>
    <row r="82" spans="3:14" ht="35.65" customHeight="1">
      <c r="C82" s="306"/>
      <c r="D82" s="309"/>
      <c r="E82" s="309"/>
      <c r="F82" s="309"/>
      <c r="G82" s="177" t="s">
        <v>100</v>
      </c>
      <c r="H82" s="312"/>
      <c r="I82" s="315"/>
      <c r="J82" s="296"/>
      <c r="K82" s="296"/>
      <c r="L82" s="72"/>
      <c r="M82" s="72"/>
    </row>
    <row r="83" spans="3:14" ht="15.6">
      <c r="C83" s="306"/>
      <c r="D83" s="309"/>
      <c r="E83" s="309"/>
      <c r="F83" s="309"/>
      <c r="G83" s="176" t="s">
        <v>85</v>
      </c>
      <c r="H83" s="312"/>
      <c r="I83" s="315"/>
      <c r="J83" s="296"/>
      <c r="K83" s="296"/>
      <c r="L83" s="72"/>
      <c r="M83" s="72"/>
    </row>
    <row r="84" spans="3:14" ht="35.65" customHeight="1">
      <c r="C84" s="306"/>
      <c r="D84" s="309"/>
      <c r="E84" s="309"/>
      <c r="F84" s="309"/>
      <c r="G84" s="177" t="s">
        <v>97</v>
      </c>
      <c r="H84" s="312"/>
      <c r="I84" s="315"/>
      <c r="J84" s="296"/>
      <c r="K84" s="296"/>
      <c r="L84" s="72"/>
      <c r="M84" s="72"/>
    </row>
    <row r="85" spans="3:14" ht="15.6">
      <c r="C85" s="306"/>
      <c r="D85" s="309"/>
      <c r="E85" s="309"/>
      <c r="F85" s="309"/>
      <c r="G85" s="176" t="s">
        <v>87</v>
      </c>
      <c r="H85" s="312"/>
      <c r="I85" s="315"/>
      <c r="J85" s="296"/>
      <c r="K85" s="296"/>
      <c r="L85" s="72"/>
      <c r="M85" s="72"/>
    </row>
    <row r="86" spans="3:14" ht="35.65" customHeight="1">
      <c r="C86" s="307"/>
      <c r="D86" s="310"/>
      <c r="E86" s="310"/>
      <c r="F86" s="310"/>
      <c r="G86" s="181" t="s">
        <v>112</v>
      </c>
      <c r="H86" s="313"/>
      <c r="I86" s="316"/>
      <c r="J86" s="297"/>
      <c r="K86" s="297"/>
      <c r="L86" s="72"/>
      <c r="M86" s="72"/>
    </row>
    <row r="87" spans="3:14" ht="65.25" customHeight="1">
      <c r="C87" s="298" t="s">
        <v>113</v>
      </c>
      <c r="D87" s="299"/>
      <c r="E87" s="299"/>
      <c r="F87" s="299"/>
      <c r="G87" s="299"/>
      <c r="H87" s="299"/>
      <c r="I87" s="299"/>
      <c r="J87" s="299"/>
      <c r="K87" s="299"/>
    </row>
    <row r="89" spans="3:14" ht="20.25" customHeight="1">
      <c r="I89" s="76" t="s">
        <v>114</v>
      </c>
      <c r="J89" s="77">
        <f>SUM(K19:K86)</f>
        <v>711048000</v>
      </c>
    </row>
    <row r="92" spans="3:14" ht="15.75" customHeight="1">
      <c r="G92" s="164" t="s">
        <v>115</v>
      </c>
      <c r="H92" s="164" t="s">
        <v>12</v>
      </c>
      <c r="I92" s="164" t="s">
        <v>116</v>
      </c>
      <c r="J92" s="164" t="s">
        <v>117</v>
      </c>
      <c r="K92" s="164" t="s">
        <v>118</v>
      </c>
      <c r="L92" s="164" t="s">
        <v>119</v>
      </c>
      <c r="M92" s="164" t="s">
        <v>18</v>
      </c>
      <c r="N92" s="164" t="s">
        <v>19</v>
      </c>
    </row>
    <row r="93" spans="3:14" ht="15.75" customHeight="1">
      <c r="C93" s="300" t="s">
        <v>120</v>
      </c>
      <c r="D93" s="301"/>
      <c r="E93" s="301"/>
      <c r="F93" s="302"/>
      <c r="G93" s="42" t="s">
        <v>121</v>
      </c>
      <c r="H93" s="174">
        <v>1</v>
      </c>
      <c r="I93" s="174" t="s">
        <v>44</v>
      </c>
      <c r="J93" s="163">
        <f>3450000/1.19</f>
        <v>2899159.6638655462</v>
      </c>
      <c r="K93" s="163">
        <f t="shared" ref="K93:K99" si="13">J93*19%</f>
        <v>550840.33613445377</v>
      </c>
      <c r="L93" s="163">
        <f t="shared" ref="L93:L99" si="14">J93+K93</f>
        <v>3450000</v>
      </c>
      <c r="M93" s="175">
        <f>J93*H93</f>
        <v>2899159.6638655462</v>
      </c>
      <c r="N93" s="175">
        <f>L93*H93</f>
        <v>3450000</v>
      </c>
    </row>
    <row r="94" spans="3:14" ht="101.45">
      <c r="C94" s="303" t="s">
        <v>122</v>
      </c>
      <c r="D94" s="303"/>
      <c r="E94" s="303"/>
      <c r="F94" s="303"/>
      <c r="G94" s="42" t="s">
        <v>123</v>
      </c>
      <c r="H94" s="172">
        <v>10</v>
      </c>
      <c r="I94" s="223" t="s">
        <v>124</v>
      </c>
      <c r="J94" s="224">
        <f>AVERAGE('[3]ESTUDIO DE MERCADO'!$D$70,'[3]ESTUDIO DE MERCADO'!$G$70,'[3]ESTUDIO DE MERCADO'!$J$70)</f>
        <v>8564484.5333333332</v>
      </c>
      <c r="K94" s="173">
        <f t="shared" si="13"/>
        <v>1627252.0613333334</v>
      </c>
      <c r="L94" s="173">
        <f t="shared" si="14"/>
        <v>10191736.594666667</v>
      </c>
      <c r="M94" s="175">
        <f t="shared" ref="M94" si="15">J94*H94</f>
        <v>85644845.333333328</v>
      </c>
      <c r="N94" s="175">
        <f t="shared" ref="N94" si="16">L94*H94</f>
        <v>101917365.94666667</v>
      </c>
    </row>
    <row r="95" spans="3:14" ht="29.1">
      <c r="C95" s="303"/>
      <c r="D95" s="303"/>
      <c r="E95" s="303"/>
      <c r="F95" s="303"/>
      <c r="G95" s="42" t="str">
        <f>PROPER("CARPA PAGODA DE 4X4 CON LATERALES  INCLUYE INSTALACIÓN, TRASPORTE Y ENTREGA EN EL LUGAR REQUERIDO, MONTAJE Y DESMONTAJE DE LA MISMA (JORNADA ENTRE 4 A 6 HORAS - DÍA)")</f>
        <v>Carpa Pagoda De 4X4 Con Laterales  Incluye Instalación, Trasporte Y Entrega En El Lugar Requerido, Montaje Y Desmontaje De La Misma (Jornada Entre 4 A 6 Horas - Día)</v>
      </c>
      <c r="H95" s="172">
        <v>50</v>
      </c>
      <c r="I95" s="223" t="s">
        <v>124</v>
      </c>
      <c r="J95" s="224">
        <f>AVERAGE('[3]ESTUDIO DE MERCADO'!$D$39,'[3]ESTUDIO DE MERCADO'!$G$39,'[3]ESTUDIO DE MERCADO'!$J$39)</f>
        <v>1016982.9333333332</v>
      </c>
      <c r="K95" s="173">
        <f t="shared" si="13"/>
        <v>193226.75733333331</v>
      </c>
      <c r="L95" s="173">
        <f t="shared" si="14"/>
        <v>1210209.6906666665</v>
      </c>
      <c r="M95" s="175">
        <f t="shared" ref="M95:M97" si="17">J95*H95</f>
        <v>50849146.666666664</v>
      </c>
      <c r="N95" s="175">
        <f t="shared" ref="N95:N97" si="18">L95*H95</f>
        <v>60510484.533333324</v>
      </c>
    </row>
    <row r="96" spans="3:14" ht="72.599999999999994">
      <c r="C96" s="303"/>
      <c r="D96" s="303"/>
      <c r="E96" s="303"/>
      <c r="F96" s="303"/>
      <c r="G96" s="42" t="s">
        <v>125</v>
      </c>
      <c r="H96" s="35">
        <v>10</v>
      </c>
      <c r="I96" s="35" t="s">
        <v>44</v>
      </c>
      <c r="J96" s="224">
        <f>AVERAGE('[3]ESTUDIO DE MERCADO'!$D$48,'[3]ESTUDIO DE MERCADO'!$G$48,'[3]ESTUDIO DE MERCADO'!$J$48)</f>
        <v>2209593.0666666669</v>
      </c>
      <c r="K96" s="173">
        <f t="shared" si="13"/>
        <v>419822.68266666669</v>
      </c>
      <c r="L96" s="173">
        <f t="shared" si="14"/>
        <v>2629415.7493333337</v>
      </c>
      <c r="M96" s="175">
        <f t="shared" si="17"/>
        <v>22095930.666666668</v>
      </c>
      <c r="N96" s="175">
        <f t="shared" si="18"/>
        <v>26294157.493333336</v>
      </c>
    </row>
    <row r="97" spans="3:14" ht="29.1">
      <c r="C97" s="303"/>
      <c r="D97" s="303"/>
      <c r="E97" s="303"/>
      <c r="F97" s="303"/>
      <c r="G97" s="42" t="s">
        <v>126</v>
      </c>
      <c r="H97" s="35">
        <v>150</v>
      </c>
      <c r="I97" s="35" t="s">
        <v>44</v>
      </c>
      <c r="J97" s="224">
        <f>AVERAGE('[3]ESTUDIO DE MERCADO'!$D$31,'[3]ESTUDIO DE MERCADO'!$G$31,'[3]ESTUDIO DE MERCADO'!$J$31)</f>
        <v>4025.6119999999996</v>
      </c>
      <c r="K97" s="173">
        <f t="shared" si="13"/>
        <v>764.86627999999996</v>
      </c>
      <c r="L97" s="173">
        <f t="shared" si="14"/>
        <v>4790.4782799999994</v>
      </c>
      <c r="M97" s="175">
        <f t="shared" si="17"/>
        <v>603841.79999999993</v>
      </c>
      <c r="N97" s="175">
        <f t="shared" si="18"/>
        <v>718571.74199999985</v>
      </c>
    </row>
    <row r="98" spans="3:14" ht="43.5">
      <c r="C98" s="303"/>
      <c r="D98" s="303"/>
      <c r="E98" s="303"/>
      <c r="F98" s="303"/>
      <c r="G98" s="36" t="s">
        <v>127</v>
      </c>
      <c r="H98" s="47">
        <v>300</v>
      </c>
      <c r="I98" s="47" t="s">
        <v>44</v>
      </c>
      <c r="J98" s="225">
        <f>AVERAGE('[3]ESTUDIO DE MERCADO'!$D$25,'[3]ESTUDIO DE MERCADO'!$G$25,'[3]ESTUDIO DE MERCADO'!$J$25)</f>
        <v>8653.8906666666662</v>
      </c>
      <c r="K98" s="183">
        <f t="shared" si="13"/>
        <v>1644.2392266666666</v>
      </c>
      <c r="L98" s="183">
        <f t="shared" si="14"/>
        <v>10298.129893333333</v>
      </c>
      <c r="M98" s="184">
        <f>J98*H98</f>
        <v>2596167.1999999997</v>
      </c>
      <c r="N98" s="184">
        <f>L98*H98</f>
        <v>3089438.9679999999</v>
      </c>
    </row>
    <row r="99" spans="3:14" ht="39">
      <c r="C99" s="303"/>
      <c r="D99" s="303"/>
      <c r="E99" s="303"/>
      <c r="F99" s="304"/>
      <c r="G99" s="185" t="s">
        <v>128</v>
      </c>
      <c r="H99" s="186">
        <v>10</v>
      </c>
      <c r="I99" s="226" t="s">
        <v>124</v>
      </c>
      <c r="J99" s="227">
        <f>AVERAGE('[3]ESTUDIO DE MERCADO'!$D$75,'[3]ESTUDIO DE MERCADO'!$G$75,'[3]ESTUDIO DE MERCADO'!$J$75)</f>
        <v>1380344.1333333333</v>
      </c>
      <c r="K99" s="187">
        <f t="shared" si="13"/>
        <v>262265.38533333334</v>
      </c>
      <c r="L99" s="187">
        <f t="shared" si="14"/>
        <v>1642609.5186666667</v>
      </c>
      <c r="M99" s="188">
        <f>J99*H99</f>
        <v>13803441.333333332</v>
      </c>
      <c r="N99" s="188">
        <f>L99*H99</f>
        <v>16426095.186666667</v>
      </c>
    </row>
    <row r="100" spans="3:14" ht="15.75" customHeight="1">
      <c r="N100" s="145">
        <f>SUM(N94:N99)</f>
        <v>208956113.87</v>
      </c>
    </row>
    <row r="101" spans="3:14" ht="15.6">
      <c r="H101" s="1"/>
    </row>
  </sheetData>
  <mergeCells count="100">
    <mergeCell ref="B3:B12"/>
    <mergeCell ref="C3:C6"/>
    <mergeCell ref="D3:D6"/>
    <mergeCell ref="E3:E6"/>
    <mergeCell ref="F3:F6"/>
    <mergeCell ref="A1:K1"/>
    <mergeCell ref="L1:P1"/>
    <mergeCell ref="Q1:U1"/>
    <mergeCell ref="V1:Z1"/>
    <mergeCell ref="AA1:AG1"/>
    <mergeCell ref="J10:J12"/>
    <mergeCell ref="J3:J6"/>
    <mergeCell ref="K3:K6"/>
    <mergeCell ref="C8:C9"/>
    <mergeCell ref="D8:D9"/>
    <mergeCell ref="E8:E9"/>
    <mergeCell ref="F8:F9"/>
    <mergeCell ref="J8:J9"/>
    <mergeCell ref="E33:E38"/>
    <mergeCell ref="C10:C12"/>
    <mergeCell ref="D10:D12"/>
    <mergeCell ref="E10:E12"/>
    <mergeCell ref="F10:F12"/>
    <mergeCell ref="F33:F38"/>
    <mergeCell ref="K19:K25"/>
    <mergeCell ref="C26:C32"/>
    <mergeCell ref="E26:E32"/>
    <mergeCell ref="F26:F32"/>
    <mergeCell ref="H26:H32"/>
    <mergeCell ref="I26:I32"/>
    <mergeCell ref="J26:J32"/>
    <mergeCell ref="K26:K32"/>
    <mergeCell ref="C19:C25"/>
    <mergeCell ref="D19:D86"/>
    <mergeCell ref="E19:E25"/>
    <mergeCell ref="F19:F25"/>
    <mergeCell ref="H19:H25"/>
    <mergeCell ref="I19:I25"/>
    <mergeCell ref="J19:J25"/>
    <mergeCell ref="C33:C44"/>
    <mergeCell ref="H33:H38"/>
    <mergeCell ref="I33:I38"/>
    <mergeCell ref="J33:J38"/>
    <mergeCell ref="K33:K38"/>
    <mergeCell ref="K39:K44"/>
    <mergeCell ref="C45:C56"/>
    <mergeCell ref="E45:E50"/>
    <mergeCell ref="F45:F50"/>
    <mergeCell ref="H45:H50"/>
    <mergeCell ref="I45:I50"/>
    <mergeCell ref="J45:J50"/>
    <mergeCell ref="K45:K50"/>
    <mergeCell ref="E51:E56"/>
    <mergeCell ref="F51:F56"/>
    <mergeCell ref="E39:E44"/>
    <mergeCell ref="F39:F44"/>
    <mergeCell ref="H39:H44"/>
    <mergeCell ref="I39:I44"/>
    <mergeCell ref="J39:J44"/>
    <mergeCell ref="H51:H56"/>
    <mergeCell ref="I51:I56"/>
    <mergeCell ref="J51:J56"/>
    <mergeCell ref="K51:K56"/>
    <mergeCell ref="C57:C68"/>
    <mergeCell ref="E57:E62"/>
    <mergeCell ref="F57:F62"/>
    <mergeCell ref="H57:H62"/>
    <mergeCell ref="I57:I62"/>
    <mergeCell ref="J57:J62"/>
    <mergeCell ref="K57:K62"/>
    <mergeCell ref="E63:E68"/>
    <mergeCell ref="F63:F68"/>
    <mergeCell ref="H63:H68"/>
    <mergeCell ref="I63:I68"/>
    <mergeCell ref="J63:J68"/>
    <mergeCell ref="K63:K68"/>
    <mergeCell ref="K69:K74"/>
    <mergeCell ref="C75:C80"/>
    <mergeCell ref="E75:E80"/>
    <mergeCell ref="F75:F80"/>
    <mergeCell ref="H75:H80"/>
    <mergeCell ref="I75:I80"/>
    <mergeCell ref="J75:J80"/>
    <mergeCell ref="K75:K80"/>
    <mergeCell ref="C69:C74"/>
    <mergeCell ref="E69:E74"/>
    <mergeCell ref="F69:F74"/>
    <mergeCell ref="H69:H74"/>
    <mergeCell ref="I69:I74"/>
    <mergeCell ref="J69:J74"/>
    <mergeCell ref="K81:K86"/>
    <mergeCell ref="C87:K87"/>
    <mergeCell ref="C93:F93"/>
    <mergeCell ref="C94:F99"/>
    <mergeCell ref="C81:C86"/>
    <mergeCell ref="E81:E86"/>
    <mergeCell ref="F81:F86"/>
    <mergeCell ref="H81:H86"/>
    <mergeCell ref="I81:I86"/>
    <mergeCell ref="J81:J86"/>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1:G20"/>
  <sheetViews>
    <sheetView topLeftCell="A9" workbookViewId="0">
      <selection activeCell="I5" sqref="I5"/>
    </sheetView>
  </sheetViews>
  <sheetFormatPr defaultColWidth="14.42578125" defaultRowHeight="26.65" customHeight="1"/>
  <cols>
    <col min="1" max="2" width="10.42578125" customWidth="1"/>
    <col min="3" max="3" width="32.42578125" customWidth="1"/>
    <col min="4" max="4" width="14.140625" bestFit="1" customWidth="1"/>
    <col min="5" max="6" width="11.42578125" bestFit="1" customWidth="1"/>
    <col min="7" max="7" width="53" customWidth="1"/>
  </cols>
  <sheetData>
    <row r="1" spans="3:7" ht="26.65" customHeight="1">
      <c r="C1" s="343" t="s">
        <v>129</v>
      </c>
      <c r="D1" s="470"/>
      <c r="E1" s="470"/>
      <c r="F1" s="470"/>
      <c r="G1" s="471"/>
    </row>
    <row r="2" spans="3:7" ht="26.65" customHeight="1">
      <c r="C2" s="344" t="s">
        <v>130</v>
      </c>
      <c r="D2" s="470"/>
      <c r="E2" s="470"/>
      <c r="F2" s="470"/>
      <c r="G2" s="471"/>
    </row>
    <row r="3" spans="3:7" ht="26.65" customHeight="1">
      <c r="C3" s="345"/>
      <c r="D3" s="472"/>
      <c r="E3" s="472"/>
      <c r="F3" s="472"/>
      <c r="G3" s="473"/>
    </row>
    <row r="4" spans="3:7" ht="44.65" customHeight="1">
      <c r="C4" s="474"/>
      <c r="D4" s="475"/>
      <c r="E4" s="475"/>
      <c r="F4" s="475"/>
      <c r="G4" s="476"/>
    </row>
    <row r="5" spans="3:7" ht="26.65" customHeight="1">
      <c r="C5" s="16" t="s">
        <v>131</v>
      </c>
      <c r="D5" s="346" t="s">
        <v>132</v>
      </c>
      <c r="E5" s="477"/>
      <c r="F5" s="477"/>
      <c r="G5" s="478"/>
    </row>
    <row r="6" spans="3:7" ht="26.65" customHeight="1">
      <c r="C6" s="16" t="s">
        <v>133</v>
      </c>
      <c r="D6" s="347"/>
      <c r="E6" s="470"/>
      <c r="F6" s="470"/>
      <c r="G6" s="471"/>
    </row>
    <row r="7" spans="3:7" ht="26.65" customHeight="1">
      <c r="C7" s="16" t="s">
        <v>134</v>
      </c>
      <c r="D7" s="342" t="s">
        <v>135</v>
      </c>
      <c r="E7" s="470"/>
      <c r="F7" s="470"/>
      <c r="G7" s="471"/>
    </row>
    <row r="8" spans="3:7" ht="26.65" customHeight="1">
      <c r="C8" s="16" t="s">
        <v>136</v>
      </c>
      <c r="D8" s="352" t="s">
        <v>137</v>
      </c>
      <c r="E8" s="470"/>
      <c r="F8" s="470"/>
      <c r="G8" s="471"/>
    </row>
    <row r="9" spans="3:7" ht="26.65" customHeight="1">
      <c r="C9" s="17" t="s">
        <v>138</v>
      </c>
      <c r="D9" s="353" t="s">
        <v>139</v>
      </c>
      <c r="E9" s="471"/>
      <c r="F9" s="354"/>
      <c r="G9" s="471"/>
    </row>
    <row r="10" spans="3:7" ht="26.65" customHeight="1">
      <c r="C10" s="350" t="s">
        <v>140</v>
      </c>
      <c r="D10" s="18" t="s">
        <v>141</v>
      </c>
      <c r="E10" s="18" t="s">
        <v>142</v>
      </c>
      <c r="F10" s="18" t="s">
        <v>143</v>
      </c>
      <c r="G10" s="45" t="s">
        <v>144</v>
      </c>
    </row>
    <row r="11" spans="3:7" ht="26.65" customHeight="1">
      <c r="C11" s="351"/>
      <c r="D11" s="19">
        <v>93000000</v>
      </c>
      <c r="E11" s="19">
        <v>93140000</v>
      </c>
      <c r="F11" s="44">
        <v>93141500</v>
      </c>
      <c r="G11" s="46" t="s">
        <v>145</v>
      </c>
    </row>
    <row r="12" spans="3:7" ht="26.65" customHeight="1">
      <c r="C12" s="351"/>
      <c r="D12" s="19">
        <v>93000000</v>
      </c>
      <c r="E12" s="19">
        <v>93140000</v>
      </c>
      <c r="F12" s="44">
        <v>93141506</v>
      </c>
      <c r="G12" s="46" t="s">
        <v>146</v>
      </c>
    </row>
    <row r="13" spans="3:7" ht="15.6">
      <c r="C13" s="351"/>
      <c r="D13" s="19">
        <v>93000000</v>
      </c>
      <c r="E13" s="19">
        <v>93140000</v>
      </c>
      <c r="F13" s="44">
        <v>93141700</v>
      </c>
      <c r="G13" s="46" t="s">
        <v>147</v>
      </c>
    </row>
    <row r="14" spans="3:7" ht="26.65" customHeight="1">
      <c r="C14" s="351"/>
      <c r="D14" s="19">
        <v>85000000</v>
      </c>
      <c r="E14" s="19">
        <v>85110000</v>
      </c>
      <c r="F14" s="44">
        <v>85111500</v>
      </c>
      <c r="G14" s="46" t="s">
        <v>148</v>
      </c>
    </row>
    <row r="15" spans="3:7" ht="26.65" customHeight="1">
      <c r="C15" s="351"/>
      <c r="D15" s="19">
        <v>80000000</v>
      </c>
      <c r="E15" s="19">
        <v>80120000</v>
      </c>
      <c r="F15" s="44">
        <v>80121800</v>
      </c>
      <c r="G15" s="46" t="s">
        <v>149</v>
      </c>
    </row>
    <row r="16" spans="3:7" ht="26.65" customHeight="1">
      <c r="C16" s="351"/>
      <c r="D16" s="19">
        <v>94000000</v>
      </c>
      <c r="E16" s="19">
        <v>94130000</v>
      </c>
      <c r="F16" s="44">
        <v>94132000</v>
      </c>
      <c r="G16" s="46" t="s">
        <v>150</v>
      </c>
    </row>
    <row r="17" spans="3:7" ht="26.65" customHeight="1">
      <c r="C17" s="348" t="s">
        <v>151</v>
      </c>
      <c r="D17" s="349" t="s">
        <v>152</v>
      </c>
      <c r="E17" s="470"/>
      <c r="F17" s="470"/>
      <c r="G17" s="476"/>
    </row>
    <row r="18" spans="3:7" ht="26.65" customHeight="1">
      <c r="C18" s="479"/>
      <c r="D18" s="349"/>
      <c r="E18" s="470"/>
      <c r="F18" s="470"/>
      <c r="G18" s="471"/>
    </row>
    <row r="19" spans="3:7" ht="26.65" customHeight="1">
      <c r="C19" s="348" t="s">
        <v>153</v>
      </c>
      <c r="D19" s="349" t="s">
        <v>154</v>
      </c>
      <c r="E19" s="470"/>
      <c r="F19" s="470"/>
      <c r="G19" s="471"/>
    </row>
    <row r="20" spans="3:7" ht="26.65" customHeight="1">
      <c r="C20" s="479"/>
      <c r="D20" s="349"/>
      <c r="E20" s="470"/>
      <c r="F20" s="470"/>
      <c r="G20" s="471"/>
    </row>
  </sheetData>
  <mergeCells count="16">
    <mergeCell ref="C19:C20"/>
    <mergeCell ref="D19:G19"/>
    <mergeCell ref="D20:G20"/>
    <mergeCell ref="C10:C16"/>
    <mergeCell ref="D8:G8"/>
    <mergeCell ref="D9:E9"/>
    <mergeCell ref="F9:G9"/>
    <mergeCell ref="C17:C18"/>
    <mergeCell ref="D17:G17"/>
    <mergeCell ref="D18:G18"/>
    <mergeCell ref="D7:G7"/>
    <mergeCell ref="C1:G1"/>
    <mergeCell ref="C2:G2"/>
    <mergeCell ref="C3:G4"/>
    <mergeCell ref="D5:G5"/>
    <mergeCell ref="D6:G6"/>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AT159"/>
  <sheetViews>
    <sheetView topLeftCell="G1" zoomScale="80" zoomScaleNormal="80" zoomScaleSheetLayoutView="118" workbookViewId="0">
      <pane ySplit="8" topLeftCell="A130" activePane="bottomLeft" state="frozen"/>
      <selection pane="bottomLeft" activeCell="J133" sqref="J133"/>
    </sheetView>
  </sheetViews>
  <sheetFormatPr defaultColWidth="8.7109375" defaultRowHeight="14.45"/>
  <cols>
    <col min="1" max="1" width="37.42578125" style="48" customWidth="1"/>
    <col min="2" max="2" width="29.7109375" style="48" customWidth="1"/>
    <col min="3" max="3" width="48.42578125" style="48" customWidth="1"/>
    <col min="4" max="4" width="18" style="48" customWidth="1"/>
    <col min="5" max="5" width="25.7109375" style="48" customWidth="1"/>
    <col min="6" max="6" width="132.140625" style="71" customWidth="1"/>
    <col min="7" max="7" width="25.7109375" style="72" bestFit="1" customWidth="1"/>
    <col min="8" max="8" width="18" style="72" bestFit="1" customWidth="1"/>
    <col min="9" max="9" width="27.7109375" style="72" customWidth="1"/>
    <col min="10" max="10" width="31.7109375" style="72" customWidth="1"/>
    <col min="11" max="11" width="31.140625" style="129" customWidth="1"/>
    <col min="12" max="13" width="23.28515625" style="72" customWidth="1"/>
    <col min="14" max="14" width="33.140625" style="72" customWidth="1"/>
    <col min="15" max="15" width="12" style="71" bestFit="1" customWidth="1"/>
    <col min="16" max="21" width="8.7109375" style="71"/>
    <col min="22" max="22" width="108" style="71" customWidth="1"/>
    <col min="23" max="16384" width="8.7109375" style="71"/>
  </cols>
  <sheetData>
    <row r="2" spans="1:15">
      <c r="C2" s="379" t="s">
        <v>155</v>
      </c>
      <c r="D2" s="379"/>
      <c r="E2" s="379"/>
      <c r="F2" s="379"/>
    </row>
    <row r="3" spans="1:15">
      <c r="C3" s="380"/>
      <c r="D3" s="380"/>
      <c r="E3" s="380"/>
      <c r="F3" s="380"/>
    </row>
    <row r="4" spans="1:15">
      <c r="C4" s="379" t="s">
        <v>156</v>
      </c>
      <c r="D4" s="379"/>
      <c r="E4" s="379"/>
      <c r="F4" s="379"/>
    </row>
    <row r="5" spans="1:15">
      <c r="C5" s="379"/>
      <c r="D5" s="379"/>
      <c r="E5" s="379"/>
      <c r="F5" s="379"/>
    </row>
    <row r="6" spans="1:15" ht="37.5" customHeight="1" thickBot="1">
      <c r="G6" s="381" t="s">
        <v>157</v>
      </c>
      <c r="H6" s="382"/>
      <c r="I6" s="382"/>
      <c r="J6" s="382"/>
      <c r="K6" s="382"/>
      <c r="L6" s="382"/>
      <c r="M6" s="382"/>
      <c r="N6" s="383"/>
    </row>
    <row r="7" spans="1:15" s="142" customFormat="1" ht="62.1">
      <c r="A7" s="384" t="s">
        <v>6</v>
      </c>
      <c r="B7" s="386" t="s">
        <v>7</v>
      </c>
      <c r="C7" s="386" t="s">
        <v>8</v>
      </c>
      <c r="D7" s="386" t="s">
        <v>9</v>
      </c>
      <c r="E7" s="386" t="s">
        <v>158</v>
      </c>
      <c r="F7" s="386" t="s">
        <v>159</v>
      </c>
      <c r="G7" s="388" t="s">
        <v>13</v>
      </c>
      <c r="H7" s="389" t="s">
        <v>12</v>
      </c>
      <c r="I7" s="390" t="s">
        <v>160</v>
      </c>
      <c r="J7" s="143" t="s">
        <v>161</v>
      </c>
      <c r="K7" s="390" t="s">
        <v>162</v>
      </c>
      <c r="L7" s="390" t="s">
        <v>163</v>
      </c>
      <c r="M7" s="390" t="s">
        <v>164</v>
      </c>
      <c r="N7" s="390" t="s">
        <v>79</v>
      </c>
    </row>
    <row r="8" spans="1:15" ht="15.6">
      <c r="A8" s="385"/>
      <c r="B8" s="387"/>
      <c r="C8" s="387"/>
      <c r="D8" s="387"/>
      <c r="E8" s="387"/>
      <c r="F8" s="387"/>
      <c r="G8" s="388"/>
      <c r="H8" s="389"/>
      <c r="I8" s="390"/>
      <c r="J8" s="141"/>
      <c r="K8" s="390"/>
      <c r="L8" s="390"/>
      <c r="M8" s="390"/>
      <c r="N8" s="390"/>
    </row>
    <row r="9" spans="1:15" s="137" customFormat="1" ht="72.599999999999994">
      <c r="A9" s="339" t="s">
        <v>27</v>
      </c>
      <c r="B9" s="323" t="s">
        <v>28</v>
      </c>
      <c r="C9" s="323" t="s">
        <v>29</v>
      </c>
      <c r="D9" s="323" t="s">
        <v>30</v>
      </c>
      <c r="E9" s="323" t="s">
        <v>31</v>
      </c>
      <c r="F9" s="38" t="s">
        <v>165</v>
      </c>
      <c r="G9" s="35" t="s">
        <v>33</v>
      </c>
      <c r="H9" s="35">
        <v>500</v>
      </c>
      <c r="I9" s="65"/>
      <c r="J9" s="65"/>
      <c r="K9" s="64">
        <v>83475</v>
      </c>
      <c r="L9" s="65">
        <f t="shared" ref="L9:L27" si="0">+K9*19%</f>
        <v>15860.25</v>
      </c>
      <c r="M9" s="69">
        <f t="shared" ref="M9:M27" si="1">+L9+K9</f>
        <v>99335.25</v>
      </c>
      <c r="N9" s="65">
        <f t="shared" ref="N9:N27" si="2">+M9*H9</f>
        <v>49667625</v>
      </c>
    </row>
    <row r="10" spans="1:15" ht="72.599999999999994">
      <c r="A10" s="340"/>
      <c r="B10" s="323"/>
      <c r="C10" s="323"/>
      <c r="D10" s="323"/>
      <c r="E10" s="323"/>
      <c r="F10" s="39" t="s">
        <v>35</v>
      </c>
      <c r="G10" s="35" t="s">
        <v>36</v>
      </c>
      <c r="H10" s="35">
        <v>500</v>
      </c>
      <c r="I10" s="35"/>
      <c r="J10" s="35"/>
      <c r="K10" s="66">
        <v>890.4</v>
      </c>
      <c r="L10" s="65">
        <f t="shared" si="0"/>
        <v>169.17599999999999</v>
      </c>
      <c r="M10" s="69">
        <f t="shared" si="1"/>
        <v>1059.576</v>
      </c>
      <c r="N10" s="65">
        <f t="shared" si="2"/>
        <v>529788</v>
      </c>
    </row>
    <row r="11" spans="1:15">
      <c r="A11" s="340"/>
      <c r="B11" s="323"/>
      <c r="C11" s="323"/>
      <c r="D11" s="323"/>
      <c r="E11" s="323"/>
      <c r="F11" s="40" t="s">
        <v>166</v>
      </c>
      <c r="G11" s="35" t="s">
        <v>36</v>
      </c>
      <c r="H11" s="35">
        <v>500</v>
      </c>
      <c r="I11" s="35"/>
      <c r="J11" s="35"/>
      <c r="K11" s="66">
        <v>1669.5</v>
      </c>
      <c r="L11" s="65">
        <f t="shared" si="0"/>
        <v>317.20499999999998</v>
      </c>
      <c r="M11" s="69">
        <f t="shared" si="1"/>
        <v>1986.7049999999999</v>
      </c>
      <c r="N11" s="65">
        <f t="shared" si="2"/>
        <v>993352.5</v>
      </c>
    </row>
    <row r="12" spans="1:15" s="137" customFormat="1">
      <c r="A12" s="340"/>
      <c r="B12" s="323"/>
      <c r="C12" s="323"/>
      <c r="D12" s="323"/>
      <c r="E12" s="323"/>
      <c r="F12" s="41" t="s">
        <v>38</v>
      </c>
      <c r="G12" s="35" t="s">
        <v>36</v>
      </c>
      <c r="H12" s="35">
        <v>200</v>
      </c>
      <c r="I12" s="140"/>
      <c r="J12" s="65"/>
      <c r="K12" s="66">
        <v>2226</v>
      </c>
      <c r="L12" s="65">
        <f t="shared" si="0"/>
        <v>422.94</v>
      </c>
      <c r="M12" s="69">
        <f t="shared" si="1"/>
        <v>2648.94</v>
      </c>
      <c r="N12" s="65">
        <f t="shared" si="2"/>
        <v>529788</v>
      </c>
    </row>
    <row r="13" spans="1:15" s="137" customFormat="1" ht="43.5">
      <c r="A13" s="340"/>
      <c r="B13" s="35" t="s">
        <v>39</v>
      </c>
      <c r="C13" s="35"/>
      <c r="D13" s="35"/>
      <c r="E13" s="35"/>
      <c r="F13" s="42" t="s">
        <v>43</v>
      </c>
      <c r="G13" s="35" t="s">
        <v>44</v>
      </c>
      <c r="H13" s="35">
        <v>450</v>
      </c>
      <c r="I13" s="65"/>
      <c r="J13" s="65"/>
      <c r="K13" s="66">
        <v>556.5</v>
      </c>
      <c r="L13" s="65">
        <f t="shared" si="0"/>
        <v>105.735</v>
      </c>
      <c r="M13" s="69">
        <f t="shared" si="1"/>
        <v>662.23500000000001</v>
      </c>
      <c r="N13" s="65">
        <f t="shared" si="2"/>
        <v>298005.75</v>
      </c>
      <c r="O13" s="139"/>
    </row>
    <row r="14" spans="1:15" s="137" customFormat="1" ht="45" customHeight="1">
      <c r="A14" s="340"/>
      <c r="B14" s="323" t="s">
        <v>46</v>
      </c>
      <c r="C14" s="308" t="s">
        <v>47</v>
      </c>
      <c r="D14" s="308" t="s">
        <v>48</v>
      </c>
      <c r="E14" s="323" t="s">
        <v>49</v>
      </c>
      <c r="F14" s="42" t="s">
        <v>50</v>
      </c>
      <c r="G14" s="35" t="s">
        <v>44</v>
      </c>
      <c r="H14" s="35">
        <v>15</v>
      </c>
      <c r="I14" s="65"/>
      <c r="J14" s="65"/>
      <c r="K14" s="66">
        <v>3116400</v>
      </c>
      <c r="L14" s="65">
        <f t="shared" si="0"/>
        <v>592116</v>
      </c>
      <c r="M14" s="69">
        <f t="shared" si="1"/>
        <v>3708516</v>
      </c>
      <c r="N14" s="65">
        <f t="shared" si="2"/>
        <v>55627740</v>
      </c>
    </row>
    <row r="15" spans="1:15" s="137" customFormat="1" ht="29.1">
      <c r="A15" s="340"/>
      <c r="B15" s="323"/>
      <c r="C15" s="310"/>
      <c r="D15" s="310"/>
      <c r="E15" s="323"/>
      <c r="F15" s="42" t="s">
        <v>167</v>
      </c>
      <c r="G15" s="35" t="s">
        <v>44</v>
      </c>
      <c r="H15" s="35">
        <v>1500</v>
      </c>
      <c r="I15" s="65"/>
      <c r="J15" s="65"/>
      <c r="K15" s="67">
        <v>779.1</v>
      </c>
      <c r="L15" s="65">
        <f t="shared" si="0"/>
        <v>148.029</v>
      </c>
      <c r="M15" s="69">
        <f t="shared" si="1"/>
        <v>927.12900000000002</v>
      </c>
      <c r="N15" s="65">
        <f t="shared" si="2"/>
        <v>1390693.5</v>
      </c>
    </row>
    <row r="16" spans="1:15" s="137" customFormat="1" ht="116.1">
      <c r="A16" s="340"/>
      <c r="B16" s="309"/>
      <c r="C16" s="309"/>
      <c r="D16" s="309"/>
      <c r="E16" s="309"/>
      <c r="F16" s="40" t="s">
        <v>56</v>
      </c>
      <c r="G16" s="35" t="s">
        <v>44</v>
      </c>
      <c r="H16" s="35">
        <v>1200</v>
      </c>
      <c r="I16" s="65"/>
      <c r="J16" s="65"/>
      <c r="K16" s="66">
        <v>111300</v>
      </c>
      <c r="L16" s="65">
        <f t="shared" si="0"/>
        <v>21147</v>
      </c>
      <c r="M16" s="69">
        <f t="shared" si="1"/>
        <v>132447</v>
      </c>
      <c r="N16" s="65">
        <f t="shared" si="2"/>
        <v>158936400</v>
      </c>
    </row>
    <row r="17" spans="1:46" s="137" customFormat="1" ht="57.95">
      <c r="A17" s="340"/>
      <c r="B17" s="309"/>
      <c r="C17" s="309"/>
      <c r="D17" s="309"/>
      <c r="E17" s="309"/>
      <c r="F17" s="40" t="s">
        <v>57</v>
      </c>
      <c r="G17" s="35" t="s">
        <v>44</v>
      </c>
      <c r="H17" s="35">
        <v>200</v>
      </c>
      <c r="I17" s="65"/>
      <c r="J17" s="65"/>
      <c r="K17" s="68">
        <v>5565</v>
      </c>
      <c r="L17" s="65">
        <f t="shared" si="0"/>
        <v>1057.3499999999999</v>
      </c>
      <c r="M17" s="69">
        <f t="shared" si="1"/>
        <v>6622.35</v>
      </c>
      <c r="N17" s="65">
        <f t="shared" si="2"/>
        <v>1324470</v>
      </c>
    </row>
    <row r="18" spans="1:46" s="137" customFormat="1">
      <c r="A18" s="341"/>
      <c r="B18" s="310"/>
      <c r="C18" s="310"/>
      <c r="D18" s="310"/>
      <c r="E18" s="310"/>
      <c r="F18" s="40" t="s">
        <v>58</v>
      </c>
      <c r="G18" s="35" t="s">
        <v>44</v>
      </c>
      <c r="H18" s="35">
        <v>2</v>
      </c>
      <c r="I18" s="65"/>
      <c r="J18" s="65"/>
      <c r="K18" s="68">
        <v>3339000</v>
      </c>
      <c r="L18" s="65">
        <f t="shared" si="0"/>
        <v>634410</v>
      </c>
      <c r="M18" s="69">
        <f t="shared" si="1"/>
        <v>3973410</v>
      </c>
      <c r="N18" s="65">
        <f t="shared" si="2"/>
        <v>7946820</v>
      </c>
    </row>
    <row r="19" spans="1:46" s="137" customFormat="1" ht="159.6">
      <c r="A19" s="34" t="s">
        <v>60</v>
      </c>
      <c r="B19" s="36" t="s">
        <v>62</v>
      </c>
      <c r="C19" s="37" t="s">
        <v>63</v>
      </c>
      <c r="D19" s="37">
        <v>350</v>
      </c>
      <c r="E19" s="37">
        <v>350</v>
      </c>
      <c r="F19" s="42" t="s">
        <v>64</v>
      </c>
      <c r="G19" s="35" t="s">
        <v>65</v>
      </c>
      <c r="H19" s="35">
        <v>6</v>
      </c>
      <c r="I19" s="65"/>
      <c r="J19" s="65"/>
      <c r="K19" s="66">
        <v>5008500</v>
      </c>
      <c r="L19" s="65">
        <f t="shared" si="0"/>
        <v>951615</v>
      </c>
      <c r="M19" s="69">
        <f t="shared" si="1"/>
        <v>5960115</v>
      </c>
      <c r="N19" s="65">
        <f t="shared" si="2"/>
        <v>35760690</v>
      </c>
    </row>
    <row r="20" spans="1:46" s="137" customFormat="1" ht="87">
      <c r="A20" s="364" t="s">
        <v>67</v>
      </c>
      <c r="B20" s="323" t="s">
        <v>68</v>
      </c>
      <c r="C20" s="323" t="s">
        <v>69</v>
      </c>
      <c r="D20" s="323" t="s">
        <v>70</v>
      </c>
      <c r="E20" s="323" t="s">
        <v>71</v>
      </c>
      <c r="F20" s="43" t="s">
        <v>168</v>
      </c>
      <c r="G20" s="35" t="s">
        <v>73</v>
      </c>
      <c r="H20" s="35">
        <v>5</v>
      </c>
      <c r="I20" s="65"/>
      <c r="J20" s="65"/>
      <c r="K20" s="66">
        <v>10017000</v>
      </c>
      <c r="L20" s="65">
        <f t="shared" si="0"/>
        <v>1903230</v>
      </c>
      <c r="M20" s="69">
        <f t="shared" si="1"/>
        <v>11920230</v>
      </c>
      <c r="N20" s="65">
        <f t="shared" si="2"/>
        <v>59601150</v>
      </c>
    </row>
    <row r="21" spans="1:46" s="137" customFormat="1" ht="57.95">
      <c r="A21" s="365"/>
      <c r="B21" s="323"/>
      <c r="C21" s="323"/>
      <c r="D21" s="323"/>
      <c r="E21" s="323"/>
      <c r="F21" s="42" t="s">
        <v>123</v>
      </c>
      <c r="G21" s="35" t="s">
        <v>44</v>
      </c>
      <c r="H21" s="35">
        <v>5</v>
      </c>
      <c r="I21" s="65"/>
      <c r="J21" s="65"/>
      <c r="K21" s="66">
        <v>9121294.6999999993</v>
      </c>
      <c r="L21" s="65">
        <f t="shared" si="0"/>
        <v>1733045.9929999998</v>
      </c>
      <c r="M21" s="69">
        <f t="shared" si="1"/>
        <v>10854340.693</v>
      </c>
      <c r="N21" s="65">
        <f t="shared" si="2"/>
        <v>54271703.465000004</v>
      </c>
    </row>
    <row r="22" spans="1:46" s="137" customFormat="1" ht="43.5">
      <c r="A22" s="365"/>
      <c r="B22" s="323"/>
      <c r="C22" s="323"/>
      <c r="D22" s="323"/>
      <c r="E22" s="323"/>
      <c r="F22" s="42" t="s">
        <v>169</v>
      </c>
      <c r="G22" s="35" t="s">
        <v>44</v>
      </c>
      <c r="H22" s="35">
        <v>25</v>
      </c>
      <c r="I22" s="65"/>
      <c r="J22" s="65"/>
      <c r="K22" s="66">
        <v>1446900</v>
      </c>
      <c r="L22" s="65">
        <f t="shared" si="0"/>
        <v>274911</v>
      </c>
      <c r="M22" s="69">
        <f t="shared" si="1"/>
        <v>1721811</v>
      </c>
      <c r="N22" s="65">
        <f t="shared" si="2"/>
        <v>43045275</v>
      </c>
    </row>
    <row r="23" spans="1:46" s="137" customFormat="1" ht="43.5">
      <c r="A23" s="365"/>
      <c r="B23" s="323"/>
      <c r="C23" s="323"/>
      <c r="D23" s="323"/>
      <c r="E23" s="323"/>
      <c r="F23" s="42" t="s">
        <v>125</v>
      </c>
      <c r="G23" s="35" t="s">
        <v>44</v>
      </c>
      <c r="H23" s="35">
        <v>5</v>
      </c>
      <c r="I23" s="65"/>
      <c r="J23" s="65"/>
      <c r="K23" s="66">
        <v>2352065.7999999998</v>
      </c>
      <c r="L23" s="65">
        <f t="shared" si="0"/>
        <v>446892.50199999998</v>
      </c>
      <c r="M23" s="69">
        <f t="shared" si="1"/>
        <v>2798958.3019999997</v>
      </c>
      <c r="N23" s="65">
        <f t="shared" si="2"/>
        <v>13994791.509999998</v>
      </c>
      <c r="AT23" s="137" t="s">
        <v>170</v>
      </c>
    </row>
    <row r="24" spans="1:46" s="137" customFormat="1">
      <c r="A24" s="365"/>
      <c r="B24" s="323"/>
      <c r="C24" s="323"/>
      <c r="D24" s="323"/>
      <c r="E24" s="323"/>
      <c r="F24" s="42" t="s">
        <v>126</v>
      </c>
      <c r="G24" s="35" t="s">
        <v>44</v>
      </c>
      <c r="H24" s="35">
        <v>150</v>
      </c>
      <c r="I24" s="65"/>
      <c r="J24" s="65"/>
      <c r="K24" s="66">
        <v>4279.4849999999997</v>
      </c>
      <c r="L24" s="65">
        <f t="shared" si="0"/>
        <v>813.10214999999994</v>
      </c>
      <c r="M24" s="69">
        <f t="shared" si="1"/>
        <v>5092.5871499999994</v>
      </c>
      <c r="N24" s="65">
        <f t="shared" si="2"/>
        <v>763888.07249999989</v>
      </c>
    </row>
    <row r="25" spans="1:46" s="137" customFormat="1" ht="29.1">
      <c r="A25" s="365"/>
      <c r="B25" s="323"/>
      <c r="C25" s="323"/>
      <c r="D25" s="323"/>
      <c r="E25" s="323"/>
      <c r="F25" s="42" t="s">
        <v>171</v>
      </c>
      <c r="G25" s="35" t="s">
        <v>44</v>
      </c>
      <c r="H25" s="35">
        <v>50</v>
      </c>
      <c r="I25" s="65"/>
      <c r="J25" s="65"/>
      <c r="K25" s="66">
        <v>12876.853500000001</v>
      </c>
      <c r="L25" s="65">
        <f t="shared" si="0"/>
        <v>2446.6021650000002</v>
      </c>
      <c r="M25" s="69">
        <f t="shared" si="1"/>
        <v>15323.455665000001</v>
      </c>
      <c r="N25" s="65">
        <f t="shared" si="2"/>
        <v>766172.78325000009</v>
      </c>
    </row>
    <row r="26" spans="1:46" s="137" customFormat="1" ht="29.1">
      <c r="A26" s="365"/>
      <c r="B26" s="323"/>
      <c r="C26" s="323"/>
      <c r="D26" s="323"/>
      <c r="E26" s="323"/>
      <c r="F26" s="42" t="s">
        <v>172</v>
      </c>
      <c r="G26" s="35" t="s">
        <v>44</v>
      </c>
      <c r="H26" s="35">
        <v>1</v>
      </c>
      <c r="I26" s="65"/>
      <c r="J26" s="65"/>
      <c r="K26" s="66">
        <v>1780800</v>
      </c>
      <c r="L26" s="65">
        <f t="shared" si="0"/>
        <v>338352</v>
      </c>
      <c r="M26" s="69">
        <f t="shared" si="1"/>
        <v>2119152</v>
      </c>
      <c r="N26" s="65">
        <f t="shared" si="2"/>
        <v>2119152</v>
      </c>
    </row>
    <row r="27" spans="1:46" s="137" customFormat="1" ht="29.1">
      <c r="A27" s="366"/>
      <c r="B27" s="323"/>
      <c r="C27" s="323"/>
      <c r="D27" s="323"/>
      <c r="E27" s="323"/>
      <c r="F27" s="42" t="s">
        <v>173</v>
      </c>
      <c r="G27" s="35" t="s">
        <v>44</v>
      </c>
      <c r="H27" s="35">
        <v>5</v>
      </c>
      <c r="I27" s="65"/>
      <c r="J27" s="65"/>
      <c r="K27" s="66">
        <v>181049.55882352943</v>
      </c>
      <c r="L27" s="65">
        <f t="shared" si="0"/>
        <v>34399.416176470593</v>
      </c>
      <c r="M27" s="69">
        <f t="shared" si="1"/>
        <v>215448.97500000003</v>
      </c>
      <c r="N27" s="65">
        <f t="shared" si="2"/>
        <v>1077244.8750000002</v>
      </c>
    </row>
    <row r="28" spans="1:46" s="137" customFormat="1" ht="112.5" customHeight="1" thickBot="1">
      <c r="A28" s="367" t="s">
        <v>174</v>
      </c>
      <c r="B28" s="368"/>
      <c r="C28" s="368"/>
      <c r="D28" s="368"/>
      <c r="E28" s="368"/>
      <c r="F28" s="368"/>
      <c r="G28" s="368"/>
      <c r="H28" s="368"/>
      <c r="I28" s="368"/>
      <c r="J28" s="368"/>
      <c r="K28" s="368"/>
      <c r="L28" s="369"/>
      <c r="M28" s="138"/>
      <c r="N28" s="72"/>
    </row>
    <row r="29" spans="1:46" ht="60.4" customHeight="1" thickBot="1">
      <c r="A29" s="136" t="s">
        <v>175</v>
      </c>
      <c r="B29" s="370" t="s">
        <v>79</v>
      </c>
      <c r="C29" s="371"/>
      <c r="D29" s="371"/>
      <c r="E29" s="371"/>
      <c r="F29" s="371"/>
      <c r="G29" s="371"/>
      <c r="H29" s="371"/>
      <c r="I29" s="372"/>
      <c r="J29" s="135"/>
      <c r="K29" s="373" t="s">
        <v>175</v>
      </c>
      <c r="L29" s="374"/>
      <c r="M29" s="375"/>
      <c r="N29" s="134">
        <f>SUM(N9:N27)</f>
        <v>488644750.45574999</v>
      </c>
    </row>
    <row r="30" spans="1:46">
      <c r="A30" s="133"/>
      <c r="B30" s="71"/>
      <c r="C30" s="71"/>
      <c r="D30" s="71"/>
      <c r="E30" s="71"/>
      <c r="I30" s="131"/>
      <c r="J30" s="131"/>
      <c r="K30" s="132"/>
      <c r="L30" s="131"/>
      <c r="M30" s="131"/>
      <c r="N30" s="131"/>
    </row>
    <row r="31" spans="1:46" ht="90" customHeight="1">
      <c r="A31" s="48" t="s">
        <v>176</v>
      </c>
      <c r="C31" s="49"/>
      <c r="D31" s="49"/>
      <c r="E31" s="49" t="s">
        <v>74</v>
      </c>
      <c r="F31" s="49" t="s">
        <v>75</v>
      </c>
      <c r="G31" s="50" t="s">
        <v>76</v>
      </c>
      <c r="H31" s="51" t="s">
        <v>77</v>
      </c>
      <c r="I31" s="52" t="s">
        <v>78</v>
      </c>
      <c r="J31" s="70" t="s">
        <v>79</v>
      </c>
      <c r="K31" s="53"/>
      <c r="L31" s="53"/>
    </row>
    <row r="32" spans="1:46">
      <c r="B32" s="376" t="s">
        <v>177</v>
      </c>
      <c r="C32" s="323" t="s">
        <v>81</v>
      </c>
      <c r="D32" s="323">
        <v>1</v>
      </c>
      <c r="E32" s="323" t="s">
        <v>82</v>
      </c>
      <c r="F32" s="54" t="s">
        <v>83</v>
      </c>
      <c r="G32" s="361">
        <v>1</v>
      </c>
      <c r="H32" s="361">
        <v>8</v>
      </c>
      <c r="I32" s="377">
        <v>8000000</v>
      </c>
      <c r="J32" s="377">
        <f>I32*H32*G32</f>
        <v>64000000</v>
      </c>
      <c r="K32" s="71"/>
      <c r="L32" s="71"/>
    </row>
    <row r="33" spans="1:16" ht="43.5">
      <c r="B33" s="376"/>
      <c r="C33" s="323"/>
      <c r="D33" s="323"/>
      <c r="E33" s="323"/>
      <c r="F33" s="55" t="s">
        <v>178</v>
      </c>
      <c r="G33" s="361"/>
      <c r="H33" s="361"/>
      <c r="I33" s="377"/>
      <c r="J33" s="377"/>
      <c r="K33" s="71"/>
      <c r="L33" s="71"/>
    </row>
    <row r="34" spans="1:16">
      <c r="B34" s="376"/>
      <c r="C34" s="323"/>
      <c r="D34" s="323"/>
      <c r="E34" s="323"/>
      <c r="F34" s="56"/>
      <c r="G34" s="361"/>
      <c r="H34" s="361"/>
      <c r="I34" s="377"/>
      <c r="J34" s="377"/>
      <c r="K34" s="71"/>
      <c r="L34" s="71"/>
    </row>
    <row r="35" spans="1:16">
      <c r="B35" s="376"/>
      <c r="C35" s="323"/>
      <c r="D35" s="323"/>
      <c r="E35" s="323"/>
      <c r="F35" s="54" t="s">
        <v>85</v>
      </c>
      <c r="G35" s="361"/>
      <c r="H35" s="361"/>
      <c r="I35" s="377"/>
      <c r="J35" s="377"/>
      <c r="K35" s="71"/>
      <c r="L35" s="71"/>
    </row>
    <row r="36" spans="1:16" ht="29.1">
      <c r="B36" s="376"/>
      <c r="C36" s="323"/>
      <c r="D36" s="323"/>
      <c r="E36" s="323"/>
      <c r="F36" s="55" t="s">
        <v>86</v>
      </c>
      <c r="G36" s="361"/>
      <c r="H36" s="361"/>
      <c r="I36" s="377"/>
      <c r="J36" s="377"/>
      <c r="K36" s="71"/>
      <c r="L36" s="71"/>
    </row>
    <row r="37" spans="1:16">
      <c r="B37" s="376"/>
      <c r="C37" s="323"/>
      <c r="D37" s="323"/>
      <c r="E37" s="323"/>
      <c r="F37" s="57"/>
      <c r="G37" s="361"/>
      <c r="H37" s="361"/>
      <c r="I37" s="377"/>
      <c r="J37" s="377"/>
      <c r="K37" s="71"/>
      <c r="L37" s="71"/>
    </row>
    <row r="38" spans="1:16">
      <c r="B38" s="376"/>
      <c r="C38" s="323"/>
      <c r="D38" s="323"/>
      <c r="E38" s="323"/>
      <c r="F38" s="54" t="s">
        <v>87</v>
      </c>
      <c r="G38" s="361"/>
      <c r="H38" s="361"/>
      <c r="I38" s="377"/>
      <c r="J38" s="377"/>
      <c r="K38" s="71"/>
      <c r="L38" s="71"/>
    </row>
    <row r="39" spans="1:16" ht="29.1">
      <c r="B39" s="376"/>
      <c r="C39" s="323"/>
      <c r="D39" s="323"/>
      <c r="E39" s="323"/>
      <c r="F39" s="55" t="s">
        <v>88</v>
      </c>
      <c r="G39" s="361"/>
      <c r="H39" s="361"/>
      <c r="I39" s="377"/>
      <c r="J39" s="377"/>
      <c r="K39" s="71"/>
      <c r="L39" s="71"/>
    </row>
    <row r="40" spans="1:16">
      <c r="B40" s="376"/>
      <c r="C40" s="323"/>
      <c r="D40" s="323"/>
      <c r="E40" s="323"/>
      <c r="F40" s="55"/>
      <c r="G40" s="361"/>
      <c r="H40" s="361"/>
      <c r="I40" s="377"/>
      <c r="J40" s="377"/>
      <c r="K40" s="71"/>
      <c r="L40" s="71"/>
    </row>
    <row r="41" spans="1:16">
      <c r="B41" s="376"/>
      <c r="C41" s="323"/>
      <c r="D41" s="323"/>
      <c r="E41" s="323"/>
      <c r="F41" s="57" t="s">
        <v>89</v>
      </c>
      <c r="G41" s="361"/>
      <c r="H41" s="361"/>
      <c r="I41" s="377"/>
      <c r="J41" s="377"/>
      <c r="K41" s="71"/>
      <c r="L41" s="71"/>
    </row>
    <row r="42" spans="1:16">
      <c r="B42" s="378" t="s">
        <v>179</v>
      </c>
      <c r="C42" s="323"/>
      <c r="D42" s="323">
        <v>2</v>
      </c>
      <c r="E42" s="360" t="s">
        <v>90</v>
      </c>
      <c r="F42" s="54" t="s">
        <v>83</v>
      </c>
      <c r="G42" s="361">
        <v>1</v>
      </c>
      <c r="H42" s="361">
        <v>8</v>
      </c>
      <c r="I42" s="355">
        <v>3381000</v>
      </c>
      <c r="J42" s="355">
        <f>I42*H42*G42</f>
        <v>27048000</v>
      </c>
      <c r="K42" s="71"/>
      <c r="L42" s="71"/>
    </row>
    <row r="43" spans="1:16" s="72" customFormat="1" ht="29.1">
      <c r="A43" s="48"/>
      <c r="B43" s="378"/>
      <c r="C43" s="323"/>
      <c r="D43" s="323"/>
      <c r="E43" s="360"/>
      <c r="F43" s="55" t="s">
        <v>91</v>
      </c>
      <c r="G43" s="361"/>
      <c r="H43" s="361"/>
      <c r="I43" s="355"/>
      <c r="J43" s="355"/>
      <c r="O43" s="71"/>
      <c r="P43" s="71"/>
    </row>
    <row r="44" spans="1:16" s="72" customFormat="1">
      <c r="A44" s="48"/>
      <c r="B44" s="378"/>
      <c r="C44" s="323"/>
      <c r="D44" s="323"/>
      <c r="E44" s="360"/>
      <c r="F44" s="56"/>
      <c r="G44" s="361"/>
      <c r="H44" s="361"/>
      <c r="I44" s="355"/>
      <c r="J44" s="355"/>
      <c r="O44" s="71"/>
      <c r="P44" s="71"/>
    </row>
    <row r="45" spans="1:16" s="72" customFormat="1">
      <c r="A45" s="48"/>
      <c r="B45" s="378"/>
      <c r="C45" s="323"/>
      <c r="D45" s="323"/>
      <c r="E45" s="360"/>
      <c r="F45" s="56"/>
      <c r="G45" s="361"/>
      <c r="H45" s="361"/>
      <c r="I45" s="355"/>
      <c r="J45" s="355"/>
      <c r="O45" s="71"/>
      <c r="P45" s="71"/>
    </row>
    <row r="46" spans="1:16" s="72" customFormat="1">
      <c r="A46" s="48"/>
      <c r="B46" s="378"/>
      <c r="C46" s="323"/>
      <c r="D46" s="323"/>
      <c r="E46" s="360"/>
      <c r="F46" s="54" t="s">
        <v>85</v>
      </c>
      <c r="G46" s="361"/>
      <c r="H46" s="361"/>
      <c r="I46" s="355"/>
      <c r="J46" s="355"/>
      <c r="O46" s="71"/>
      <c r="P46" s="71"/>
    </row>
    <row r="47" spans="1:16" s="72" customFormat="1" ht="29.1">
      <c r="A47" s="48"/>
      <c r="B47" s="378"/>
      <c r="C47" s="323"/>
      <c r="D47" s="323"/>
      <c r="E47" s="360"/>
      <c r="F47" s="55" t="s">
        <v>92</v>
      </c>
      <c r="G47" s="361"/>
      <c r="H47" s="361"/>
      <c r="I47" s="355"/>
      <c r="J47" s="355"/>
      <c r="O47" s="71"/>
      <c r="P47" s="71"/>
    </row>
    <row r="48" spans="1:16" s="72" customFormat="1">
      <c r="A48" s="48"/>
      <c r="B48" s="378"/>
      <c r="C48" s="323"/>
      <c r="D48" s="323"/>
      <c r="E48" s="360"/>
      <c r="F48" s="57"/>
      <c r="G48" s="361"/>
      <c r="H48" s="361"/>
      <c r="I48" s="355"/>
      <c r="J48" s="355"/>
      <c r="O48" s="71"/>
      <c r="P48" s="71"/>
    </row>
    <row r="49" spans="1:16" s="72" customFormat="1">
      <c r="A49" s="48"/>
      <c r="B49" s="378"/>
      <c r="C49" s="323"/>
      <c r="D49" s="323"/>
      <c r="E49" s="360"/>
      <c r="F49" s="54" t="s">
        <v>87</v>
      </c>
      <c r="G49" s="361"/>
      <c r="H49" s="361"/>
      <c r="I49" s="355"/>
      <c r="J49" s="355"/>
      <c r="O49" s="71"/>
      <c r="P49" s="71"/>
    </row>
    <row r="50" spans="1:16" s="72" customFormat="1">
      <c r="A50" s="48"/>
      <c r="B50" s="378"/>
      <c r="C50" s="323"/>
      <c r="D50" s="323"/>
      <c r="E50" s="360"/>
      <c r="F50" s="58" t="s">
        <v>93</v>
      </c>
      <c r="G50" s="361"/>
      <c r="H50" s="361"/>
      <c r="I50" s="355"/>
      <c r="J50" s="355"/>
      <c r="O50" s="71"/>
      <c r="P50" s="71"/>
    </row>
    <row r="51" spans="1:16" s="72" customFormat="1">
      <c r="A51" s="48"/>
      <c r="B51" s="378"/>
      <c r="C51" s="323"/>
      <c r="D51" s="323"/>
      <c r="E51" s="360"/>
      <c r="F51" s="55"/>
      <c r="G51" s="361"/>
      <c r="H51" s="361"/>
      <c r="I51" s="355"/>
      <c r="J51" s="355"/>
      <c r="O51" s="71"/>
      <c r="P51" s="71"/>
    </row>
    <row r="52" spans="1:16" s="72" customFormat="1">
      <c r="A52" s="48"/>
      <c r="B52" s="378"/>
      <c r="C52" s="323"/>
      <c r="D52" s="323"/>
      <c r="E52" s="360"/>
      <c r="F52" s="57" t="s">
        <v>89</v>
      </c>
      <c r="G52" s="361"/>
      <c r="H52" s="361"/>
      <c r="I52" s="355"/>
      <c r="J52" s="355"/>
      <c r="O52" s="71"/>
      <c r="P52" s="71"/>
    </row>
    <row r="53" spans="1:16" s="72" customFormat="1">
      <c r="A53" s="48"/>
      <c r="B53" s="360" t="s">
        <v>180</v>
      </c>
      <c r="C53" s="323"/>
      <c r="D53" s="323">
        <v>3</v>
      </c>
      <c r="E53" s="360" t="s">
        <v>95</v>
      </c>
      <c r="F53" s="54" t="s">
        <v>83</v>
      </c>
      <c r="G53" s="361">
        <v>2</v>
      </c>
      <c r="H53" s="361">
        <v>2</v>
      </c>
      <c r="I53" s="355">
        <v>5000000</v>
      </c>
      <c r="J53" s="355">
        <f>I53*H53*G53</f>
        <v>20000000</v>
      </c>
      <c r="O53" s="71"/>
      <c r="P53" s="71"/>
    </row>
    <row r="54" spans="1:16" s="72" customFormat="1">
      <c r="A54" s="48"/>
      <c r="B54" s="360"/>
      <c r="C54" s="323"/>
      <c r="D54" s="323"/>
      <c r="E54" s="360"/>
      <c r="F54" s="55" t="s">
        <v>181</v>
      </c>
      <c r="G54" s="361"/>
      <c r="H54" s="361"/>
      <c r="I54" s="355"/>
      <c r="J54" s="355"/>
      <c r="O54" s="71"/>
      <c r="P54" s="71"/>
    </row>
    <row r="55" spans="1:16" s="72" customFormat="1">
      <c r="A55" s="48"/>
      <c r="B55" s="360"/>
      <c r="C55" s="323"/>
      <c r="D55" s="323"/>
      <c r="E55" s="360"/>
      <c r="F55" s="56"/>
      <c r="G55" s="361"/>
      <c r="H55" s="361"/>
      <c r="I55" s="355"/>
      <c r="J55" s="355"/>
      <c r="O55" s="71"/>
      <c r="P55" s="71"/>
    </row>
    <row r="56" spans="1:16" s="72" customFormat="1">
      <c r="A56" s="48"/>
      <c r="B56" s="360"/>
      <c r="C56" s="323"/>
      <c r="D56" s="323"/>
      <c r="E56" s="360"/>
      <c r="F56" s="56"/>
      <c r="G56" s="361"/>
      <c r="H56" s="361"/>
      <c r="I56" s="355"/>
      <c r="J56" s="355"/>
      <c r="O56" s="71"/>
      <c r="P56" s="71"/>
    </row>
    <row r="57" spans="1:16" s="72" customFormat="1">
      <c r="A57" s="48"/>
      <c r="B57" s="360"/>
      <c r="C57" s="323"/>
      <c r="D57" s="323"/>
      <c r="E57" s="360"/>
      <c r="F57" s="54" t="s">
        <v>85</v>
      </c>
      <c r="G57" s="361"/>
      <c r="H57" s="361"/>
      <c r="I57" s="355"/>
      <c r="J57" s="355"/>
      <c r="O57" s="71"/>
      <c r="P57" s="71"/>
    </row>
    <row r="58" spans="1:16" s="72" customFormat="1" ht="29.1">
      <c r="A58" s="48"/>
      <c r="B58" s="360"/>
      <c r="C58" s="323"/>
      <c r="D58" s="323"/>
      <c r="E58" s="360"/>
      <c r="F58" s="55" t="s">
        <v>97</v>
      </c>
      <c r="G58" s="361"/>
      <c r="H58" s="361"/>
      <c r="I58" s="355"/>
      <c r="J58" s="355"/>
      <c r="O58" s="71"/>
      <c r="P58" s="71"/>
    </row>
    <row r="59" spans="1:16" s="72" customFormat="1">
      <c r="A59" s="48"/>
      <c r="B59" s="360"/>
      <c r="C59" s="323"/>
      <c r="D59" s="323"/>
      <c r="E59" s="360"/>
      <c r="F59" s="57"/>
      <c r="G59" s="361"/>
      <c r="H59" s="361"/>
      <c r="I59" s="355"/>
      <c r="J59" s="355"/>
      <c r="O59" s="71"/>
      <c r="P59" s="71"/>
    </row>
    <row r="60" spans="1:16" s="72" customFormat="1">
      <c r="A60" s="48"/>
      <c r="B60" s="360"/>
      <c r="C60" s="323"/>
      <c r="D60" s="323"/>
      <c r="E60" s="360"/>
      <c r="F60" s="57"/>
      <c r="G60" s="361"/>
      <c r="H60" s="361"/>
      <c r="I60" s="355"/>
      <c r="J60" s="355"/>
      <c r="O60" s="71"/>
      <c r="P60" s="71"/>
    </row>
    <row r="61" spans="1:16" s="72" customFormat="1">
      <c r="A61" s="48"/>
      <c r="B61" s="360"/>
      <c r="C61" s="323"/>
      <c r="D61" s="323"/>
      <c r="E61" s="360"/>
      <c r="F61" s="54" t="s">
        <v>87</v>
      </c>
      <c r="G61" s="361"/>
      <c r="H61" s="361"/>
      <c r="I61" s="355"/>
      <c r="J61" s="355"/>
      <c r="O61" s="71"/>
      <c r="P61" s="71"/>
    </row>
    <row r="62" spans="1:16" s="72" customFormat="1">
      <c r="A62" s="48"/>
      <c r="B62" s="360"/>
      <c r="C62" s="323"/>
      <c r="D62" s="323"/>
      <c r="E62" s="360"/>
      <c r="F62" s="59" t="s">
        <v>98</v>
      </c>
      <c r="G62" s="361"/>
      <c r="H62" s="361"/>
      <c r="I62" s="355"/>
      <c r="J62" s="355"/>
      <c r="O62" s="71"/>
      <c r="P62" s="71"/>
    </row>
    <row r="63" spans="1:16" s="72" customFormat="1">
      <c r="A63" s="48"/>
      <c r="B63" s="360" t="s">
        <v>180</v>
      </c>
      <c r="C63" s="323"/>
      <c r="D63" s="323">
        <v>4</v>
      </c>
      <c r="E63" s="360" t="s">
        <v>99</v>
      </c>
      <c r="F63" s="54" t="s">
        <v>83</v>
      </c>
      <c r="G63" s="361">
        <v>2</v>
      </c>
      <c r="H63" s="361">
        <v>2</v>
      </c>
      <c r="I63" s="355">
        <v>5000000</v>
      </c>
      <c r="J63" s="355">
        <f>I63*H63*G63</f>
        <v>20000000</v>
      </c>
      <c r="O63" s="71"/>
      <c r="P63" s="71"/>
    </row>
    <row r="64" spans="1:16" s="72" customFormat="1">
      <c r="A64" s="48"/>
      <c r="B64" s="360"/>
      <c r="C64" s="323"/>
      <c r="D64" s="323"/>
      <c r="E64" s="360"/>
      <c r="F64" s="55" t="s">
        <v>100</v>
      </c>
      <c r="G64" s="361"/>
      <c r="H64" s="361"/>
      <c r="I64" s="355"/>
      <c r="J64" s="355"/>
      <c r="O64" s="71"/>
      <c r="P64" s="71"/>
    </row>
    <row r="65" spans="1:16" s="72" customFormat="1">
      <c r="A65" s="48"/>
      <c r="B65" s="360"/>
      <c r="C65" s="323"/>
      <c r="D65" s="323"/>
      <c r="E65" s="360"/>
      <c r="F65" s="56"/>
      <c r="G65" s="361"/>
      <c r="H65" s="361"/>
      <c r="I65" s="355"/>
      <c r="J65" s="355"/>
      <c r="O65" s="71"/>
      <c r="P65" s="71"/>
    </row>
    <row r="66" spans="1:16" s="72" customFormat="1">
      <c r="A66" s="48"/>
      <c r="B66" s="360"/>
      <c r="C66" s="323"/>
      <c r="D66" s="323"/>
      <c r="E66" s="360"/>
      <c r="F66" s="54" t="s">
        <v>85</v>
      </c>
      <c r="G66" s="361"/>
      <c r="H66" s="361"/>
      <c r="I66" s="355"/>
      <c r="J66" s="355"/>
      <c r="O66" s="71"/>
      <c r="P66" s="71"/>
    </row>
    <row r="67" spans="1:16" s="72" customFormat="1" ht="29.1">
      <c r="A67" s="48"/>
      <c r="B67" s="360"/>
      <c r="C67" s="323"/>
      <c r="D67" s="323"/>
      <c r="E67" s="360"/>
      <c r="F67" s="55" t="s">
        <v>97</v>
      </c>
      <c r="G67" s="361"/>
      <c r="H67" s="361"/>
      <c r="I67" s="355"/>
      <c r="J67" s="355"/>
      <c r="O67" s="71"/>
      <c r="P67" s="71"/>
    </row>
    <row r="68" spans="1:16" s="72" customFormat="1">
      <c r="A68" s="48"/>
      <c r="B68" s="360"/>
      <c r="C68" s="323"/>
      <c r="D68" s="323"/>
      <c r="E68" s="360"/>
      <c r="F68" s="57"/>
      <c r="G68" s="361"/>
      <c r="H68" s="361"/>
      <c r="I68" s="355"/>
      <c r="J68" s="355"/>
      <c r="O68" s="71"/>
      <c r="P68" s="71"/>
    </row>
    <row r="69" spans="1:16" s="72" customFormat="1">
      <c r="A69" s="48"/>
      <c r="B69" s="360"/>
      <c r="C69" s="323"/>
      <c r="D69" s="323"/>
      <c r="E69" s="360"/>
      <c r="F69" s="54" t="s">
        <v>87</v>
      </c>
      <c r="G69" s="361"/>
      <c r="H69" s="361"/>
      <c r="I69" s="355"/>
      <c r="J69" s="355"/>
      <c r="O69" s="71"/>
      <c r="P69" s="71"/>
    </row>
    <row r="70" spans="1:16" s="72" customFormat="1">
      <c r="A70" s="48"/>
      <c r="B70" s="360"/>
      <c r="C70" s="323"/>
      <c r="D70" s="323"/>
      <c r="E70" s="360"/>
      <c r="F70" s="60" t="s">
        <v>182</v>
      </c>
      <c r="G70" s="361"/>
      <c r="H70" s="361"/>
      <c r="I70" s="355"/>
      <c r="J70" s="355"/>
      <c r="O70" s="71"/>
      <c r="P70" s="71"/>
    </row>
    <row r="71" spans="1:16" s="72" customFormat="1">
      <c r="A71" s="48"/>
      <c r="B71" s="358" t="s">
        <v>183</v>
      </c>
      <c r="C71" s="323"/>
      <c r="D71" s="323">
        <v>5</v>
      </c>
      <c r="E71" s="360" t="s">
        <v>95</v>
      </c>
      <c r="F71" s="54" t="s">
        <v>83</v>
      </c>
      <c r="G71" s="361">
        <v>4</v>
      </c>
      <c r="H71" s="361">
        <v>3</v>
      </c>
      <c r="I71" s="355">
        <v>5000000</v>
      </c>
      <c r="J71" s="355">
        <f>I71*H71*G71</f>
        <v>60000000</v>
      </c>
      <c r="O71" s="71"/>
      <c r="P71" s="71"/>
    </row>
    <row r="72" spans="1:16" s="72" customFormat="1">
      <c r="A72" s="48"/>
      <c r="B72" s="359"/>
      <c r="C72" s="323"/>
      <c r="D72" s="323"/>
      <c r="E72" s="360"/>
      <c r="F72" s="55" t="s">
        <v>181</v>
      </c>
      <c r="G72" s="361"/>
      <c r="H72" s="361"/>
      <c r="I72" s="355"/>
      <c r="J72" s="355"/>
      <c r="O72" s="71"/>
      <c r="P72" s="71"/>
    </row>
    <row r="73" spans="1:16" s="72" customFormat="1">
      <c r="A73" s="48"/>
      <c r="B73" s="359"/>
      <c r="C73" s="323"/>
      <c r="D73" s="323"/>
      <c r="E73" s="360"/>
      <c r="F73" s="56"/>
      <c r="G73" s="361"/>
      <c r="H73" s="361"/>
      <c r="I73" s="355"/>
      <c r="J73" s="355"/>
      <c r="O73" s="71"/>
      <c r="P73" s="71"/>
    </row>
    <row r="74" spans="1:16" s="72" customFormat="1">
      <c r="A74" s="48"/>
      <c r="B74" s="359"/>
      <c r="C74" s="323"/>
      <c r="D74" s="323"/>
      <c r="E74" s="360"/>
      <c r="F74" s="56"/>
      <c r="G74" s="361"/>
      <c r="H74" s="361"/>
      <c r="I74" s="355"/>
      <c r="J74" s="355"/>
      <c r="O74" s="71"/>
      <c r="P74" s="71"/>
    </row>
    <row r="75" spans="1:16" s="72" customFormat="1">
      <c r="A75" s="48"/>
      <c r="B75" s="359"/>
      <c r="C75" s="323"/>
      <c r="D75" s="323"/>
      <c r="E75" s="360"/>
      <c r="F75" s="54" t="s">
        <v>85</v>
      </c>
      <c r="G75" s="361"/>
      <c r="H75" s="361"/>
      <c r="I75" s="355"/>
      <c r="J75" s="355"/>
      <c r="O75" s="71"/>
      <c r="P75" s="71"/>
    </row>
    <row r="76" spans="1:16" s="72" customFormat="1" ht="29.1">
      <c r="A76" s="48"/>
      <c r="B76" s="359"/>
      <c r="C76" s="323"/>
      <c r="D76" s="323"/>
      <c r="E76" s="360"/>
      <c r="F76" s="55" t="s">
        <v>97</v>
      </c>
      <c r="G76" s="361"/>
      <c r="H76" s="361"/>
      <c r="I76" s="355"/>
      <c r="J76" s="355"/>
      <c r="O76" s="71"/>
      <c r="P76" s="71"/>
    </row>
    <row r="77" spans="1:16" s="72" customFormat="1">
      <c r="A77" s="48"/>
      <c r="B77" s="359"/>
      <c r="C77" s="323"/>
      <c r="D77" s="323"/>
      <c r="E77" s="360"/>
      <c r="F77" s="57"/>
      <c r="G77" s="361"/>
      <c r="H77" s="361"/>
      <c r="I77" s="355"/>
      <c r="J77" s="355"/>
      <c r="O77" s="71"/>
      <c r="P77" s="71"/>
    </row>
    <row r="78" spans="1:16" s="72" customFormat="1">
      <c r="A78" s="48"/>
      <c r="B78" s="359"/>
      <c r="C78" s="323"/>
      <c r="D78" s="323"/>
      <c r="E78" s="360"/>
      <c r="F78" s="57"/>
      <c r="G78" s="361"/>
      <c r="H78" s="361"/>
      <c r="I78" s="355"/>
      <c r="J78" s="355"/>
      <c r="O78" s="71"/>
      <c r="P78" s="71"/>
    </row>
    <row r="79" spans="1:16" s="72" customFormat="1">
      <c r="A79" s="48"/>
      <c r="B79" s="359"/>
      <c r="C79" s="323"/>
      <c r="D79" s="323"/>
      <c r="E79" s="360"/>
      <c r="F79" s="54" t="s">
        <v>87</v>
      </c>
      <c r="G79" s="361"/>
      <c r="H79" s="361"/>
      <c r="I79" s="355"/>
      <c r="J79" s="355"/>
      <c r="O79" s="71"/>
      <c r="P79" s="71"/>
    </row>
    <row r="80" spans="1:16" s="72" customFormat="1">
      <c r="A80" s="48"/>
      <c r="B80" s="363"/>
      <c r="C80" s="323"/>
      <c r="D80" s="323"/>
      <c r="E80" s="360"/>
      <c r="F80" s="59" t="s">
        <v>98</v>
      </c>
      <c r="G80" s="361"/>
      <c r="H80" s="361"/>
      <c r="I80" s="355"/>
      <c r="J80" s="355"/>
      <c r="O80" s="71"/>
      <c r="P80" s="71"/>
    </row>
    <row r="81" spans="1:16" s="72" customFormat="1">
      <c r="A81" s="48"/>
      <c r="B81" s="358" t="s">
        <v>183</v>
      </c>
      <c r="C81" s="323"/>
      <c r="D81" s="323">
        <v>6</v>
      </c>
      <c r="E81" s="360" t="s">
        <v>99</v>
      </c>
      <c r="F81" s="54" t="s">
        <v>83</v>
      </c>
      <c r="G81" s="361">
        <v>4</v>
      </c>
      <c r="H81" s="361">
        <v>3</v>
      </c>
      <c r="I81" s="355">
        <v>5000000</v>
      </c>
      <c r="J81" s="355">
        <f>I81*H81*G81</f>
        <v>60000000</v>
      </c>
      <c r="O81" s="71"/>
      <c r="P81" s="71"/>
    </row>
    <row r="82" spans="1:16" s="72" customFormat="1">
      <c r="A82" s="48"/>
      <c r="B82" s="359"/>
      <c r="C82" s="323"/>
      <c r="D82" s="323"/>
      <c r="E82" s="360"/>
      <c r="F82" s="55" t="s">
        <v>100</v>
      </c>
      <c r="G82" s="361"/>
      <c r="H82" s="361"/>
      <c r="I82" s="355"/>
      <c r="J82" s="355"/>
      <c r="O82" s="71"/>
      <c r="P82" s="71"/>
    </row>
    <row r="83" spans="1:16" s="72" customFormat="1">
      <c r="A83" s="48"/>
      <c r="B83" s="359"/>
      <c r="C83" s="323"/>
      <c r="D83" s="323"/>
      <c r="E83" s="360"/>
      <c r="F83" s="56"/>
      <c r="G83" s="361"/>
      <c r="H83" s="361"/>
      <c r="I83" s="355"/>
      <c r="J83" s="355"/>
      <c r="O83" s="71"/>
      <c r="P83" s="71"/>
    </row>
    <row r="84" spans="1:16" s="72" customFormat="1">
      <c r="A84" s="48"/>
      <c r="B84" s="359"/>
      <c r="C84" s="323"/>
      <c r="D84" s="323"/>
      <c r="E84" s="360"/>
      <c r="F84" s="54" t="s">
        <v>85</v>
      </c>
      <c r="G84" s="361"/>
      <c r="H84" s="361"/>
      <c r="I84" s="355"/>
      <c r="J84" s="355"/>
      <c r="O84" s="71"/>
      <c r="P84" s="71"/>
    </row>
    <row r="85" spans="1:16" s="72" customFormat="1" ht="29.1">
      <c r="A85" s="48"/>
      <c r="B85" s="359"/>
      <c r="C85" s="323"/>
      <c r="D85" s="323"/>
      <c r="E85" s="360"/>
      <c r="F85" s="55" t="s">
        <v>97</v>
      </c>
      <c r="G85" s="361"/>
      <c r="H85" s="361"/>
      <c r="I85" s="355"/>
      <c r="J85" s="355"/>
      <c r="O85" s="71"/>
      <c r="P85" s="71"/>
    </row>
    <row r="86" spans="1:16" s="72" customFormat="1">
      <c r="A86" s="48"/>
      <c r="B86" s="359"/>
      <c r="C86" s="323"/>
      <c r="D86" s="323"/>
      <c r="E86" s="360"/>
      <c r="F86" s="57"/>
      <c r="G86" s="361"/>
      <c r="H86" s="361"/>
      <c r="I86" s="355"/>
      <c r="J86" s="355"/>
      <c r="O86" s="71"/>
      <c r="P86" s="71"/>
    </row>
    <row r="87" spans="1:16" s="72" customFormat="1">
      <c r="A87" s="48"/>
      <c r="B87" s="359"/>
      <c r="C87" s="323"/>
      <c r="D87" s="323"/>
      <c r="E87" s="360"/>
      <c r="F87" s="54" t="s">
        <v>87</v>
      </c>
      <c r="G87" s="361"/>
      <c r="H87" s="361"/>
      <c r="I87" s="355"/>
      <c r="J87" s="355"/>
      <c r="O87" s="71"/>
      <c r="P87" s="71"/>
    </row>
    <row r="88" spans="1:16" s="72" customFormat="1">
      <c r="A88" s="48"/>
      <c r="B88" s="363"/>
      <c r="C88" s="323"/>
      <c r="D88" s="323"/>
      <c r="E88" s="360"/>
      <c r="F88" s="60" t="s">
        <v>182</v>
      </c>
      <c r="G88" s="361"/>
      <c r="H88" s="361"/>
      <c r="I88" s="355"/>
      <c r="J88" s="355"/>
      <c r="O88" s="71"/>
      <c r="P88" s="71"/>
    </row>
    <row r="89" spans="1:16" s="72" customFormat="1">
      <c r="A89" s="48"/>
      <c r="B89" s="358" t="s">
        <v>184</v>
      </c>
      <c r="C89" s="323"/>
      <c r="D89" s="323">
        <v>7</v>
      </c>
      <c r="E89" s="360" t="s">
        <v>95</v>
      </c>
      <c r="F89" s="54" t="s">
        <v>83</v>
      </c>
      <c r="G89" s="361">
        <v>4</v>
      </c>
      <c r="H89" s="361">
        <v>3</v>
      </c>
      <c r="I89" s="355">
        <v>5000000</v>
      </c>
      <c r="J89" s="355">
        <f>I89*H89*G89</f>
        <v>60000000</v>
      </c>
      <c r="O89" s="71"/>
      <c r="P89" s="71"/>
    </row>
    <row r="90" spans="1:16" s="72" customFormat="1">
      <c r="A90" s="48"/>
      <c r="B90" s="359"/>
      <c r="C90" s="323"/>
      <c r="D90" s="323"/>
      <c r="E90" s="360"/>
      <c r="F90" s="55" t="s">
        <v>181</v>
      </c>
      <c r="G90" s="361"/>
      <c r="H90" s="361"/>
      <c r="I90" s="355"/>
      <c r="J90" s="355"/>
      <c r="O90" s="71"/>
      <c r="P90" s="71"/>
    </row>
    <row r="91" spans="1:16" s="72" customFormat="1">
      <c r="A91" s="48"/>
      <c r="B91" s="359"/>
      <c r="C91" s="323"/>
      <c r="D91" s="323"/>
      <c r="E91" s="360"/>
      <c r="F91" s="56"/>
      <c r="G91" s="361"/>
      <c r="H91" s="361"/>
      <c r="I91" s="355"/>
      <c r="J91" s="355"/>
      <c r="O91" s="71"/>
      <c r="P91" s="71"/>
    </row>
    <row r="92" spans="1:16" s="72" customFormat="1">
      <c r="A92" s="48"/>
      <c r="B92" s="359"/>
      <c r="C92" s="323"/>
      <c r="D92" s="323"/>
      <c r="E92" s="360"/>
      <c r="F92" s="56"/>
      <c r="G92" s="361"/>
      <c r="H92" s="361"/>
      <c r="I92" s="355"/>
      <c r="J92" s="355"/>
      <c r="O92" s="71"/>
      <c r="P92" s="71"/>
    </row>
    <row r="93" spans="1:16" s="72" customFormat="1">
      <c r="A93" s="48"/>
      <c r="B93" s="359"/>
      <c r="C93" s="323"/>
      <c r="D93" s="323"/>
      <c r="E93" s="360"/>
      <c r="F93" s="54" t="s">
        <v>85</v>
      </c>
      <c r="G93" s="361"/>
      <c r="H93" s="361"/>
      <c r="I93" s="355"/>
      <c r="J93" s="355"/>
      <c r="O93" s="71"/>
      <c r="P93" s="71"/>
    </row>
    <row r="94" spans="1:16" s="72" customFormat="1" ht="29.1">
      <c r="A94" s="48"/>
      <c r="B94" s="359"/>
      <c r="C94" s="323"/>
      <c r="D94" s="323"/>
      <c r="E94" s="360"/>
      <c r="F94" s="55" t="s">
        <v>97</v>
      </c>
      <c r="G94" s="361"/>
      <c r="H94" s="361"/>
      <c r="I94" s="355"/>
      <c r="J94" s="355"/>
      <c r="O94" s="71"/>
      <c r="P94" s="71"/>
    </row>
    <row r="95" spans="1:16" s="72" customFormat="1">
      <c r="A95" s="48"/>
      <c r="B95" s="359"/>
      <c r="C95" s="323"/>
      <c r="D95" s="323"/>
      <c r="E95" s="360"/>
      <c r="F95" s="57"/>
      <c r="G95" s="361"/>
      <c r="H95" s="361"/>
      <c r="I95" s="355"/>
      <c r="J95" s="355"/>
      <c r="O95" s="71"/>
      <c r="P95" s="71"/>
    </row>
    <row r="96" spans="1:16" s="72" customFormat="1">
      <c r="A96" s="48"/>
      <c r="B96" s="359"/>
      <c r="C96" s="323"/>
      <c r="D96" s="323"/>
      <c r="E96" s="360"/>
      <c r="F96" s="57"/>
      <c r="G96" s="361"/>
      <c r="H96" s="361"/>
      <c r="I96" s="355"/>
      <c r="J96" s="355"/>
      <c r="O96" s="71"/>
      <c r="P96" s="71"/>
    </row>
    <row r="97" spans="1:16" s="72" customFormat="1">
      <c r="A97" s="48"/>
      <c r="B97" s="359"/>
      <c r="C97" s="323"/>
      <c r="D97" s="323"/>
      <c r="E97" s="360"/>
      <c r="F97" s="54" t="s">
        <v>87</v>
      </c>
      <c r="G97" s="361"/>
      <c r="H97" s="361"/>
      <c r="I97" s="355"/>
      <c r="J97" s="355"/>
      <c r="O97" s="71"/>
      <c r="P97" s="71"/>
    </row>
    <row r="98" spans="1:16" s="72" customFormat="1">
      <c r="A98" s="48"/>
      <c r="B98" s="363"/>
      <c r="C98" s="323"/>
      <c r="D98" s="323"/>
      <c r="E98" s="360"/>
      <c r="F98" s="59" t="s">
        <v>98</v>
      </c>
      <c r="G98" s="361"/>
      <c r="H98" s="361"/>
      <c r="I98" s="355"/>
      <c r="J98" s="355"/>
      <c r="O98" s="71"/>
      <c r="P98" s="71"/>
    </row>
    <row r="99" spans="1:16" s="72" customFormat="1">
      <c r="A99" s="48"/>
      <c r="B99" s="358" t="s">
        <v>184</v>
      </c>
      <c r="C99" s="323"/>
      <c r="D99" s="323">
        <v>8</v>
      </c>
      <c r="E99" s="360" t="s">
        <v>99</v>
      </c>
      <c r="F99" s="54" t="s">
        <v>83</v>
      </c>
      <c r="G99" s="361">
        <v>4</v>
      </c>
      <c r="H99" s="361">
        <v>3</v>
      </c>
      <c r="I99" s="355">
        <v>5000000</v>
      </c>
      <c r="J99" s="355">
        <f>I99*H99*G99</f>
        <v>60000000</v>
      </c>
      <c r="O99" s="71"/>
      <c r="P99" s="71"/>
    </row>
    <row r="100" spans="1:16" s="72" customFormat="1">
      <c r="A100" s="48"/>
      <c r="B100" s="359"/>
      <c r="C100" s="323"/>
      <c r="D100" s="323"/>
      <c r="E100" s="360"/>
      <c r="F100" s="55" t="s">
        <v>100</v>
      </c>
      <c r="G100" s="361"/>
      <c r="H100" s="361"/>
      <c r="I100" s="355"/>
      <c r="J100" s="355"/>
      <c r="O100" s="71"/>
      <c r="P100" s="71"/>
    </row>
    <row r="101" spans="1:16" s="72" customFormat="1">
      <c r="A101" s="48"/>
      <c r="B101" s="359"/>
      <c r="C101" s="323"/>
      <c r="D101" s="323"/>
      <c r="E101" s="360"/>
      <c r="F101" s="56"/>
      <c r="G101" s="361"/>
      <c r="H101" s="361"/>
      <c r="I101" s="355"/>
      <c r="J101" s="355"/>
      <c r="O101" s="71"/>
      <c r="P101" s="71"/>
    </row>
    <row r="102" spans="1:16" s="72" customFormat="1">
      <c r="A102" s="48"/>
      <c r="B102" s="359"/>
      <c r="C102" s="323"/>
      <c r="D102" s="323"/>
      <c r="E102" s="360"/>
      <c r="F102" s="54" t="s">
        <v>85</v>
      </c>
      <c r="G102" s="361"/>
      <c r="H102" s="361"/>
      <c r="I102" s="355"/>
      <c r="J102" s="355"/>
      <c r="O102" s="71"/>
      <c r="P102" s="71"/>
    </row>
    <row r="103" spans="1:16" s="72" customFormat="1" ht="29.1">
      <c r="A103" s="48"/>
      <c r="B103" s="359"/>
      <c r="C103" s="323"/>
      <c r="D103" s="323"/>
      <c r="E103" s="360"/>
      <c r="F103" s="55" t="s">
        <v>97</v>
      </c>
      <c r="G103" s="361"/>
      <c r="H103" s="361"/>
      <c r="I103" s="355"/>
      <c r="J103" s="355"/>
      <c r="O103" s="71"/>
      <c r="P103" s="71"/>
    </row>
    <row r="104" spans="1:16" s="72" customFormat="1">
      <c r="A104" s="48"/>
      <c r="B104" s="359"/>
      <c r="C104" s="323"/>
      <c r="D104" s="323"/>
      <c r="E104" s="360"/>
      <c r="F104" s="57"/>
      <c r="G104" s="361"/>
      <c r="H104" s="361"/>
      <c r="I104" s="355"/>
      <c r="J104" s="355"/>
      <c r="O104" s="71"/>
      <c r="P104" s="71"/>
    </row>
    <row r="105" spans="1:16" s="72" customFormat="1">
      <c r="A105" s="48"/>
      <c r="B105" s="359"/>
      <c r="C105" s="323"/>
      <c r="D105" s="323"/>
      <c r="E105" s="360"/>
      <c r="F105" s="54" t="s">
        <v>87</v>
      </c>
      <c r="G105" s="361"/>
      <c r="H105" s="361"/>
      <c r="I105" s="355"/>
      <c r="J105" s="355"/>
      <c r="O105" s="71"/>
      <c r="P105" s="71"/>
    </row>
    <row r="106" spans="1:16" s="72" customFormat="1">
      <c r="A106" s="48"/>
      <c r="B106" s="363"/>
      <c r="C106" s="323"/>
      <c r="D106" s="323"/>
      <c r="E106" s="360"/>
      <c r="F106" s="60" t="s">
        <v>182</v>
      </c>
      <c r="G106" s="361"/>
      <c r="H106" s="361"/>
      <c r="I106" s="355"/>
      <c r="J106" s="355"/>
      <c r="O106" s="71"/>
      <c r="P106" s="71"/>
    </row>
    <row r="107" spans="1:16" s="72" customFormat="1">
      <c r="A107" s="48"/>
      <c r="B107" s="358" t="s">
        <v>185</v>
      </c>
      <c r="C107" s="323"/>
      <c r="D107" s="323">
        <v>9</v>
      </c>
      <c r="E107" s="360" t="s">
        <v>105</v>
      </c>
      <c r="F107" s="54" t="s">
        <v>83</v>
      </c>
      <c r="G107" s="361">
        <v>2</v>
      </c>
      <c r="H107" s="361">
        <v>2</v>
      </c>
      <c r="I107" s="355">
        <v>5000000</v>
      </c>
      <c r="J107" s="355">
        <f>I107*H107*G107</f>
        <v>20000000</v>
      </c>
      <c r="O107" s="71"/>
      <c r="P107" s="71"/>
    </row>
    <row r="108" spans="1:16" s="72" customFormat="1" ht="29.1">
      <c r="A108" s="48"/>
      <c r="B108" s="359"/>
      <c r="C108" s="323"/>
      <c r="D108" s="323"/>
      <c r="E108" s="360"/>
      <c r="F108" s="55" t="s">
        <v>106</v>
      </c>
      <c r="G108" s="361"/>
      <c r="H108" s="361"/>
      <c r="I108" s="355"/>
      <c r="J108" s="355"/>
      <c r="O108" s="71"/>
      <c r="P108" s="71"/>
    </row>
    <row r="109" spans="1:16" s="72" customFormat="1">
      <c r="A109" s="48"/>
      <c r="B109" s="359"/>
      <c r="C109" s="323"/>
      <c r="D109" s="323"/>
      <c r="E109" s="360"/>
      <c r="F109" s="54" t="s">
        <v>85</v>
      </c>
      <c r="G109" s="361"/>
      <c r="H109" s="361"/>
      <c r="I109" s="355"/>
      <c r="J109" s="355"/>
      <c r="O109" s="71"/>
      <c r="P109" s="71"/>
    </row>
    <row r="110" spans="1:16" s="72" customFormat="1" ht="29.1">
      <c r="A110" s="48"/>
      <c r="B110" s="359"/>
      <c r="C110" s="323"/>
      <c r="D110" s="323"/>
      <c r="E110" s="360"/>
      <c r="F110" s="55" t="s">
        <v>97</v>
      </c>
      <c r="G110" s="361"/>
      <c r="H110" s="361"/>
      <c r="I110" s="355"/>
      <c r="J110" s="355"/>
      <c r="O110" s="71"/>
      <c r="P110" s="71"/>
    </row>
    <row r="111" spans="1:16" s="72" customFormat="1">
      <c r="A111" s="48"/>
      <c r="B111" s="359"/>
      <c r="C111" s="323"/>
      <c r="D111" s="323"/>
      <c r="E111" s="360"/>
      <c r="F111" s="57"/>
      <c r="G111" s="361"/>
      <c r="H111" s="361"/>
      <c r="I111" s="355"/>
      <c r="J111" s="355"/>
      <c r="O111" s="71"/>
      <c r="P111" s="71"/>
    </row>
    <row r="112" spans="1:16" s="72" customFormat="1">
      <c r="A112" s="48"/>
      <c r="B112" s="359"/>
      <c r="C112" s="323"/>
      <c r="D112" s="323"/>
      <c r="E112" s="360"/>
      <c r="F112" s="54" t="s">
        <v>87</v>
      </c>
      <c r="G112" s="361"/>
      <c r="H112" s="361"/>
      <c r="I112" s="355"/>
      <c r="J112" s="355"/>
      <c r="O112" s="71"/>
      <c r="P112" s="71"/>
    </row>
    <row r="113" spans="1:16" s="72" customFormat="1" ht="26.1">
      <c r="A113" s="48"/>
      <c r="B113" s="363"/>
      <c r="C113" s="323"/>
      <c r="D113" s="323"/>
      <c r="E113" s="360"/>
      <c r="F113" s="59" t="s">
        <v>107</v>
      </c>
      <c r="G113" s="361"/>
      <c r="H113" s="361"/>
      <c r="I113" s="355"/>
      <c r="J113" s="355"/>
      <c r="O113" s="71"/>
      <c r="P113" s="71"/>
    </row>
    <row r="114" spans="1:16" s="72" customFormat="1">
      <c r="A114" s="48"/>
      <c r="B114" s="358" t="s">
        <v>108</v>
      </c>
      <c r="C114" s="323"/>
      <c r="D114" s="323">
        <v>10</v>
      </c>
      <c r="E114" s="360" t="s">
        <v>109</v>
      </c>
      <c r="F114" s="54" t="s">
        <v>83</v>
      </c>
      <c r="G114" s="361">
        <v>4</v>
      </c>
      <c r="H114" s="361">
        <v>6</v>
      </c>
      <c r="I114" s="355">
        <v>5000000</v>
      </c>
      <c r="J114" s="355">
        <f>I114*H114*G114</f>
        <v>120000000</v>
      </c>
      <c r="O114" s="71"/>
      <c r="P114" s="71"/>
    </row>
    <row r="115" spans="1:16" s="72" customFormat="1">
      <c r="A115" s="48"/>
      <c r="B115" s="359"/>
      <c r="C115" s="323"/>
      <c r="D115" s="323"/>
      <c r="E115" s="360"/>
      <c r="F115" s="55" t="s">
        <v>181</v>
      </c>
      <c r="G115" s="361"/>
      <c r="H115" s="361"/>
      <c r="I115" s="355"/>
      <c r="J115" s="355"/>
      <c r="O115" s="71"/>
      <c r="P115" s="71"/>
    </row>
    <row r="116" spans="1:16" s="72" customFormat="1">
      <c r="A116" s="48"/>
      <c r="B116" s="359"/>
      <c r="C116" s="323"/>
      <c r="D116" s="323"/>
      <c r="E116" s="360"/>
      <c r="F116" s="56"/>
      <c r="G116" s="361"/>
      <c r="H116" s="361"/>
      <c r="I116" s="355"/>
      <c r="J116" s="355"/>
      <c r="O116" s="71"/>
      <c r="P116" s="71"/>
    </row>
    <row r="117" spans="1:16" s="72" customFormat="1">
      <c r="A117" s="48"/>
      <c r="B117" s="359"/>
      <c r="C117" s="323"/>
      <c r="D117" s="323"/>
      <c r="E117" s="360"/>
      <c r="F117" s="54" t="s">
        <v>85</v>
      </c>
      <c r="G117" s="361"/>
      <c r="H117" s="361"/>
      <c r="I117" s="355"/>
      <c r="J117" s="355"/>
      <c r="O117" s="71"/>
      <c r="P117" s="71"/>
    </row>
    <row r="118" spans="1:16" s="72" customFormat="1" ht="29.1">
      <c r="A118" s="48"/>
      <c r="B118" s="359"/>
      <c r="C118" s="323"/>
      <c r="D118" s="323"/>
      <c r="E118" s="360"/>
      <c r="F118" s="55" t="s">
        <v>97</v>
      </c>
      <c r="G118" s="361"/>
      <c r="H118" s="361"/>
      <c r="I118" s="355"/>
      <c r="J118" s="355"/>
      <c r="O118" s="71"/>
      <c r="P118" s="71"/>
    </row>
    <row r="119" spans="1:16" s="72" customFormat="1">
      <c r="A119" s="48"/>
      <c r="B119" s="359"/>
      <c r="C119" s="323"/>
      <c r="D119" s="323"/>
      <c r="E119" s="360"/>
      <c r="F119" s="57"/>
      <c r="G119" s="361"/>
      <c r="H119" s="361"/>
      <c r="I119" s="355"/>
      <c r="J119" s="355"/>
      <c r="O119" s="71"/>
      <c r="P119" s="71"/>
    </row>
    <row r="120" spans="1:16" s="72" customFormat="1">
      <c r="A120" s="48"/>
      <c r="B120" s="359"/>
      <c r="C120" s="323"/>
      <c r="D120" s="323"/>
      <c r="E120" s="360"/>
      <c r="F120" s="54" t="s">
        <v>87</v>
      </c>
      <c r="G120" s="361"/>
      <c r="H120" s="361"/>
      <c r="I120" s="355"/>
      <c r="J120" s="355"/>
      <c r="O120" s="71"/>
      <c r="P120" s="71"/>
    </row>
    <row r="121" spans="1:16" s="72" customFormat="1">
      <c r="A121" s="48"/>
      <c r="B121" s="363"/>
      <c r="C121" s="323"/>
      <c r="D121" s="323"/>
      <c r="E121" s="360"/>
      <c r="F121" s="59" t="s">
        <v>110</v>
      </c>
      <c r="G121" s="361"/>
      <c r="H121" s="361"/>
      <c r="I121" s="355"/>
      <c r="J121" s="355"/>
      <c r="O121" s="71"/>
      <c r="P121" s="71"/>
    </row>
    <row r="122" spans="1:16" s="72" customFormat="1">
      <c r="A122" s="48"/>
      <c r="B122" s="358" t="s">
        <v>108</v>
      </c>
      <c r="C122" s="323"/>
      <c r="D122" s="323">
        <v>11</v>
      </c>
      <c r="E122" s="360" t="s">
        <v>111</v>
      </c>
      <c r="F122" s="54" t="s">
        <v>83</v>
      </c>
      <c r="G122" s="361">
        <v>4</v>
      </c>
      <c r="H122" s="361">
        <v>6</v>
      </c>
      <c r="I122" s="355">
        <v>5000000</v>
      </c>
      <c r="J122" s="355">
        <f>I122*H122*G122</f>
        <v>120000000</v>
      </c>
      <c r="O122" s="71"/>
      <c r="P122" s="71"/>
    </row>
    <row r="123" spans="1:16" s="72" customFormat="1">
      <c r="A123" s="48"/>
      <c r="B123" s="359"/>
      <c r="C123" s="323"/>
      <c r="D123" s="323"/>
      <c r="E123" s="360"/>
      <c r="F123" s="55" t="s">
        <v>100</v>
      </c>
      <c r="G123" s="361"/>
      <c r="H123" s="361"/>
      <c r="I123" s="355"/>
      <c r="J123" s="355"/>
      <c r="O123" s="71"/>
      <c r="P123" s="71"/>
    </row>
    <row r="124" spans="1:16" s="72" customFormat="1">
      <c r="A124" s="48"/>
      <c r="B124" s="359"/>
      <c r="C124" s="323"/>
      <c r="D124" s="323"/>
      <c r="E124" s="360"/>
      <c r="F124" s="56"/>
      <c r="G124" s="361"/>
      <c r="H124" s="361"/>
      <c r="I124" s="355"/>
      <c r="J124" s="355"/>
      <c r="O124" s="71"/>
      <c r="P124" s="71"/>
    </row>
    <row r="125" spans="1:16" s="72" customFormat="1">
      <c r="A125" s="48"/>
      <c r="B125" s="359"/>
      <c r="C125" s="323"/>
      <c r="D125" s="323"/>
      <c r="E125" s="360"/>
      <c r="F125" s="54" t="s">
        <v>85</v>
      </c>
      <c r="G125" s="361"/>
      <c r="H125" s="361"/>
      <c r="I125" s="355"/>
      <c r="J125" s="355"/>
      <c r="O125" s="71"/>
      <c r="P125" s="71"/>
    </row>
    <row r="126" spans="1:16" s="72" customFormat="1" ht="29.1">
      <c r="A126" s="48"/>
      <c r="B126" s="359"/>
      <c r="C126" s="323"/>
      <c r="D126" s="323"/>
      <c r="E126" s="360"/>
      <c r="F126" s="55" t="s">
        <v>97</v>
      </c>
      <c r="G126" s="361"/>
      <c r="H126" s="361"/>
      <c r="I126" s="355"/>
      <c r="J126" s="355"/>
      <c r="O126" s="71"/>
      <c r="P126" s="71"/>
    </row>
    <row r="127" spans="1:16" s="72" customFormat="1">
      <c r="A127" s="48"/>
      <c r="B127" s="359"/>
      <c r="C127" s="323"/>
      <c r="D127" s="323"/>
      <c r="E127" s="360"/>
      <c r="F127" s="57"/>
      <c r="G127" s="361"/>
      <c r="H127" s="361"/>
      <c r="I127" s="355"/>
      <c r="J127" s="355"/>
      <c r="K127" s="73"/>
      <c r="O127" s="71"/>
      <c r="P127" s="71"/>
    </row>
    <row r="128" spans="1:16" s="72" customFormat="1">
      <c r="A128" s="48"/>
      <c r="B128" s="359"/>
      <c r="C128" s="323"/>
      <c r="D128" s="323"/>
      <c r="E128" s="360"/>
      <c r="F128" s="54" t="s">
        <v>87</v>
      </c>
      <c r="G128" s="361"/>
      <c r="H128" s="361"/>
      <c r="I128" s="355"/>
      <c r="J128" s="355"/>
      <c r="O128" s="71"/>
      <c r="P128" s="71"/>
    </row>
    <row r="129" spans="1:16" s="72" customFormat="1">
      <c r="A129" s="48"/>
      <c r="B129" s="359"/>
      <c r="C129" s="308"/>
      <c r="D129" s="308"/>
      <c r="E129" s="358"/>
      <c r="F129" s="61" t="s">
        <v>112</v>
      </c>
      <c r="G129" s="362"/>
      <c r="H129" s="362"/>
      <c r="I129" s="356"/>
      <c r="J129" s="356"/>
      <c r="O129" s="71"/>
      <c r="P129" s="71"/>
    </row>
    <row r="130" spans="1:16" s="72" customFormat="1" ht="62.25" customHeight="1">
      <c r="A130" s="48"/>
      <c r="B130" s="357" t="s">
        <v>186</v>
      </c>
      <c r="C130" s="357"/>
      <c r="D130" s="357"/>
      <c r="E130" s="357"/>
      <c r="F130" s="357"/>
      <c r="G130" s="357"/>
      <c r="H130" s="357"/>
      <c r="I130" s="357"/>
      <c r="J130" s="357"/>
      <c r="O130" s="71"/>
      <c r="P130" s="71"/>
    </row>
    <row r="131" spans="1:16" ht="23.45">
      <c r="I131" s="74" t="s">
        <v>114</v>
      </c>
      <c r="J131" s="75">
        <f>SUM(J32:J129)</f>
        <v>631048000</v>
      </c>
    </row>
    <row r="132" spans="1:16" ht="23.45">
      <c r="I132" s="130"/>
      <c r="J132" s="130"/>
    </row>
    <row r="133" spans="1:16" ht="23.45">
      <c r="I133" s="74" t="s">
        <v>187</v>
      </c>
      <c r="J133" s="75">
        <f>ROUND(J131+N29,0)</f>
        <v>1119692750</v>
      </c>
    </row>
    <row r="159" spans="6:14" s="48" customFormat="1" ht="406.9" customHeight="1">
      <c r="F159" s="71"/>
      <c r="G159" s="72"/>
      <c r="H159" s="72"/>
      <c r="I159" s="72"/>
      <c r="J159" s="72"/>
      <c r="K159" s="129"/>
      <c r="L159" s="72"/>
      <c r="M159" s="72"/>
      <c r="N159" s="72"/>
    </row>
  </sheetData>
  <autoFilter ref="A8:H30" xr:uid="{00000000-0009-0000-0000-000002000000}"/>
  <mergeCells count="118">
    <mergeCell ref="C2:F2"/>
    <mergeCell ref="C3:F3"/>
    <mergeCell ref="C4:F4"/>
    <mergeCell ref="C5:F5"/>
    <mergeCell ref="G6:N6"/>
    <mergeCell ref="A7:A8"/>
    <mergeCell ref="B7:B8"/>
    <mergeCell ref="C7:C8"/>
    <mergeCell ref="D7:D8"/>
    <mergeCell ref="E7:E8"/>
    <mergeCell ref="F7:F8"/>
    <mergeCell ref="G7:G8"/>
    <mergeCell ref="H7:H8"/>
    <mergeCell ref="I7:I8"/>
    <mergeCell ref="K7:K8"/>
    <mergeCell ref="L7:L8"/>
    <mergeCell ref="M7:M8"/>
    <mergeCell ref="N7:N8"/>
    <mergeCell ref="A9:A18"/>
    <mergeCell ref="B9:B12"/>
    <mergeCell ref="C9:C12"/>
    <mergeCell ref="D9:D12"/>
    <mergeCell ref="E9:E12"/>
    <mergeCell ref="B14:B15"/>
    <mergeCell ref="C14:C15"/>
    <mergeCell ref="D14:D15"/>
    <mergeCell ref="E14:E15"/>
    <mergeCell ref="B16:B18"/>
    <mergeCell ref="C16:C18"/>
    <mergeCell ref="D16:D18"/>
    <mergeCell ref="E16:E18"/>
    <mergeCell ref="A20:A27"/>
    <mergeCell ref="B20:B27"/>
    <mergeCell ref="C20:C27"/>
    <mergeCell ref="D20:D27"/>
    <mergeCell ref="E20:E27"/>
    <mergeCell ref="A28:L28"/>
    <mergeCell ref="B29:I29"/>
    <mergeCell ref="K29:M29"/>
    <mergeCell ref="B32:B41"/>
    <mergeCell ref="C32:C129"/>
    <mergeCell ref="D32:D41"/>
    <mergeCell ref="E32:E41"/>
    <mergeCell ref="G32:G41"/>
    <mergeCell ref="H32:H41"/>
    <mergeCell ref="I32:I41"/>
    <mergeCell ref="J32:J41"/>
    <mergeCell ref="B42:B52"/>
    <mergeCell ref="D42:D52"/>
    <mergeCell ref="E42:E52"/>
    <mergeCell ref="G42:G52"/>
    <mergeCell ref="H42:H52"/>
    <mergeCell ref="I42:I52"/>
    <mergeCell ref="J42:J52"/>
    <mergeCell ref="I63:I70"/>
    <mergeCell ref="J63:J70"/>
    <mergeCell ref="B53:B62"/>
    <mergeCell ref="D53:D62"/>
    <mergeCell ref="E53:E62"/>
    <mergeCell ref="G53:G62"/>
    <mergeCell ref="H53:H62"/>
    <mergeCell ref="I53:I62"/>
    <mergeCell ref="E71:E80"/>
    <mergeCell ref="G71:G80"/>
    <mergeCell ref="H71:H80"/>
    <mergeCell ref="I71:I80"/>
    <mergeCell ref="J53:J62"/>
    <mergeCell ref="B63:B70"/>
    <mergeCell ref="D63:D70"/>
    <mergeCell ref="E63:E70"/>
    <mergeCell ref="G63:G70"/>
    <mergeCell ref="H63:H70"/>
    <mergeCell ref="J71:J80"/>
    <mergeCell ref="B81:B88"/>
    <mergeCell ref="D81:D88"/>
    <mergeCell ref="E81:E88"/>
    <mergeCell ref="G81:G88"/>
    <mergeCell ref="H81:H88"/>
    <mergeCell ref="I81:I88"/>
    <mergeCell ref="J81:J88"/>
    <mergeCell ref="B71:B80"/>
    <mergeCell ref="D71:D80"/>
    <mergeCell ref="B107:B113"/>
    <mergeCell ref="D107:D113"/>
    <mergeCell ref="I99:I106"/>
    <mergeCell ref="J99:J106"/>
    <mergeCell ref="B89:B98"/>
    <mergeCell ref="D89:D98"/>
    <mergeCell ref="E89:E98"/>
    <mergeCell ref="G89:G98"/>
    <mergeCell ref="H89:H98"/>
    <mergeCell ref="I89:I98"/>
    <mergeCell ref="E107:E113"/>
    <mergeCell ref="G107:G113"/>
    <mergeCell ref="H107:H113"/>
    <mergeCell ref="I107:I113"/>
    <mergeCell ref="J89:J98"/>
    <mergeCell ref="B99:B106"/>
    <mergeCell ref="D99:D106"/>
    <mergeCell ref="E99:E106"/>
    <mergeCell ref="G99:G106"/>
    <mergeCell ref="H99:H106"/>
    <mergeCell ref="J107:J113"/>
    <mergeCell ref="J122:J129"/>
    <mergeCell ref="B130:J130"/>
    <mergeCell ref="B122:B129"/>
    <mergeCell ref="D122:D129"/>
    <mergeCell ref="E122:E129"/>
    <mergeCell ref="G122:G129"/>
    <mergeCell ref="H122:H129"/>
    <mergeCell ref="I122:I129"/>
    <mergeCell ref="B114:B121"/>
    <mergeCell ref="D114:D121"/>
    <mergeCell ref="E114:E121"/>
    <mergeCell ref="G114:G121"/>
    <mergeCell ref="H114:H121"/>
    <mergeCell ref="I114:I121"/>
    <mergeCell ref="J114:J121"/>
  </mergeCells>
  <pageMargins left="0.23622047244094491" right="0.23622047244094491" top="0.74803149606299213" bottom="0.74803149606299213" header="0.31496062992125984" footer="0.31496062992125984"/>
  <pageSetup paperSize="8" scale="2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S133"/>
  <sheetViews>
    <sheetView topLeftCell="I1" zoomScale="80" zoomScaleNormal="80" zoomScaleSheetLayoutView="118" workbookViewId="0">
      <pane ySplit="8" topLeftCell="A132" activePane="bottomLeft" state="frozen"/>
      <selection pane="bottomLeft" activeCell="J131" sqref="J131"/>
    </sheetView>
  </sheetViews>
  <sheetFormatPr defaultColWidth="8.7109375" defaultRowHeight="14.45"/>
  <cols>
    <col min="1" max="1" width="37.42578125" style="48" customWidth="1"/>
    <col min="2" max="2" width="29.7109375" style="48" customWidth="1"/>
    <col min="3" max="3" width="48.42578125" style="48" customWidth="1"/>
    <col min="4" max="4" width="18" style="48" customWidth="1"/>
    <col min="5" max="5" width="25.7109375" style="48" customWidth="1"/>
    <col min="6" max="6" width="132.140625" style="71" customWidth="1"/>
    <col min="7" max="7" width="25.7109375" style="72" bestFit="1" customWidth="1"/>
    <col min="8" max="8" width="18" style="72" bestFit="1" customWidth="1"/>
    <col min="9" max="9" width="27.7109375" style="72" customWidth="1"/>
    <col min="10" max="10" width="31.7109375" style="72" customWidth="1"/>
    <col min="11" max="11" width="31.140625" style="129" customWidth="1"/>
    <col min="12" max="13" width="23.28515625" style="72" customWidth="1"/>
    <col min="14" max="14" width="33.140625" style="72" customWidth="1"/>
    <col min="15" max="15" width="8.7109375" style="71"/>
    <col min="16" max="16" width="12" style="71" bestFit="1" customWidth="1"/>
    <col min="17" max="17" width="16.140625" style="71" bestFit="1" customWidth="1"/>
    <col min="18" max="16384" width="8.7109375" style="71"/>
  </cols>
  <sheetData>
    <row r="2" spans="1:16">
      <c r="C2" s="379" t="s">
        <v>155</v>
      </c>
      <c r="D2" s="379"/>
      <c r="E2" s="379"/>
      <c r="F2" s="379"/>
    </row>
    <row r="3" spans="1:16">
      <c r="C3" s="380"/>
      <c r="D3" s="380"/>
      <c r="E3" s="380"/>
      <c r="F3" s="380"/>
    </row>
    <row r="4" spans="1:16">
      <c r="C4" s="379" t="s">
        <v>156</v>
      </c>
      <c r="D4" s="379"/>
      <c r="E4" s="379"/>
      <c r="F4" s="379"/>
    </row>
    <row r="5" spans="1:16">
      <c r="C5" s="379"/>
      <c r="D5" s="379"/>
      <c r="E5" s="379"/>
      <c r="F5" s="379"/>
    </row>
    <row r="6" spans="1:16" ht="37.5" customHeight="1" thickBot="1">
      <c r="G6" s="381" t="s">
        <v>188</v>
      </c>
      <c r="H6" s="382"/>
      <c r="I6" s="382"/>
      <c r="J6" s="382"/>
      <c r="K6" s="382"/>
      <c r="L6" s="382"/>
      <c r="M6" s="382"/>
      <c r="N6" s="383"/>
    </row>
    <row r="7" spans="1:16" ht="73.5" customHeight="1">
      <c r="A7" s="384" t="s">
        <v>6</v>
      </c>
      <c r="B7" s="386" t="s">
        <v>7</v>
      </c>
      <c r="C7" s="386" t="s">
        <v>8</v>
      </c>
      <c r="D7" s="386" t="s">
        <v>9</v>
      </c>
      <c r="E7" s="386" t="s">
        <v>158</v>
      </c>
      <c r="F7" s="386" t="s">
        <v>159</v>
      </c>
      <c r="G7" s="388" t="s">
        <v>13</v>
      </c>
      <c r="H7" s="389" t="s">
        <v>12</v>
      </c>
      <c r="I7" s="390" t="s">
        <v>160</v>
      </c>
      <c r="J7" s="141" t="s">
        <v>161</v>
      </c>
      <c r="K7" s="390" t="s">
        <v>162</v>
      </c>
      <c r="L7" s="390" t="s">
        <v>163</v>
      </c>
      <c r="M7" s="390" t="s">
        <v>164</v>
      </c>
      <c r="N7" s="390" t="s">
        <v>79</v>
      </c>
    </row>
    <row r="8" spans="1:16" ht="15.6">
      <c r="A8" s="385"/>
      <c r="B8" s="387"/>
      <c r="C8" s="387"/>
      <c r="D8" s="387"/>
      <c r="E8" s="387"/>
      <c r="F8" s="387"/>
      <c r="G8" s="388"/>
      <c r="H8" s="389"/>
      <c r="I8" s="390"/>
      <c r="J8" s="141"/>
      <c r="K8" s="390"/>
      <c r="L8" s="390"/>
      <c r="M8" s="390"/>
      <c r="N8" s="390"/>
    </row>
    <row r="9" spans="1:16" s="137" customFormat="1" ht="72.599999999999994">
      <c r="A9" s="339" t="s">
        <v>27</v>
      </c>
      <c r="B9" s="323" t="s">
        <v>28</v>
      </c>
      <c r="C9" s="323" t="s">
        <v>29</v>
      </c>
      <c r="D9" s="323" t="s">
        <v>30</v>
      </c>
      <c r="E9" s="323" t="s">
        <v>31</v>
      </c>
      <c r="F9" s="40" t="s">
        <v>189</v>
      </c>
      <c r="G9" s="62" t="s">
        <v>33</v>
      </c>
      <c r="H9" s="62">
        <v>500</v>
      </c>
      <c r="I9" s="65"/>
      <c r="J9" s="65"/>
      <c r="K9" s="64">
        <v>80000</v>
      </c>
      <c r="L9" s="65">
        <f t="shared" ref="L9:L27" si="0">+K9*0.19</f>
        <v>15200</v>
      </c>
      <c r="M9" s="69">
        <f t="shared" ref="M9:M27" si="1">+K9+L9</f>
        <v>95200</v>
      </c>
      <c r="N9" s="65">
        <f t="shared" ref="N9:N27" si="2">+M9*H9</f>
        <v>47600000</v>
      </c>
    </row>
    <row r="10" spans="1:16" ht="72.599999999999994">
      <c r="A10" s="340"/>
      <c r="B10" s="323"/>
      <c r="C10" s="323"/>
      <c r="D10" s="323"/>
      <c r="E10" s="323"/>
      <c r="F10" s="39" t="s">
        <v>35</v>
      </c>
      <c r="G10" s="62" t="s">
        <v>36</v>
      </c>
      <c r="H10" s="62">
        <v>500</v>
      </c>
      <c r="I10" s="35"/>
      <c r="J10" s="35"/>
      <c r="K10" s="78">
        <v>800</v>
      </c>
      <c r="L10" s="65">
        <f t="shared" si="0"/>
        <v>152</v>
      </c>
      <c r="M10" s="69">
        <f t="shared" si="1"/>
        <v>952</v>
      </c>
      <c r="N10" s="65">
        <f t="shared" si="2"/>
        <v>476000</v>
      </c>
    </row>
    <row r="11" spans="1:16">
      <c r="A11" s="340"/>
      <c r="B11" s="323"/>
      <c r="C11" s="323"/>
      <c r="D11" s="323"/>
      <c r="E11" s="323"/>
      <c r="F11" s="40" t="s">
        <v>166</v>
      </c>
      <c r="G11" s="62" t="s">
        <v>36</v>
      </c>
      <c r="H11" s="62">
        <v>500</v>
      </c>
      <c r="I11" s="35"/>
      <c r="J11" s="35"/>
      <c r="K11" s="78">
        <v>1500</v>
      </c>
      <c r="L11" s="65">
        <f t="shared" si="0"/>
        <v>285</v>
      </c>
      <c r="M11" s="69">
        <f t="shared" si="1"/>
        <v>1785</v>
      </c>
      <c r="N11" s="65">
        <f t="shared" si="2"/>
        <v>892500</v>
      </c>
    </row>
    <row r="12" spans="1:16" s="137" customFormat="1">
      <c r="A12" s="340"/>
      <c r="B12" s="323"/>
      <c r="C12" s="323"/>
      <c r="D12" s="323"/>
      <c r="E12" s="323"/>
      <c r="F12" s="41" t="s">
        <v>38</v>
      </c>
      <c r="G12" s="62" t="s">
        <v>36</v>
      </c>
      <c r="H12" s="62">
        <v>200</v>
      </c>
      <c r="I12" s="140"/>
      <c r="J12" s="65"/>
      <c r="K12" s="78">
        <v>2200</v>
      </c>
      <c r="L12" s="65">
        <f t="shared" si="0"/>
        <v>418</v>
      </c>
      <c r="M12" s="69">
        <f t="shared" si="1"/>
        <v>2618</v>
      </c>
      <c r="N12" s="65">
        <f t="shared" si="2"/>
        <v>523600</v>
      </c>
    </row>
    <row r="13" spans="1:16" s="137" customFormat="1" ht="43.5">
      <c r="A13" s="340"/>
      <c r="B13" s="35" t="s">
        <v>39</v>
      </c>
      <c r="C13" s="35"/>
      <c r="D13" s="35"/>
      <c r="E13" s="35"/>
      <c r="F13" s="42" t="s">
        <v>43</v>
      </c>
      <c r="G13" s="35" t="s">
        <v>44</v>
      </c>
      <c r="H13" s="35">
        <v>450</v>
      </c>
      <c r="I13" s="65"/>
      <c r="J13" s="65"/>
      <c r="K13" s="78">
        <v>474</v>
      </c>
      <c r="L13" s="65">
        <f t="shared" si="0"/>
        <v>90.06</v>
      </c>
      <c r="M13" s="69">
        <f t="shared" si="1"/>
        <v>564.05999999999995</v>
      </c>
      <c r="N13" s="65">
        <f t="shared" si="2"/>
        <v>253826.99999999997</v>
      </c>
      <c r="P13" s="139"/>
    </row>
    <row r="14" spans="1:16" s="137" customFormat="1" ht="43.5">
      <c r="A14" s="340"/>
      <c r="B14" s="323" t="s">
        <v>46</v>
      </c>
      <c r="C14" s="323" t="s">
        <v>47</v>
      </c>
      <c r="D14" s="323" t="s">
        <v>48</v>
      </c>
      <c r="E14" s="323" t="s">
        <v>49</v>
      </c>
      <c r="F14" s="42" t="s">
        <v>50</v>
      </c>
      <c r="G14" s="35" t="s">
        <v>44</v>
      </c>
      <c r="H14" s="35">
        <v>15</v>
      </c>
      <c r="I14" s="65"/>
      <c r="J14" s="65"/>
      <c r="K14" s="78">
        <v>2830489</v>
      </c>
      <c r="L14" s="65">
        <f t="shared" si="0"/>
        <v>537792.91</v>
      </c>
      <c r="M14" s="69">
        <f t="shared" si="1"/>
        <v>3368281.91</v>
      </c>
      <c r="N14" s="65">
        <f t="shared" si="2"/>
        <v>50524228.650000006</v>
      </c>
    </row>
    <row r="15" spans="1:16" s="137" customFormat="1" ht="29.1">
      <c r="A15" s="340"/>
      <c r="B15" s="323"/>
      <c r="C15" s="323"/>
      <c r="D15" s="323"/>
      <c r="E15" s="323"/>
      <c r="F15" s="42" t="s">
        <v>167</v>
      </c>
      <c r="G15" s="35" t="s">
        <v>44</v>
      </c>
      <c r="H15" s="35">
        <v>1500</v>
      </c>
      <c r="I15" s="65"/>
      <c r="J15" s="65"/>
      <c r="K15" s="78">
        <v>750</v>
      </c>
      <c r="L15" s="65">
        <f t="shared" si="0"/>
        <v>142.5</v>
      </c>
      <c r="M15" s="69">
        <f t="shared" si="1"/>
        <v>892.5</v>
      </c>
      <c r="N15" s="65">
        <f t="shared" si="2"/>
        <v>1338750</v>
      </c>
    </row>
    <row r="16" spans="1:16" s="137" customFormat="1" ht="116.1">
      <c r="A16" s="340"/>
      <c r="B16" s="309"/>
      <c r="C16" s="309"/>
      <c r="D16" s="309"/>
      <c r="E16" s="309"/>
      <c r="F16" s="40" t="s">
        <v>56</v>
      </c>
      <c r="G16" s="35" t="s">
        <v>44</v>
      </c>
      <c r="H16" s="35">
        <v>1200</v>
      </c>
      <c r="I16" s="65"/>
      <c r="J16" s="65"/>
      <c r="K16" s="78">
        <v>102349</v>
      </c>
      <c r="L16" s="65">
        <f t="shared" si="0"/>
        <v>19446.310000000001</v>
      </c>
      <c r="M16" s="69">
        <f t="shared" si="1"/>
        <v>121795.31</v>
      </c>
      <c r="N16" s="65">
        <f t="shared" si="2"/>
        <v>146154372</v>
      </c>
    </row>
    <row r="17" spans="1:14" s="137" customFormat="1" ht="57.95">
      <c r="A17" s="340"/>
      <c r="B17" s="309"/>
      <c r="C17" s="309"/>
      <c r="D17" s="309"/>
      <c r="E17" s="309"/>
      <c r="F17" s="40" t="s">
        <v>57</v>
      </c>
      <c r="G17" s="35" t="s">
        <v>44</v>
      </c>
      <c r="H17" s="35">
        <v>200</v>
      </c>
      <c r="I17" s="65"/>
      <c r="J17" s="65"/>
      <c r="K17" s="78">
        <v>5000</v>
      </c>
      <c r="L17" s="65">
        <f t="shared" si="0"/>
        <v>950</v>
      </c>
      <c r="M17" s="69">
        <f t="shared" si="1"/>
        <v>5950</v>
      </c>
      <c r="N17" s="65">
        <f t="shared" si="2"/>
        <v>1190000</v>
      </c>
    </row>
    <row r="18" spans="1:14" s="137" customFormat="1">
      <c r="A18" s="341"/>
      <c r="B18" s="310"/>
      <c r="C18" s="310"/>
      <c r="D18" s="310"/>
      <c r="E18" s="310"/>
      <c r="F18" s="40" t="s">
        <v>58</v>
      </c>
      <c r="G18" s="35" t="s">
        <v>44</v>
      </c>
      <c r="H18" s="35">
        <v>2</v>
      </c>
      <c r="I18" s="65"/>
      <c r="J18" s="65"/>
      <c r="K18" s="78">
        <v>3500000</v>
      </c>
      <c r="L18" s="65">
        <f t="shared" si="0"/>
        <v>665000</v>
      </c>
      <c r="M18" s="69">
        <f t="shared" si="1"/>
        <v>4165000</v>
      </c>
      <c r="N18" s="65">
        <f t="shared" si="2"/>
        <v>8330000</v>
      </c>
    </row>
    <row r="19" spans="1:14" s="137" customFormat="1" ht="159.6">
      <c r="A19" s="34" t="s">
        <v>60</v>
      </c>
      <c r="B19" s="36" t="s">
        <v>62</v>
      </c>
      <c r="C19" s="37" t="s">
        <v>63</v>
      </c>
      <c r="D19" s="37">
        <v>350</v>
      </c>
      <c r="E19" s="37">
        <v>350</v>
      </c>
      <c r="F19" s="42" t="s">
        <v>64</v>
      </c>
      <c r="G19" s="35" t="s">
        <v>65</v>
      </c>
      <c r="H19" s="35">
        <v>6</v>
      </c>
      <c r="I19" s="65"/>
      <c r="J19" s="65"/>
      <c r="K19" s="78">
        <v>4500000</v>
      </c>
      <c r="L19" s="65">
        <f t="shared" si="0"/>
        <v>855000</v>
      </c>
      <c r="M19" s="69">
        <f t="shared" si="1"/>
        <v>5355000</v>
      </c>
      <c r="N19" s="65">
        <f t="shared" si="2"/>
        <v>32130000</v>
      </c>
    </row>
    <row r="20" spans="1:14" s="137" customFormat="1" ht="87">
      <c r="A20" s="364" t="s">
        <v>67</v>
      </c>
      <c r="B20" s="323" t="s">
        <v>68</v>
      </c>
      <c r="C20" s="323" t="s">
        <v>69</v>
      </c>
      <c r="D20" s="323" t="s">
        <v>70</v>
      </c>
      <c r="E20" s="323" t="s">
        <v>71</v>
      </c>
      <c r="F20" s="43" t="s">
        <v>168</v>
      </c>
      <c r="G20" s="35" t="s">
        <v>73</v>
      </c>
      <c r="H20" s="35">
        <v>5</v>
      </c>
      <c r="I20" s="65"/>
      <c r="J20" s="65"/>
      <c r="K20" s="78">
        <v>9646509</v>
      </c>
      <c r="L20" s="65">
        <f t="shared" si="0"/>
        <v>1832836.71</v>
      </c>
      <c r="M20" s="69">
        <f t="shared" si="1"/>
        <v>11479345.710000001</v>
      </c>
      <c r="N20" s="65">
        <f t="shared" si="2"/>
        <v>57396728.550000004</v>
      </c>
    </row>
    <row r="21" spans="1:14" s="137" customFormat="1" ht="57.95">
      <c r="A21" s="365"/>
      <c r="B21" s="323"/>
      <c r="C21" s="323"/>
      <c r="D21" s="323"/>
      <c r="E21" s="323"/>
      <c r="F21" s="42" t="s">
        <v>123</v>
      </c>
      <c r="G21" s="35" t="s">
        <v>44</v>
      </c>
      <c r="H21" s="35">
        <v>5</v>
      </c>
      <c r="I21" s="65"/>
      <c r="J21" s="65"/>
      <c r="K21" s="78">
        <v>8250304</v>
      </c>
      <c r="L21" s="65">
        <f t="shared" si="0"/>
        <v>1567557.76</v>
      </c>
      <c r="M21" s="69">
        <f t="shared" si="1"/>
        <v>9817861.7599999998</v>
      </c>
      <c r="N21" s="65">
        <f t="shared" si="2"/>
        <v>49089308.799999997</v>
      </c>
    </row>
    <row r="22" spans="1:14" s="137" customFormat="1" ht="43.5">
      <c r="A22" s="365"/>
      <c r="B22" s="323"/>
      <c r="C22" s="323"/>
      <c r="D22" s="323"/>
      <c r="E22" s="323"/>
      <c r="F22" s="42" t="s">
        <v>169</v>
      </c>
      <c r="G22" s="35" t="s">
        <v>44</v>
      </c>
      <c r="H22" s="35">
        <v>25</v>
      </c>
      <c r="I22" s="65"/>
      <c r="J22" s="65"/>
      <c r="K22" s="78">
        <v>1307356</v>
      </c>
      <c r="L22" s="65">
        <f t="shared" si="0"/>
        <v>248397.64</v>
      </c>
      <c r="M22" s="69">
        <f t="shared" si="1"/>
        <v>1555753.6400000001</v>
      </c>
      <c r="N22" s="65">
        <f t="shared" si="2"/>
        <v>38893841</v>
      </c>
    </row>
    <row r="23" spans="1:14" s="137" customFormat="1" ht="43.5">
      <c r="A23" s="365"/>
      <c r="B23" s="323"/>
      <c r="C23" s="323"/>
      <c r="D23" s="323"/>
      <c r="E23" s="323"/>
      <c r="F23" s="42" t="s">
        <v>125</v>
      </c>
      <c r="G23" s="35" t="s">
        <v>44</v>
      </c>
      <c r="H23" s="35">
        <v>5</v>
      </c>
      <c r="I23" s="65"/>
      <c r="J23" s="65"/>
      <c r="K23" s="78">
        <v>4442471</v>
      </c>
      <c r="L23" s="65">
        <f t="shared" si="0"/>
        <v>844069.49</v>
      </c>
      <c r="M23" s="69">
        <f t="shared" si="1"/>
        <v>5286540.49</v>
      </c>
      <c r="N23" s="65">
        <f t="shared" si="2"/>
        <v>26432702.450000003</v>
      </c>
    </row>
    <row r="24" spans="1:14" s="137" customFormat="1">
      <c r="A24" s="365"/>
      <c r="B24" s="323"/>
      <c r="C24" s="323"/>
      <c r="D24" s="323"/>
      <c r="E24" s="323"/>
      <c r="F24" s="42" t="s">
        <v>126</v>
      </c>
      <c r="G24" s="35" t="s">
        <v>44</v>
      </c>
      <c r="H24" s="35">
        <v>150</v>
      </c>
      <c r="I24" s="65"/>
      <c r="J24" s="65"/>
      <c r="K24" s="78">
        <v>5711</v>
      </c>
      <c r="L24" s="65">
        <f t="shared" si="0"/>
        <v>1085.0899999999999</v>
      </c>
      <c r="M24" s="69">
        <f t="shared" si="1"/>
        <v>6796.09</v>
      </c>
      <c r="N24" s="65">
        <f t="shared" si="2"/>
        <v>1019413.5</v>
      </c>
    </row>
    <row r="25" spans="1:14" s="137" customFormat="1" ht="29.1">
      <c r="A25" s="365"/>
      <c r="B25" s="323"/>
      <c r="C25" s="323"/>
      <c r="D25" s="323"/>
      <c r="E25" s="323"/>
      <c r="F25" s="42" t="s">
        <v>171</v>
      </c>
      <c r="G25" s="35" t="s">
        <v>44</v>
      </c>
      <c r="H25" s="35">
        <v>50</v>
      </c>
      <c r="I25" s="65"/>
      <c r="J25" s="65"/>
      <c r="K25" s="78">
        <v>9139</v>
      </c>
      <c r="L25" s="65">
        <f t="shared" si="0"/>
        <v>1736.41</v>
      </c>
      <c r="M25" s="69">
        <f t="shared" si="1"/>
        <v>10875.41</v>
      </c>
      <c r="N25" s="65">
        <f t="shared" si="2"/>
        <v>543770.5</v>
      </c>
    </row>
    <row r="26" spans="1:14" s="137" customFormat="1" ht="29.1">
      <c r="A26" s="365"/>
      <c r="B26" s="323"/>
      <c r="C26" s="323"/>
      <c r="D26" s="323"/>
      <c r="E26" s="323"/>
      <c r="F26" s="42" t="s">
        <v>172</v>
      </c>
      <c r="G26" s="35" t="s">
        <v>44</v>
      </c>
      <c r="H26" s="35">
        <v>1</v>
      </c>
      <c r="I26" s="65"/>
      <c r="J26" s="65"/>
      <c r="K26" s="78">
        <v>2600000</v>
      </c>
      <c r="L26" s="65">
        <f t="shared" si="0"/>
        <v>494000</v>
      </c>
      <c r="M26" s="69">
        <f t="shared" si="1"/>
        <v>3094000</v>
      </c>
      <c r="N26" s="65">
        <f t="shared" si="2"/>
        <v>3094000</v>
      </c>
    </row>
    <row r="27" spans="1:14" s="137" customFormat="1" ht="29.1">
      <c r="A27" s="366"/>
      <c r="B27" s="323"/>
      <c r="C27" s="323"/>
      <c r="D27" s="323"/>
      <c r="E27" s="323"/>
      <c r="F27" s="42" t="s">
        <v>173</v>
      </c>
      <c r="G27" s="35" t="s">
        <v>44</v>
      </c>
      <c r="H27" s="35">
        <v>5</v>
      </c>
      <c r="I27" s="65"/>
      <c r="J27" s="65"/>
      <c r="K27" s="78">
        <v>247509</v>
      </c>
      <c r="L27" s="65">
        <f t="shared" si="0"/>
        <v>47026.71</v>
      </c>
      <c r="M27" s="69">
        <f t="shared" si="1"/>
        <v>294535.71000000002</v>
      </c>
      <c r="N27" s="65">
        <f t="shared" si="2"/>
        <v>1472678.55</v>
      </c>
    </row>
    <row r="28" spans="1:14" s="137" customFormat="1" ht="112.5" customHeight="1" thickBot="1">
      <c r="A28" s="367" t="s">
        <v>190</v>
      </c>
      <c r="B28" s="368"/>
      <c r="C28" s="368"/>
      <c r="D28" s="368"/>
      <c r="E28" s="368"/>
      <c r="F28" s="368"/>
      <c r="G28" s="368"/>
      <c r="H28" s="368"/>
      <c r="I28" s="368"/>
      <c r="J28" s="368"/>
      <c r="K28" s="368"/>
      <c r="L28" s="369"/>
      <c r="M28" s="138"/>
      <c r="N28" s="72"/>
    </row>
    <row r="29" spans="1:14" ht="60.4" customHeight="1" thickBot="1">
      <c r="A29" s="136" t="s">
        <v>175</v>
      </c>
      <c r="B29" s="370" t="s">
        <v>79</v>
      </c>
      <c r="C29" s="371"/>
      <c r="D29" s="371"/>
      <c r="E29" s="371"/>
      <c r="F29" s="371"/>
      <c r="G29" s="371"/>
      <c r="H29" s="371"/>
      <c r="I29" s="372"/>
      <c r="J29" s="135"/>
      <c r="K29" s="373" t="s">
        <v>175</v>
      </c>
      <c r="L29" s="374"/>
      <c r="M29" s="375"/>
      <c r="N29" s="134">
        <f>SUM(N9:N27)</f>
        <v>467355721</v>
      </c>
    </row>
    <row r="30" spans="1:14">
      <c r="A30" s="133"/>
      <c r="B30" s="71"/>
      <c r="C30" s="71"/>
      <c r="D30" s="71"/>
      <c r="E30" s="71"/>
      <c r="I30" s="131"/>
      <c r="J30" s="131"/>
      <c r="K30" s="132"/>
      <c r="L30" s="131"/>
      <c r="M30" s="131"/>
      <c r="N30" s="131"/>
    </row>
    <row r="31" spans="1:14" ht="90" customHeight="1">
      <c r="C31" s="49"/>
      <c r="D31" s="49"/>
      <c r="E31" s="49" t="s">
        <v>74</v>
      </c>
      <c r="F31" s="49" t="s">
        <v>75</v>
      </c>
      <c r="G31" s="50" t="s">
        <v>76</v>
      </c>
      <c r="H31" s="51" t="s">
        <v>77</v>
      </c>
      <c r="I31" s="52" t="s">
        <v>78</v>
      </c>
      <c r="J31" s="53" t="s">
        <v>79</v>
      </c>
      <c r="K31" s="53"/>
      <c r="L31" s="53"/>
    </row>
    <row r="32" spans="1:14">
      <c r="B32" s="376" t="s">
        <v>177</v>
      </c>
      <c r="C32" s="323" t="s">
        <v>81</v>
      </c>
      <c r="D32" s="323">
        <v>1</v>
      </c>
      <c r="E32" s="323" t="s">
        <v>82</v>
      </c>
      <c r="F32" s="54" t="s">
        <v>83</v>
      </c>
      <c r="G32" s="361">
        <v>1</v>
      </c>
      <c r="H32" s="361">
        <v>8</v>
      </c>
      <c r="I32" s="391">
        <v>8000000</v>
      </c>
      <c r="J32" s="391">
        <f>I32*H32*G32</f>
        <v>64000000</v>
      </c>
      <c r="K32" s="71"/>
      <c r="L32" s="71"/>
    </row>
    <row r="33" spans="1:19" ht="43.5">
      <c r="B33" s="376"/>
      <c r="C33" s="323"/>
      <c r="D33" s="323"/>
      <c r="E33" s="323"/>
      <c r="F33" s="55" t="s">
        <v>178</v>
      </c>
      <c r="G33" s="361"/>
      <c r="H33" s="361"/>
      <c r="I33" s="391"/>
      <c r="J33" s="391"/>
      <c r="K33" s="71"/>
      <c r="L33" s="71"/>
    </row>
    <row r="34" spans="1:19">
      <c r="B34" s="376"/>
      <c r="C34" s="323"/>
      <c r="D34" s="323"/>
      <c r="E34" s="323"/>
      <c r="F34" s="56"/>
      <c r="G34" s="361"/>
      <c r="H34" s="361"/>
      <c r="I34" s="391"/>
      <c r="J34" s="391"/>
      <c r="K34" s="71"/>
      <c r="L34" s="71"/>
    </row>
    <row r="35" spans="1:19">
      <c r="B35" s="376"/>
      <c r="C35" s="323"/>
      <c r="D35" s="323"/>
      <c r="E35" s="323"/>
      <c r="F35" s="54" t="s">
        <v>85</v>
      </c>
      <c r="G35" s="361"/>
      <c r="H35" s="361"/>
      <c r="I35" s="391"/>
      <c r="J35" s="391"/>
      <c r="K35" s="71"/>
      <c r="L35" s="71"/>
    </row>
    <row r="36" spans="1:19" ht="29.1">
      <c r="B36" s="376"/>
      <c r="C36" s="323"/>
      <c r="D36" s="323"/>
      <c r="E36" s="323"/>
      <c r="F36" s="55" t="s">
        <v>86</v>
      </c>
      <c r="G36" s="361"/>
      <c r="H36" s="361"/>
      <c r="I36" s="391"/>
      <c r="J36" s="391"/>
      <c r="K36" s="71"/>
      <c r="L36" s="71"/>
    </row>
    <row r="37" spans="1:19">
      <c r="B37" s="376"/>
      <c r="C37" s="323"/>
      <c r="D37" s="323"/>
      <c r="E37" s="323"/>
      <c r="F37" s="57"/>
      <c r="G37" s="361"/>
      <c r="H37" s="361"/>
      <c r="I37" s="391"/>
      <c r="J37" s="391"/>
      <c r="K37" s="71"/>
      <c r="L37" s="71"/>
    </row>
    <row r="38" spans="1:19">
      <c r="B38" s="376"/>
      <c r="C38" s="323"/>
      <c r="D38" s="323"/>
      <c r="E38" s="323"/>
      <c r="F38" s="54" t="s">
        <v>87</v>
      </c>
      <c r="G38" s="361"/>
      <c r="H38" s="361"/>
      <c r="I38" s="391"/>
      <c r="J38" s="391"/>
      <c r="K38" s="71"/>
      <c r="L38" s="71"/>
    </row>
    <row r="39" spans="1:19" ht="29.1">
      <c r="B39" s="376"/>
      <c r="C39" s="323"/>
      <c r="D39" s="323"/>
      <c r="E39" s="323"/>
      <c r="F39" s="55" t="s">
        <v>88</v>
      </c>
      <c r="G39" s="361"/>
      <c r="H39" s="361"/>
      <c r="I39" s="391"/>
      <c r="J39" s="391"/>
      <c r="K39" s="71"/>
      <c r="L39" s="71"/>
    </row>
    <row r="40" spans="1:19">
      <c r="B40" s="376"/>
      <c r="C40" s="323"/>
      <c r="D40" s="323"/>
      <c r="E40" s="323"/>
      <c r="F40" s="55"/>
      <c r="G40" s="361"/>
      <c r="H40" s="361"/>
      <c r="I40" s="391"/>
      <c r="J40" s="391"/>
      <c r="K40" s="71"/>
      <c r="L40" s="71"/>
    </row>
    <row r="41" spans="1:19">
      <c r="B41" s="376"/>
      <c r="C41" s="323"/>
      <c r="D41" s="323"/>
      <c r="E41" s="323"/>
      <c r="F41" s="57" t="s">
        <v>89</v>
      </c>
      <c r="G41" s="361"/>
      <c r="H41" s="361"/>
      <c r="I41" s="391"/>
      <c r="J41" s="391"/>
      <c r="K41" s="71"/>
      <c r="L41" s="71"/>
    </row>
    <row r="42" spans="1:19">
      <c r="B42" s="378" t="s">
        <v>179</v>
      </c>
      <c r="C42" s="323"/>
      <c r="D42" s="323">
        <v>2</v>
      </c>
      <c r="E42" s="360" t="s">
        <v>90</v>
      </c>
      <c r="F42" s="54" t="s">
        <v>83</v>
      </c>
      <c r="G42" s="361">
        <v>1</v>
      </c>
      <c r="H42" s="361">
        <v>8</v>
      </c>
      <c r="I42" s="355">
        <v>3381000</v>
      </c>
      <c r="J42" s="355">
        <f>I42*H42*G42</f>
        <v>27048000</v>
      </c>
      <c r="K42" s="71"/>
      <c r="L42" s="71"/>
    </row>
    <row r="43" spans="1:19" s="72" customFormat="1" ht="29.1">
      <c r="A43" s="48"/>
      <c r="B43" s="378"/>
      <c r="C43" s="323"/>
      <c r="D43" s="323"/>
      <c r="E43" s="360"/>
      <c r="F43" s="55" t="s">
        <v>91</v>
      </c>
      <c r="G43" s="361"/>
      <c r="H43" s="361"/>
      <c r="I43" s="355"/>
      <c r="J43" s="355"/>
      <c r="O43" s="71"/>
      <c r="P43" s="71"/>
      <c r="Q43" s="71"/>
      <c r="R43" s="71"/>
      <c r="S43" s="71"/>
    </row>
    <row r="44" spans="1:19" s="72" customFormat="1">
      <c r="A44" s="48"/>
      <c r="B44" s="378"/>
      <c r="C44" s="323"/>
      <c r="D44" s="323"/>
      <c r="E44" s="360"/>
      <c r="F44" s="56"/>
      <c r="G44" s="361"/>
      <c r="H44" s="361"/>
      <c r="I44" s="355"/>
      <c r="J44" s="355"/>
      <c r="O44" s="71"/>
      <c r="P44" s="71"/>
      <c r="Q44" s="71"/>
      <c r="R44" s="71"/>
      <c r="S44" s="71"/>
    </row>
    <row r="45" spans="1:19" s="72" customFormat="1">
      <c r="A45" s="48"/>
      <c r="B45" s="378"/>
      <c r="C45" s="323"/>
      <c r="D45" s="323"/>
      <c r="E45" s="360"/>
      <c r="F45" s="56"/>
      <c r="G45" s="361"/>
      <c r="H45" s="361"/>
      <c r="I45" s="355"/>
      <c r="J45" s="355"/>
      <c r="O45" s="71"/>
      <c r="P45" s="71"/>
      <c r="Q45" s="71"/>
      <c r="R45" s="71"/>
      <c r="S45" s="71"/>
    </row>
    <row r="46" spans="1:19" s="72" customFormat="1">
      <c r="A46" s="48"/>
      <c r="B46" s="378"/>
      <c r="C46" s="323"/>
      <c r="D46" s="323"/>
      <c r="E46" s="360"/>
      <c r="F46" s="54" t="s">
        <v>85</v>
      </c>
      <c r="G46" s="361"/>
      <c r="H46" s="361"/>
      <c r="I46" s="355"/>
      <c r="J46" s="355"/>
      <c r="O46" s="71"/>
      <c r="P46" s="71"/>
      <c r="Q46" s="71"/>
      <c r="R46" s="71"/>
      <c r="S46" s="71"/>
    </row>
    <row r="47" spans="1:19" s="72" customFormat="1" ht="29.1">
      <c r="A47" s="48"/>
      <c r="B47" s="378"/>
      <c r="C47" s="323"/>
      <c r="D47" s="323"/>
      <c r="E47" s="360"/>
      <c r="F47" s="55" t="s">
        <v>92</v>
      </c>
      <c r="G47" s="361"/>
      <c r="H47" s="361"/>
      <c r="I47" s="355"/>
      <c r="J47" s="355"/>
      <c r="O47" s="71"/>
      <c r="P47" s="71"/>
      <c r="Q47" s="71"/>
      <c r="R47" s="71"/>
      <c r="S47" s="71"/>
    </row>
    <row r="48" spans="1:19" s="72" customFormat="1">
      <c r="A48" s="48"/>
      <c r="B48" s="378"/>
      <c r="C48" s="323"/>
      <c r="D48" s="323"/>
      <c r="E48" s="360"/>
      <c r="F48" s="57"/>
      <c r="G48" s="361"/>
      <c r="H48" s="361"/>
      <c r="I48" s="355"/>
      <c r="J48" s="355"/>
      <c r="O48" s="71"/>
      <c r="P48" s="71"/>
      <c r="Q48" s="71"/>
      <c r="R48" s="71"/>
      <c r="S48" s="71"/>
    </row>
    <row r="49" spans="1:19" s="72" customFormat="1">
      <c r="A49" s="48"/>
      <c r="B49" s="378"/>
      <c r="C49" s="323"/>
      <c r="D49" s="323"/>
      <c r="E49" s="360"/>
      <c r="F49" s="54" t="s">
        <v>87</v>
      </c>
      <c r="G49" s="361"/>
      <c r="H49" s="361"/>
      <c r="I49" s="355"/>
      <c r="J49" s="355"/>
      <c r="O49" s="71"/>
      <c r="P49" s="71"/>
      <c r="Q49" s="71"/>
      <c r="R49" s="71"/>
      <c r="S49" s="71"/>
    </row>
    <row r="50" spans="1:19" s="72" customFormat="1">
      <c r="A50" s="48"/>
      <c r="B50" s="378"/>
      <c r="C50" s="323"/>
      <c r="D50" s="323"/>
      <c r="E50" s="360"/>
      <c r="F50" s="58" t="s">
        <v>93</v>
      </c>
      <c r="G50" s="361"/>
      <c r="H50" s="361"/>
      <c r="I50" s="355"/>
      <c r="J50" s="355"/>
      <c r="O50" s="71"/>
      <c r="P50" s="71"/>
      <c r="Q50" s="71"/>
      <c r="R50" s="71"/>
      <c r="S50" s="71"/>
    </row>
    <row r="51" spans="1:19" s="72" customFormat="1">
      <c r="A51" s="48"/>
      <c r="B51" s="378"/>
      <c r="C51" s="323"/>
      <c r="D51" s="323"/>
      <c r="E51" s="360"/>
      <c r="F51" s="55"/>
      <c r="G51" s="361"/>
      <c r="H51" s="361"/>
      <c r="I51" s="355"/>
      <c r="J51" s="355"/>
      <c r="O51" s="71"/>
      <c r="P51" s="71"/>
      <c r="Q51" s="71"/>
      <c r="R51" s="71"/>
      <c r="S51" s="71"/>
    </row>
    <row r="52" spans="1:19" s="72" customFormat="1">
      <c r="A52" s="48"/>
      <c r="B52" s="378"/>
      <c r="C52" s="323"/>
      <c r="D52" s="323"/>
      <c r="E52" s="360"/>
      <c r="F52" s="57" t="s">
        <v>89</v>
      </c>
      <c r="G52" s="361"/>
      <c r="H52" s="361"/>
      <c r="I52" s="355"/>
      <c r="J52" s="355"/>
      <c r="O52" s="71"/>
      <c r="P52" s="71"/>
      <c r="Q52" s="71"/>
      <c r="R52" s="71"/>
      <c r="S52" s="71"/>
    </row>
    <row r="53" spans="1:19" s="72" customFormat="1">
      <c r="A53" s="48"/>
      <c r="B53" s="360" t="s">
        <v>180</v>
      </c>
      <c r="C53" s="323"/>
      <c r="D53" s="323">
        <v>3</v>
      </c>
      <c r="E53" s="360" t="s">
        <v>95</v>
      </c>
      <c r="F53" s="54" t="s">
        <v>83</v>
      </c>
      <c r="G53" s="361">
        <v>2</v>
      </c>
      <c r="H53" s="361">
        <v>2</v>
      </c>
      <c r="I53" s="355">
        <v>5000000</v>
      </c>
      <c r="J53" s="355">
        <f>I53*H53*G53</f>
        <v>20000000</v>
      </c>
      <c r="O53" s="71"/>
      <c r="P53" s="71"/>
      <c r="Q53" s="71"/>
      <c r="R53" s="71"/>
      <c r="S53" s="71"/>
    </row>
    <row r="54" spans="1:19" s="72" customFormat="1">
      <c r="A54" s="48"/>
      <c r="B54" s="360"/>
      <c r="C54" s="323"/>
      <c r="D54" s="323"/>
      <c r="E54" s="360"/>
      <c r="F54" s="55" t="s">
        <v>181</v>
      </c>
      <c r="G54" s="361"/>
      <c r="H54" s="361"/>
      <c r="I54" s="355"/>
      <c r="J54" s="355"/>
      <c r="O54" s="71"/>
      <c r="P54" s="71"/>
      <c r="Q54" s="71"/>
      <c r="R54" s="71"/>
      <c r="S54" s="71"/>
    </row>
    <row r="55" spans="1:19" s="72" customFormat="1">
      <c r="A55" s="48"/>
      <c r="B55" s="360"/>
      <c r="C55" s="323"/>
      <c r="D55" s="323"/>
      <c r="E55" s="360"/>
      <c r="F55" s="56"/>
      <c r="G55" s="361"/>
      <c r="H55" s="361"/>
      <c r="I55" s="355"/>
      <c r="J55" s="355"/>
      <c r="O55" s="71"/>
      <c r="P55" s="71"/>
      <c r="Q55" s="71"/>
      <c r="R55" s="71"/>
      <c r="S55" s="71"/>
    </row>
    <row r="56" spans="1:19" s="72" customFormat="1">
      <c r="A56" s="48"/>
      <c r="B56" s="360"/>
      <c r="C56" s="323"/>
      <c r="D56" s="323"/>
      <c r="E56" s="360"/>
      <c r="F56" s="56"/>
      <c r="G56" s="361"/>
      <c r="H56" s="361"/>
      <c r="I56" s="355"/>
      <c r="J56" s="355"/>
      <c r="O56" s="71"/>
      <c r="P56" s="71"/>
      <c r="Q56" s="71"/>
      <c r="R56" s="71"/>
      <c r="S56" s="71"/>
    </row>
    <row r="57" spans="1:19" s="72" customFormat="1">
      <c r="A57" s="48"/>
      <c r="B57" s="360"/>
      <c r="C57" s="323"/>
      <c r="D57" s="323"/>
      <c r="E57" s="360"/>
      <c r="F57" s="54" t="s">
        <v>85</v>
      </c>
      <c r="G57" s="361"/>
      <c r="H57" s="361"/>
      <c r="I57" s="355"/>
      <c r="J57" s="355"/>
      <c r="O57" s="71"/>
      <c r="P57" s="71"/>
      <c r="Q57" s="71"/>
      <c r="R57" s="71"/>
      <c r="S57" s="71"/>
    </row>
    <row r="58" spans="1:19" s="72" customFormat="1" ht="29.1">
      <c r="A58" s="48"/>
      <c r="B58" s="360"/>
      <c r="C58" s="323"/>
      <c r="D58" s="323"/>
      <c r="E58" s="360"/>
      <c r="F58" s="55" t="s">
        <v>97</v>
      </c>
      <c r="G58" s="361"/>
      <c r="H58" s="361"/>
      <c r="I58" s="355"/>
      <c r="J58" s="355"/>
      <c r="O58" s="71"/>
      <c r="P58" s="71"/>
      <c r="Q58" s="71"/>
      <c r="R58" s="71"/>
      <c r="S58" s="71"/>
    </row>
    <row r="59" spans="1:19" s="72" customFormat="1">
      <c r="A59" s="48"/>
      <c r="B59" s="360"/>
      <c r="C59" s="323"/>
      <c r="D59" s="323"/>
      <c r="E59" s="360"/>
      <c r="F59" s="57"/>
      <c r="G59" s="361"/>
      <c r="H59" s="361"/>
      <c r="I59" s="355"/>
      <c r="J59" s="355"/>
      <c r="O59" s="71"/>
      <c r="P59" s="71"/>
      <c r="Q59" s="71"/>
      <c r="R59" s="71"/>
      <c r="S59" s="71"/>
    </row>
    <row r="60" spans="1:19" s="72" customFormat="1">
      <c r="A60" s="48"/>
      <c r="B60" s="360"/>
      <c r="C60" s="323"/>
      <c r="D60" s="323"/>
      <c r="E60" s="360"/>
      <c r="F60" s="57"/>
      <c r="G60" s="361"/>
      <c r="H60" s="361"/>
      <c r="I60" s="355"/>
      <c r="J60" s="355"/>
      <c r="O60" s="71"/>
      <c r="P60" s="71"/>
      <c r="Q60" s="71"/>
      <c r="R60" s="71"/>
      <c r="S60" s="71"/>
    </row>
    <row r="61" spans="1:19" s="72" customFormat="1">
      <c r="A61" s="48"/>
      <c r="B61" s="360"/>
      <c r="C61" s="323"/>
      <c r="D61" s="323"/>
      <c r="E61" s="360"/>
      <c r="F61" s="54" t="s">
        <v>87</v>
      </c>
      <c r="G61" s="361"/>
      <c r="H61" s="361"/>
      <c r="I61" s="355"/>
      <c r="J61" s="355"/>
      <c r="O61" s="71"/>
      <c r="P61" s="71"/>
      <c r="Q61" s="71"/>
      <c r="R61" s="71"/>
      <c r="S61" s="71"/>
    </row>
    <row r="62" spans="1:19" s="72" customFormat="1">
      <c r="A62" s="48"/>
      <c r="B62" s="360"/>
      <c r="C62" s="323"/>
      <c r="D62" s="323"/>
      <c r="E62" s="360"/>
      <c r="F62" s="59" t="s">
        <v>98</v>
      </c>
      <c r="G62" s="361"/>
      <c r="H62" s="361"/>
      <c r="I62" s="355"/>
      <c r="J62" s="355"/>
      <c r="O62" s="71"/>
      <c r="P62" s="71"/>
      <c r="Q62" s="71"/>
      <c r="R62" s="71"/>
      <c r="S62" s="71"/>
    </row>
    <row r="63" spans="1:19" s="72" customFormat="1">
      <c r="A63" s="48"/>
      <c r="B63" s="360" t="s">
        <v>180</v>
      </c>
      <c r="C63" s="323"/>
      <c r="D63" s="323">
        <v>4</v>
      </c>
      <c r="E63" s="360" t="s">
        <v>99</v>
      </c>
      <c r="F63" s="54" t="s">
        <v>83</v>
      </c>
      <c r="G63" s="361">
        <v>2</v>
      </c>
      <c r="H63" s="361">
        <v>2</v>
      </c>
      <c r="I63" s="355">
        <v>5000000</v>
      </c>
      <c r="J63" s="355">
        <f>I63*H63*G63</f>
        <v>20000000</v>
      </c>
      <c r="O63" s="71"/>
      <c r="P63" s="71"/>
      <c r="Q63" s="71"/>
      <c r="R63" s="71"/>
      <c r="S63" s="71"/>
    </row>
    <row r="64" spans="1:19" s="72" customFormat="1">
      <c r="A64" s="48"/>
      <c r="B64" s="360"/>
      <c r="C64" s="323"/>
      <c r="D64" s="323"/>
      <c r="E64" s="360"/>
      <c r="F64" s="55" t="s">
        <v>100</v>
      </c>
      <c r="G64" s="361"/>
      <c r="H64" s="361"/>
      <c r="I64" s="355"/>
      <c r="J64" s="355"/>
      <c r="O64" s="71"/>
      <c r="P64" s="71"/>
      <c r="Q64" s="71"/>
      <c r="R64" s="71"/>
      <c r="S64" s="71"/>
    </row>
    <row r="65" spans="1:19" s="72" customFormat="1">
      <c r="A65" s="48"/>
      <c r="B65" s="360"/>
      <c r="C65" s="323"/>
      <c r="D65" s="323"/>
      <c r="E65" s="360"/>
      <c r="F65" s="56"/>
      <c r="G65" s="361"/>
      <c r="H65" s="361"/>
      <c r="I65" s="355"/>
      <c r="J65" s="355"/>
      <c r="O65" s="71"/>
      <c r="P65" s="71"/>
      <c r="Q65" s="71"/>
      <c r="R65" s="71"/>
      <c r="S65" s="71"/>
    </row>
    <row r="66" spans="1:19" s="72" customFormat="1">
      <c r="A66" s="48"/>
      <c r="B66" s="360"/>
      <c r="C66" s="323"/>
      <c r="D66" s="323"/>
      <c r="E66" s="360"/>
      <c r="F66" s="54" t="s">
        <v>85</v>
      </c>
      <c r="G66" s="361"/>
      <c r="H66" s="361"/>
      <c r="I66" s="355"/>
      <c r="J66" s="355"/>
      <c r="O66" s="71"/>
      <c r="P66" s="71"/>
      <c r="Q66" s="71"/>
      <c r="R66" s="71"/>
      <c r="S66" s="71"/>
    </row>
    <row r="67" spans="1:19" s="72" customFormat="1" ht="29.1">
      <c r="A67" s="48"/>
      <c r="B67" s="360"/>
      <c r="C67" s="323"/>
      <c r="D67" s="323"/>
      <c r="E67" s="360"/>
      <c r="F67" s="55" t="s">
        <v>97</v>
      </c>
      <c r="G67" s="361"/>
      <c r="H67" s="361"/>
      <c r="I67" s="355"/>
      <c r="J67" s="355"/>
      <c r="O67" s="71"/>
      <c r="P67" s="71"/>
      <c r="Q67" s="71"/>
      <c r="R67" s="71"/>
      <c r="S67" s="71"/>
    </row>
    <row r="68" spans="1:19" s="72" customFormat="1">
      <c r="A68" s="48"/>
      <c r="B68" s="360"/>
      <c r="C68" s="323"/>
      <c r="D68" s="323"/>
      <c r="E68" s="360"/>
      <c r="F68" s="57"/>
      <c r="G68" s="361"/>
      <c r="H68" s="361"/>
      <c r="I68" s="355"/>
      <c r="J68" s="355"/>
      <c r="O68" s="71"/>
      <c r="P68" s="71"/>
      <c r="Q68" s="71"/>
      <c r="R68" s="71"/>
      <c r="S68" s="71"/>
    </row>
    <row r="69" spans="1:19" s="72" customFormat="1">
      <c r="A69" s="48"/>
      <c r="B69" s="360"/>
      <c r="C69" s="323"/>
      <c r="D69" s="323"/>
      <c r="E69" s="360"/>
      <c r="F69" s="54" t="s">
        <v>87</v>
      </c>
      <c r="G69" s="361"/>
      <c r="H69" s="361"/>
      <c r="I69" s="355"/>
      <c r="J69" s="355"/>
      <c r="O69" s="71"/>
      <c r="P69" s="71"/>
      <c r="Q69" s="71"/>
      <c r="R69" s="71"/>
      <c r="S69" s="71"/>
    </row>
    <row r="70" spans="1:19" s="72" customFormat="1">
      <c r="A70" s="48"/>
      <c r="B70" s="360"/>
      <c r="C70" s="323"/>
      <c r="D70" s="323"/>
      <c r="E70" s="360"/>
      <c r="F70" s="60" t="s">
        <v>182</v>
      </c>
      <c r="G70" s="361"/>
      <c r="H70" s="361"/>
      <c r="I70" s="355"/>
      <c r="J70" s="355"/>
      <c r="O70" s="71"/>
      <c r="P70" s="71"/>
      <c r="Q70" s="71"/>
      <c r="R70" s="71"/>
      <c r="S70" s="71"/>
    </row>
    <row r="71" spans="1:19" s="72" customFormat="1">
      <c r="A71" s="48"/>
      <c r="B71" s="358" t="s">
        <v>183</v>
      </c>
      <c r="C71" s="323"/>
      <c r="D71" s="323">
        <v>5</v>
      </c>
      <c r="E71" s="360" t="s">
        <v>95</v>
      </c>
      <c r="F71" s="54" t="s">
        <v>83</v>
      </c>
      <c r="G71" s="361">
        <v>4</v>
      </c>
      <c r="H71" s="361">
        <v>3</v>
      </c>
      <c r="I71" s="355">
        <v>5000000</v>
      </c>
      <c r="J71" s="355">
        <f>I71*H71*G71</f>
        <v>60000000</v>
      </c>
      <c r="O71" s="71"/>
      <c r="P71" s="71"/>
      <c r="Q71" s="71"/>
      <c r="R71" s="71"/>
      <c r="S71" s="71"/>
    </row>
    <row r="72" spans="1:19" s="72" customFormat="1">
      <c r="A72" s="48"/>
      <c r="B72" s="359"/>
      <c r="C72" s="323"/>
      <c r="D72" s="323"/>
      <c r="E72" s="360"/>
      <c r="F72" s="55" t="s">
        <v>181</v>
      </c>
      <c r="G72" s="361"/>
      <c r="H72" s="361"/>
      <c r="I72" s="355"/>
      <c r="J72" s="355"/>
      <c r="O72" s="71"/>
      <c r="P72" s="71"/>
      <c r="Q72" s="71"/>
      <c r="R72" s="71"/>
      <c r="S72" s="71"/>
    </row>
    <row r="73" spans="1:19" s="72" customFormat="1">
      <c r="A73" s="48"/>
      <c r="B73" s="359"/>
      <c r="C73" s="323"/>
      <c r="D73" s="323"/>
      <c r="E73" s="360"/>
      <c r="F73" s="56"/>
      <c r="G73" s="361"/>
      <c r="H73" s="361"/>
      <c r="I73" s="355"/>
      <c r="J73" s="355"/>
      <c r="O73" s="71"/>
      <c r="P73" s="71"/>
      <c r="Q73" s="71"/>
      <c r="R73" s="71"/>
      <c r="S73" s="71"/>
    </row>
    <row r="74" spans="1:19" s="72" customFormat="1">
      <c r="A74" s="48"/>
      <c r="B74" s="359"/>
      <c r="C74" s="323"/>
      <c r="D74" s="323"/>
      <c r="E74" s="360"/>
      <c r="F74" s="56"/>
      <c r="G74" s="361"/>
      <c r="H74" s="361"/>
      <c r="I74" s="355"/>
      <c r="J74" s="355"/>
      <c r="O74" s="71"/>
      <c r="P74" s="71"/>
      <c r="Q74" s="71"/>
      <c r="R74" s="71"/>
      <c r="S74" s="71"/>
    </row>
    <row r="75" spans="1:19" s="72" customFormat="1">
      <c r="A75" s="48"/>
      <c r="B75" s="359"/>
      <c r="C75" s="323"/>
      <c r="D75" s="323"/>
      <c r="E75" s="360"/>
      <c r="F75" s="54" t="s">
        <v>85</v>
      </c>
      <c r="G75" s="361"/>
      <c r="H75" s="361"/>
      <c r="I75" s="355"/>
      <c r="J75" s="355"/>
      <c r="O75" s="71"/>
      <c r="P75" s="71"/>
      <c r="Q75" s="71"/>
      <c r="R75" s="71"/>
      <c r="S75" s="71"/>
    </row>
    <row r="76" spans="1:19" s="72" customFormat="1" ht="29.1">
      <c r="A76" s="48"/>
      <c r="B76" s="359"/>
      <c r="C76" s="323"/>
      <c r="D76" s="323"/>
      <c r="E76" s="360"/>
      <c r="F76" s="55" t="s">
        <v>97</v>
      </c>
      <c r="G76" s="361"/>
      <c r="H76" s="361"/>
      <c r="I76" s="355"/>
      <c r="J76" s="355"/>
      <c r="O76" s="71"/>
      <c r="P76" s="71"/>
      <c r="Q76" s="71"/>
      <c r="R76" s="71"/>
      <c r="S76" s="71"/>
    </row>
    <row r="77" spans="1:19" s="72" customFormat="1">
      <c r="A77" s="48"/>
      <c r="B77" s="359"/>
      <c r="C77" s="323"/>
      <c r="D77" s="323"/>
      <c r="E77" s="360"/>
      <c r="F77" s="57"/>
      <c r="G77" s="361"/>
      <c r="H77" s="361"/>
      <c r="I77" s="355"/>
      <c r="J77" s="355"/>
      <c r="O77" s="71"/>
      <c r="P77" s="71"/>
      <c r="Q77" s="71"/>
      <c r="R77" s="71"/>
      <c r="S77" s="71"/>
    </row>
    <row r="78" spans="1:19" s="72" customFormat="1">
      <c r="A78" s="48"/>
      <c r="B78" s="359"/>
      <c r="C78" s="323"/>
      <c r="D78" s="323"/>
      <c r="E78" s="360"/>
      <c r="F78" s="57"/>
      <c r="G78" s="361"/>
      <c r="H78" s="361"/>
      <c r="I78" s="355"/>
      <c r="J78" s="355"/>
      <c r="O78" s="71"/>
      <c r="P78" s="71"/>
      <c r="Q78" s="71"/>
      <c r="R78" s="71"/>
      <c r="S78" s="71"/>
    </row>
    <row r="79" spans="1:19" s="72" customFormat="1">
      <c r="A79" s="48"/>
      <c r="B79" s="359"/>
      <c r="C79" s="323"/>
      <c r="D79" s="323"/>
      <c r="E79" s="360"/>
      <c r="F79" s="54" t="s">
        <v>87</v>
      </c>
      <c r="G79" s="361"/>
      <c r="H79" s="361"/>
      <c r="I79" s="355"/>
      <c r="J79" s="355"/>
      <c r="O79" s="71"/>
      <c r="P79" s="71"/>
      <c r="Q79" s="71"/>
      <c r="R79" s="71"/>
      <c r="S79" s="71"/>
    </row>
    <row r="80" spans="1:19" s="72" customFormat="1">
      <c r="A80" s="48"/>
      <c r="B80" s="363"/>
      <c r="C80" s="323"/>
      <c r="D80" s="323"/>
      <c r="E80" s="360"/>
      <c r="F80" s="59" t="s">
        <v>98</v>
      </c>
      <c r="G80" s="361"/>
      <c r="H80" s="361"/>
      <c r="I80" s="355"/>
      <c r="J80" s="355"/>
      <c r="O80" s="71"/>
      <c r="P80" s="71"/>
      <c r="Q80" s="71"/>
      <c r="R80" s="71"/>
      <c r="S80" s="71"/>
    </row>
    <row r="81" spans="1:19" s="72" customFormat="1">
      <c r="A81" s="48"/>
      <c r="B81" s="358" t="s">
        <v>183</v>
      </c>
      <c r="C81" s="323"/>
      <c r="D81" s="323">
        <v>6</v>
      </c>
      <c r="E81" s="360" t="s">
        <v>99</v>
      </c>
      <c r="F81" s="54" t="s">
        <v>83</v>
      </c>
      <c r="G81" s="361">
        <v>4</v>
      </c>
      <c r="H81" s="361">
        <v>3</v>
      </c>
      <c r="I81" s="355">
        <v>5000000</v>
      </c>
      <c r="J81" s="355">
        <f>I81*H81*G81</f>
        <v>60000000</v>
      </c>
      <c r="O81" s="71"/>
      <c r="P81" s="71"/>
      <c r="Q81" s="71"/>
      <c r="R81" s="71"/>
      <c r="S81" s="71"/>
    </row>
    <row r="82" spans="1:19" s="72" customFormat="1">
      <c r="A82" s="48"/>
      <c r="B82" s="359"/>
      <c r="C82" s="323"/>
      <c r="D82" s="323"/>
      <c r="E82" s="360"/>
      <c r="F82" s="55" t="s">
        <v>100</v>
      </c>
      <c r="G82" s="361"/>
      <c r="H82" s="361"/>
      <c r="I82" s="355"/>
      <c r="J82" s="355"/>
      <c r="O82" s="71"/>
      <c r="P82" s="71"/>
      <c r="Q82" s="71"/>
      <c r="R82" s="71"/>
      <c r="S82" s="71"/>
    </row>
    <row r="83" spans="1:19" s="72" customFormat="1">
      <c r="A83" s="48"/>
      <c r="B83" s="359"/>
      <c r="C83" s="323"/>
      <c r="D83" s="323"/>
      <c r="E83" s="360"/>
      <c r="F83" s="56"/>
      <c r="G83" s="361"/>
      <c r="H83" s="361"/>
      <c r="I83" s="355"/>
      <c r="J83" s="355"/>
      <c r="O83" s="71"/>
      <c r="P83" s="71"/>
      <c r="Q83" s="71"/>
      <c r="R83" s="71"/>
      <c r="S83" s="71"/>
    </row>
    <row r="84" spans="1:19" s="72" customFormat="1">
      <c r="A84" s="48"/>
      <c r="B84" s="359"/>
      <c r="C84" s="323"/>
      <c r="D84" s="323"/>
      <c r="E84" s="360"/>
      <c r="F84" s="54" t="s">
        <v>85</v>
      </c>
      <c r="G84" s="361"/>
      <c r="H84" s="361"/>
      <c r="I84" s="355"/>
      <c r="J84" s="355"/>
      <c r="O84" s="71"/>
      <c r="P84" s="71"/>
      <c r="Q84" s="71"/>
      <c r="R84" s="71"/>
      <c r="S84" s="71"/>
    </row>
    <row r="85" spans="1:19" s="72" customFormat="1" ht="29.1">
      <c r="A85" s="48"/>
      <c r="B85" s="359"/>
      <c r="C85" s="323"/>
      <c r="D85" s="323"/>
      <c r="E85" s="360"/>
      <c r="F85" s="55" t="s">
        <v>97</v>
      </c>
      <c r="G85" s="361"/>
      <c r="H85" s="361"/>
      <c r="I85" s="355"/>
      <c r="J85" s="355"/>
      <c r="O85" s="71"/>
      <c r="P85" s="71"/>
      <c r="Q85" s="71"/>
      <c r="R85" s="71"/>
      <c r="S85" s="71"/>
    </row>
    <row r="86" spans="1:19" s="72" customFormat="1">
      <c r="A86" s="48"/>
      <c r="B86" s="359"/>
      <c r="C86" s="323"/>
      <c r="D86" s="323"/>
      <c r="E86" s="360"/>
      <c r="F86" s="57"/>
      <c r="G86" s="361"/>
      <c r="H86" s="361"/>
      <c r="I86" s="355"/>
      <c r="J86" s="355"/>
      <c r="O86" s="71"/>
      <c r="P86" s="71"/>
      <c r="Q86" s="71"/>
      <c r="R86" s="71"/>
      <c r="S86" s="71"/>
    </row>
    <row r="87" spans="1:19" s="72" customFormat="1">
      <c r="A87" s="48"/>
      <c r="B87" s="359"/>
      <c r="C87" s="323"/>
      <c r="D87" s="323"/>
      <c r="E87" s="360"/>
      <c r="F87" s="54" t="s">
        <v>87</v>
      </c>
      <c r="G87" s="361"/>
      <c r="H87" s="361"/>
      <c r="I87" s="355"/>
      <c r="J87" s="355"/>
      <c r="O87" s="71"/>
      <c r="P87" s="71"/>
      <c r="Q87" s="71"/>
      <c r="R87" s="71"/>
      <c r="S87" s="71"/>
    </row>
    <row r="88" spans="1:19" s="72" customFormat="1">
      <c r="A88" s="48"/>
      <c r="B88" s="363"/>
      <c r="C88" s="323"/>
      <c r="D88" s="323"/>
      <c r="E88" s="360"/>
      <c r="F88" s="60" t="s">
        <v>182</v>
      </c>
      <c r="G88" s="361"/>
      <c r="H88" s="361"/>
      <c r="I88" s="355"/>
      <c r="J88" s="355"/>
      <c r="O88" s="71"/>
      <c r="P88" s="71"/>
      <c r="Q88" s="71"/>
      <c r="R88" s="71"/>
      <c r="S88" s="71"/>
    </row>
    <row r="89" spans="1:19" s="72" customFormat="1">
      <c r="A89" s="48"/>
      <c r="B89" s="358" t="s">
        <v>184</v>
      </c>
      <c r="C89" s="323"/>
      <c r="D89" s="323">
        <v>7</v>
      </c>
      <c r="E89" s="360" t="s">
        <v>95</v>
      </c>
      <c r="F89" s="54" t="s">
        <v>83</v>
      </c>
      <c r="G89" s="361">
        <v>4</v>
      </c>
      <c r="H89" s="361">
        <v>3</v>
      </c>
      <c r="I89" s="355">
        <v>5000000</v>
      </c>
      <c r="J89" s="355">
        <f>I89*H89*G89</f>
        <v>60000000</v>
      </c>
      <c r="O89" s="71"/>
      <c r="P89" s="71"/>
      <c r="Q89" s="71"/>
      <c r="R89" s="71"/>
      <c r="S89" s="71"/>
    </row>
    <row r="90" spans="1:19" s="72" customFormat="1">
      <c r="A90" s="48"/>
      <c r="B90" s="359"/>
      <c r="C90" s="323"/>
      <c r="D90" s="323"/>
      <c r="E90" s="360"/>
      <c r="F90" s="55" t="s">
        <v>181</v>
      </c>
      <c r="G90" s="361"/>
      <c r="H90" s="361"/>
      <c r="I90" s="355"/>
      <c r="J90" s="355"/>
      <c r="O90" s="71"/>
      <c r="P90" s="71"/>
      <c r="Q90" s="71"/>
      <c r="R90" s="71"/>
      <c r="S90" s="71"/>
    </row>
    <row r="91" spans="1:19" s="72" customFormat="1">
      <c r="A91" s="48"/>
      <c r="B91" s="359"/>
      <c r="C91" s="323"/>
      <c r="D91" s="323"/>
      <c r="E91" s="360"/>
      <c r="F91" s="56"/>
      <c r="G91" s="361"/>
      <c r="H91" s="361"/>
      <c r="I91" s="355"/>
      <c r="J91" s="355"/>
      <c r="O91" s="71"/>
      <c r="P91" s="71"/>
      <c r="Q91" s="71"/>
      <c r="R91" s="71"/>
      <c r="S91" s="71"/>
    </row>
    <row r="92" spans="1:19" s="72" customFormat="1">
      <c r="A92" s="48"/>
      <c r="B92" s="359"/>
      <c r="C92" s="323"/>
      <c r="D92" s="323"/>
      <c r="E92" s="360"/>
      <c r="F92" s="56"/>
      <c r="G92" s="361"/>
      <c r="H92" s="361"/>
      <c r="I92" s="355"/>
      <c r="J92" s="355"/>
      <c r="O92" s="71"/>
      <c r="P92" s="71"/>
      <c r="Q92" s="71"/>
      <c r="R92" s="71"/>
      <c r="S92" s="71"/>
    </row>
    <row r="93" spans="1:19" s="72" customFormat="1">
      <c r="A93" s="48"/>
      <c r="B93" s="359"/>
      <c r="C93" s="323"/>
      <c r="D93" s="323"/>
      <c r="E93" s="360"/>
      <c r="F93" s="54" t="s">
        <v>85</v>
      </c>
      <c r="G93" s="361"/>
      <c r="H93" s="361"/>
      <c r="I93" s="355"/>
      <c r="J93" s="355"/>
      <c r="O93" s="71"/>
      <c r="P93" s="71"/>
      <c r="Q93" s="71"/>
      <c r="R93" s="71"/>
      <c r="S93" s="71"/>
    </row>
    <row r="94" spans="1:19" s="72" customFormat="1" ht="29.1">
      <c r="A94" s="48"/>
      <c r="B94" s="359"/>
      <c r="C94" s="323"/>
      <c r="D94" s="323"/>
      <c r="E94" s="360"/>
      <c r="F94" s="55" t="s">
        <v>97</v>
      </c>
      <c r="G94" s="361"/>
      <c r="H94" s="361"/>
      <c r="I94" s="355"/>
      <c r="J94" s="355"/>
      <c r="O94" s="71"/>
      <c r="P94" s="71"/>
      <c r="Q94" s="71"/>
      <c r="R94" s="71"/>
      <c r="S94" s="71"/>
    </row>
    <row r="95" spans="1:19" s="72" customFormat="1">
      <c r="A95" s="48"/>
      <c r="B95" s="359"/>
      <c r="C95" s="323"/>
      <c r="D95" s="323"/>
      <c r="E95" s="360"/>
      <c r="F95" s="57"/>
      <c r="G95" s="361"/>
      <c r="H95" s="361"/>
      <c r="I95" s="355"/>
      <c r="J95" s="355"/>
      <c r="O95" s="71"/>
      <c r="P95" s="71"/>
      <c r="Q95" s="71"/>
      <c r="R95" s="71"/>
      <c r="S95" s="71"/>
    </row>
    <row r="96" spans="1:19" s="72" customFormat="1">
      <c r="A96" s="48"/>
      <c r="B96" s="359"/>
      <c r="C96" s="323"/>
      <c r="D96" s="323"/>
      <c r="E96" s="360"/>
      <c r="F96" s="57"/>
      <c r="G96" s="361"/>
      <c r="H96" s="361"/>
      <c r="I96" s="355"/>
      <c r="J96" s="355"/>
      <c r="O96" s="71"/>
      <c r="P96" s="71"/>
      <c r="Q96" s="71"/>
      <c r="R96" s="71"/>
      <c r="S96" s="71"/>
    </row>
    <row r="97" spans="1:19" s="72" customFormat="1">
      <c r="A97" s="48"/>
      <c r="B97" s="359"/>
      <c r="C97" s="323"/>
      <c r="D97" s="323"/>
      <c r="E97" s="360"/>
      <c r="F97" s="54" t="s">
        <v>87</v>
      </c>
      <c r="G97" s="361"/>
      <c r="H97" s="361"/>
      <c r="I97" s="355"/>
      <c r="J97" s="355"/>
      <c r="O97" s="71"/>
      <c r="P97" s="71"/>
      <c r="Q97" s="71"/>
      <c r="R97" s="71"/>
      <c r="S97" s="71"/>
    </row>
    <row r="98" spans="1:19" s="72" customFormat="1">
      <c r="A98" s="48"/>
      <c r="B98" s="363"/>
      <c r="C98" s="323"/>
      <c r="D98" s="323"/>
      <c r="E98" s="360"/>
      <c r="F98" s="59" t="s">
        <v>98</v>
      </c>
      <c r="G98" s="361"/>
      <c r="H98" s="361"/>
      <c r="I98" s="355"/>
      <c r="J98" s="355"/>
      <c r="O98" s="71"/>
      <c r="P98" s="71"/>
      <c r="Q98" s="71"/>
      <c r="R98" s="71"/>
      <c r="S98" s="71"/>
    </row>
    <row r="99" spans="1:19" s="72" customFormat="1">
      <c r="A99" s="48"/>
      <c r="B99" s="358" t="s">
        <v>184</v>
      </c>
      <c r="C99" s="323"/>
      <c r="D99" s="323">
        <v>8</v>
      </c>
      <c r="E99" s="360" t="s">
        <v>99</v>
      </c>
      <c r="F99" s="54" t="s">
        <v>83</v>
      </c>
      <c r="G99" s="361">
        <v>4</v>
      </c>
      <c r="H99" s="361">
        <v>3</v>
      </c>
      <c r="I99" s="355">
        <v>5000000</v>
      </c>
      <c r="J99" s="355">
        <f>I99*H99*G99</f>
        <v>60000000</v>
      </c>
      <c r="O99" s="71"/>
      <c r="P99" s="71"/>
      <c r="Q99" s="71"/>
      <c r="R99" s="71"/>
      <c r="S99" s="71"/>
    </row>
    <row r="100" spans="1:19" s="72" customFormat="1">
      <c r="A100" s="48"/>
      <c r="B100" s="359"/>
      <c r="C100" s="323"/>
      <c r="D100" s="323"/>
      <c r="E100" s="360"/>
      <c r="F100" s="55" t="s">
        <v>100</v>
      </c>
      <c r="G100" s="361"/>
      <c r="H100" s="361"/>
      <c r="I100" s="355"/>
      <c r="J100" s="355"/>
      <c r="O100" s="71"/>
      <c r="P100" s="71"/>
      <c r="Q100" s="71"/>
      <c r="R100" s="71"/>
      <c r="S100" s="71"/>
    </row>
    <row r="101" spans="1:19" s="72" customFormat="1">
      <c r="A101" s="48"/>
      <c r="B101" s="359"/>
      <c r="C101" s="323"/>
      <c r="D101" s="323"/>
      <c r="E101" s="360"/>
      <c r="F101" s="56"/>
      <c r="G101" s="361"/>
      <c r="H101" s="361"/>
      <c r="I101" s="355"/>
      <c r="J101" s="355"/>
      <c r="O101" s="71"/>
      <c r="P101" s="71"/>
      <c r="Q101" s="71"/>
      <c r="R101" s="71"/>
      <c r="S101" s="71"/>
    </row>
    <row r="102" spans="1:19" s="72" customFormat="1">
      <c r="A102" s="48"/>
      <c r="B102" s="359"/>
      <c r="C102" s="323"/>
      <c r="D102" s="323"/>
      <c r="E102" s="360"/>
      <c r="F102" s="54" t="s">
        <v>85</v>
      </c>
      <c r="G102" s="361"/>
      <c r="H102" s="361"/>
      <c r="I102" s="355"/>
      <c r="J102" s="355"/>
      <c r="O102" s="71"/>
      <c r="P102" s="71"/>
      <c r="Q102" s="71"/>
      <c r="R102" s="71"/>
      <c r="S102" s="71"/>
    </row>
    <row r="103" spans="1:19" s="72" customFormat="1" ht="29.1">
      <c r="A103" s="48"/>
      <c r="B103" s="359"/>
      <c r="C103" s="323"/>
      <c r="D103" s="323"/>
      <c r="E103" s="360"/>
      <c r="F103" s="55" t="s">
        <v>97</v>
      </c>
      <c r="G103" s="361"/>
      <c r="H103" s="361"/>
      <c r="I103" s="355"/>
      <c r="J103" s="355"/>
      <c r="O103" s="71"/>
      <c r="P103" s="71"/>
      <c r="Q103" s="71"/>
      <c r="R103" s="71"/>
      <c r="S103" s="71"/>
    </row>
    <row r="104" spans="1:19" s="72" customFormat="1">
      <c r="A104" s="48"/>
      <c r="B104" s="359"/>
      <c r="C104" s="323"/>
      <c r="D104" s="323"/>
      <c r="E104" s="360"/>
      <c r="F104" s="57"/>
      <c r="G104" s="361"/>
      <c r="H104" s="361"/>
      <c r="I104" s="355"/>
      <c r="J104" s="355"/>
      <c r="O104" s="71"/>
      <c r="P104" s="71"/>
      <c r="Q104" s="71"/>
      <c r="R104" s="71"/>
      <c r="S104" s="71"/>
    </row>
    <row r="105" spans="1:19" s="72" customFormat="1">
      <c r="A105" s="48"/>
      <c r="B105" s="359"/>
      <c r="C105" s="323"/>
      <c r="D105" s="323"/>
      <c r="E105" s="360"/>
      <c r="F105" s="54" t="s">
        <v>87</v>
      </c>
      <c r="G105" s="361"/>
      <c r="H105" s="361"/>
      <c r="I105" s="355"/>
      <c r="J105" s="355"/>
      <c r="O105" s="71"/>
      <c r="P105" s="71"/>
      <c r="Q105" s="71"/>
      <c r="R105" s="71"/>
      <c r="S105" s="71"/>
    </row>
    <row r="106" spans="1:19" s="72" customFormat="1">
      <c r="A106" s="48"/>
      <c r="B106" s="363"/>
      <c r="C106" s="323"/>
      <c r="D106" s="323"/>
      <c r="E106" s="360"/>
      <c r="F106" s="60" t="s">
        <v>182</v>
      </c>
      <c r="G106" s="361"/>
      <c r="H106" s="361"/>
      <c r="I106" s="355"/>
      <c r="J106" s="355"/>
      <c r="O106" s="71"/>
      <c r="P106" s="71"/>
      <c r="Q106" s="71"/>
      <c r="R106" s="71"/>
      <c r="S106" s="71"/>
    </row>
    <row r="107" spans="1:19" s="72" customFormat="1">
      <c r="A107" s="48"/>
      <c r="B107" s="358" t="s">
        <v>185</v>
      </c>
      <c r="C107" s="323"/>
      <c r="D107" s="323">
        <v>9</v>
      </c>
      <c r="E107" s="360" t="s">
        <v>105</v>
      </c>
      <c r="F107" s="54" t="s">
        <v>83</v>
      </c>
      <c r="G107" s="361">
        <v>2</v>
      </c>
      <c r="H107" s="361">
        <v>2</v>
      </c>
      <c r="I107" s="355">
        <v>5000000</v>
      </c>
      <c r="J107" s="355">
        <f>I107*H107*G107</f>
        <v>20000000</v>
      </c>
      <c r="O107" s="71"/>
      <c r="P107" s="71"/>
      <c r="Q107" s="71"/>
      <c r="R107" s="71"/>
      <c r="S107" s="71"/>
    </row>
    <row r="108" spans="1:19" s="72" customFormat="1" ht="29.1">
      <c r="A108" s="48"/>
      <c r="B108" s="359"/>
      <c r="C108" s="323"/>
      <c r="D108" s="323"/>
      <c r="E108" s="360"/>
      <c r="F108" s="55" t="s">
        <v>106</v>
      </c>
      <c r="G108" s="361"/>
      <c r="H108" s="361"/>
      <c r="I108" s="355"/>
      <c r="J108" s="355"/>
      <c r="O108" s="71"/>
      <c r="P108" s="71"/>
      <c r="Q108" s="71"/>
      <c r="R108" s="71"/>
      <c r="S108" s="71"/>
    </row>
    <row r="109" spans="1:19" s="72" customFormat="1">
      <c r="A109" s="48"/>
      <c r="B109" s="359"/>
      <c r="C109" s="323"/>
      <c r="D109" s="323"/>
      <c r="E109" s="360"/>
      <c r="F109" s="54" t="s">
        <v>85</v>
      </c>
      <c r="G109" s="361"/>
      <c r="H109" s="361"/>
      <c r="I109" s="355"/>
      <c r="J109" s="355"/>
      <c r="O109" s="71"/>
      <c r="P109" s="71"/>
      <c r="Q109" s="71"/>
      <c r="R109" s="71"/>
      <c r="S109" s="71"/>
    </row>
    <row r="110" spans="1:19" s="72" customFormat="1" ht="29.1">
      <c r="A110" s="48"/>
      <c r="B110" s="359"/>
      <c r="C110" s="323"/>
      <c r="D110" s="323"/>
      <c r="E110" s="360"/>
      <c r="F110" s="55" t="s">
        <v>97</v>
      </c>
      <c r="G110" s="361"/>
      <c r="H110" s="361"/>
      <c r="I110" s="355"/>
      <c r="J110" s="355"/>
      <c r="O110" s="71"/>
      <c r="P110" s="71"/>
      <c r="Q110" s="71"/>
      <c r="R110" s="71"/>
      <c r="S110" s="71"/>
    </row>
    <row r="111" spans="1:19" s="72" customFormat="1">
      <c r="A111" s="48"/>
      <c r="B111" s="359"/>
      <c r="C111" s="323"/>
      <c r="D111" s="323"/>
      <c r="E111" s="360"/>
      <c r="F111" s="57"/>
      <c r="G111" s="361"/>
      <c r="H111" s="361"/>
      <c r="I111" s="355"/>
      <c r="J111" s="355"/>
      <c r="O111" s="71"/>
      <c r="P111" s="71"/>
      <c r="Q111" s="71"/>
      <c r="R111" s="71"/>
      <c r="S111" s="71"/>
    </row>
    <row r="112" spans="1:19" s="72" customFormat="1">
      <c r="A112" s="48"/>
      <c r="B112" s="359"/>
      <c r="C112" s="323"/>
      <c r="D112" s="323"/>
      <c r="E112" s="360"/>
      <c r="F112" s="54" t="s">
        <v>87</v>
      </c>
      <c r="G112" s="361"/>
      <c r="H112" s="361"/>
      <c r="I112" s="355"/>
      <c r="J112" s="355"/>
      <c r="O112" s="71"/>
      <c r="P112" s="71"/>
      <c r="Q112" s="71"/>
      <c r="R112" s="71"/>
      <c r="S112" s="71"/>
    </row>
    <row r="113" spans="1:19" s="72" customFormat="1" ht="26.1">
      <c r="A113" s="48"/>
      <c r="B113" s="363"/>
      <c r="C113" s="323"/>
      <c r="D113" s="323"/>
      <c r="E113" s="360"/>
      <c r="F113" s="59" t="s">
        <v>107</v>
      </c>
      <c r="G113" s="361"/>
      <c r="H113" s="361"/>
      <c r="I113" s="355"/>
      <c r="J113" s="355"/>
      <c r="O113" s="71"/>
      <c r="P113" s="71"/>
      <c r="Q113" s="71"/>
      <c r="R113" s="71"/>
      <c r="S113" s="71"/>
    </row>
    <row r="114" spans="1:19" s="72" customFormat="1">
      <c r="A114" s="48"/>
      <c r="B114" s="358" t="s">
        <v>108</v>
      </c>
      <c r="C114" s="323"/>
      <c r="D114" s="323">
        <v>10</v>
      </c>
      <c r="E114" s="360" t="s">
        <v>109</v>
      </c>
      <c r="F114" s="54" t="s">
        <v>83</v>
      </c>
      <c r="G114" s="361">
        <v>4</v>
      </c>
      <c r="H114" s="361">
        <v>6</v>
      </c>
      <c r="I114" s="355">
        <v>5000000</v>
      </c>
      <c r="J114" s="355">
        <f>I114*H114*G114</f>
        <v>120000000</v>
      </c>
      <c r="O114" s="71"/>
      <c r="P114" s="71"/>
      <c r="Q114" s="71"/>
      <c r="R114" s="71"/>
      <c r="S114" s="71"/>
    </row>
    <row r="115" spans="1:19" s="72" customFormat="1">
      <c r="A115" s="48"/>
      <c r="B115" s="359"/>
      <c r="C115" s="323"/>
      <c r="D115" s="323"/>
      <c r="E115" s="360"/>
      <c r="F115" s="55" t="s">
        <v>181</v>
      </c>
      <c r="G115" s="361"/>
      <c r="H115" s="361"/>
      <c r="I115" s="355"/>
      <c r="J115" s="355"/>
      <c r="O115" s="71"/>
      <c r="P115" s="71"/>
      <c r="Q115" s="71"/>
      <c r="R115" s="71"/>
      <c r="S115" s="71"/>
    </row>
    <row r="116" spans="1:19" s="72" customFormat="1">
      <c r="A116" s="48"/>
      <c r="B116" s="359"/>
      <c r="C116" s="323"/>
      <c r="D116" s="323"/>
      <c r="E116" s="360"/>
      <c r="F116" s="56"/>
      <c r="G116" s="361"/>
      <c r="H116" s="361"/>
      <c r="I116" s="355"/>
      <c r="J116" s="355"/>
      <c r="O116" s="71"/>
      <c r="P116" s="71"/>
      <c r="Q116" s="71"/>
      <c r="R116" s="71"/>
      <c r="S116" s="71"/>
    </row>
    <row r="117" spans="1:19" s="72" customFormat="1">
      <c r="A117" s="48"/>
      <c r="B117" s="359"/>
      <c r="C117" s="323"/>
      <c r="D117" s="323"/>
      <c r="E117" s="360"/>
      <c r="F117" s="54" t="s">
        <v>85</v>
      </c>
      <c r="G117" s="361"/>
      <c r="H117" s="361"/>
      <c r="I117" s="355"/>
      <c r="J117" s="355"/>
      <c r="O117" s="71"/>
      <c r="P117" s="71"/>
      <c r="Q117" s="71"/>
      <c r="R117" s="71"/>
      <c r="S117" s="71"/>
    </row>
    <row r="118" spans="1:19" s="72" customFormat="1" ht="29.1">
      <c r="A118" s="48"/>
      <c r="B118" s="359"/>
      <c r="C118" s="323"/>
      <c r="D118" s="323"/>
      <c r="E118" s="360"/>
      <c r="F118" s="55" t="s">
        <v>97</v>
      </c>
      <c r="G118" s="361"/>
      <c r="H118" s="361"/>
      <c r="I118" s="355"/>
      <c r="J118" s="355"/>
      <c r="O118" s="71"/>
      <c r="P118" s="71"/>
      <c r="Q118" s="71"/>
      <c r="R118" s="71"/>
      <c r="S118" s="71"/>
    </row>
    <row r="119" spans="1:19" s="72" customFormat="1">
      <c r="A119" s="48"/>
      <c r="B119" s="359"/>
      <c r="C119" s="323"/>
      <c r="D119" s="323"/>
      <c r="E119" s="360"/>
      <c r="F119" s="57"/>
      <c r="G119" s="361"/>
      <c r="H119" s="361"/>
      <c r="I119" s="355"/>
      <c r="J119" s="355"/>
      <c r="O119" s="71"/>
      <c r="P119" s="71"/>
      <c r="Q119" s="71"/>
      <c r="R119" s="71"/>
      <c r="S119" s="71"/>
    </row>
    <row r="120" spans="1:19" s="72" customFormat="1">
      <c r="A120" s="48"/>
      <c r="B120" s="359"/>
      <c r="C120" s="323"/>
      <c r="D120" s="323"/>
      <c r="E120" s="360"/>
      <c r="F120" s="54" t="s">
        <v>87</v>
      </c>
      <c r="G120" s="361"/>
      <c r="H120" s="361"/>
      <c r="I120" s="355"/>
      <c r="J120" s="355"/>
      <c r="O120" s="71"/>
      <c r="P120" s="71"/>
      <c r="Q120" s="71"/>
      <c r="R120" s="71"/>
      <c r="S120" s="71"/>
    </row>
    <row r="121" spans="1:19" s="72" customFormat="1">
      <c r="A121" s="48"/>
      <c r="B121" s="363"/>
      <c r="C121" s="323"/>
      <c r="D121" s="323"/>
      <c r="E121" s="360"/>
      <c r="F121" s="59" t="s">
        <v>110</v>
      </c>
      <c r="G121" s="361"/>
      <c r="H121" s="361"/>
      <c r="I121" s="355"/>
      <c r="J121" s="355"/>
      <c r="O121" s="71"/>
      <c r="P121" s="71"/>
      <c r="Q121" s="71"/>
      <c r="R121" s="71"/>
      <c r="S121" s="71"/>
    </row>
    <row r="122" spans="1:19" s="72" customFormat="1">
      <c r="A122" s="48"/>
      <c r="B122" s="358" t="s">
        <v>108</v>
      </c>
      <c r="C122" s="323"/>
      <c r="D122" s="323">
        <v>11</v>
      </c>
      <c r="E122" s="360" t="s">
        <v>111</v>
      </c>
      <c r="F122" s="54" t="s">
        <v>83</v>
      </c>
      <c r="G122" s="361">
        <v>4</v>
      </c>
      <c r="H122" s="361">
        <v>6</v>
      </c>
      <c r="I122" s="355">
        <v>5000000</v>
      </c>
      <c r="J122" s="355">
        <f>I122*H122*G122</f>
        <v>120000000</v>
      </c>
      <c r="O122" s="71"/>
      <c r="P122" s="71"/>
      <c r="Q122" s="71"/>
      <c r="R122" s="71"/>
      <c r="S122" s="71"/>
    </row>
    <row r="123" spans="1:19" s="72" customFormat="1">
      <c r="A123" s="48"/>
      <c r="B123" s="359"/>
      <c r="C123" s="323"/>
      <c r="D123" s="323"/>
      <c r="E123" s="360"/>
      <c r="F123" s="55" t="s">
        <v>100</v>
      </c>
      <c r="G123" s="361"/>
      <c r="H123" s="361"/>
      <c r="I123" s="355"/>
      <c r="J123" s="355"/>
      <c r="O123" s="71"/>
      <c r="P123" s="71"/>
      <c r="Q123" s="71"/>
      <c r="R123" s="71"/>
      <c r="S123" s="71"/>
    </row>
    <row r="124" spans="1:19" s="72" customFormat="1">
      <c r="A124" s="48"/>
      <c r="B124" s="359"/>
      <c r="C124" s="323"/>
      <c r="D124" s="323"/>
      <c r="E124" s="360"/>
      <c r="F124" s="56"/>
      <c r="G124" s="361"/>
      <c r="H124" s="361"/>
      <c r="I124" s="355"/>
      <c r="J124" s="355"/>
      <c r="O124" s="71"/>
      <c r="P124" s="71"/>
      <c r="Q124" s="71"/>
      <c r="R124" s="71"/>
      <c r="S124" s="71"/>
    </row>
    <row r="125" spans="1:19" s="72" customFormat="1">
      <c r="A125" s="48"/>
      <c r="B125" s="359"/>
      <c r="C125" s="323"/>
      <c r="D125" s="323"/>
      <c r="E125" s="360"/>
      <c r="F125" s="54" t="s">
        <v>85</v>
      </c>
      <c r="G125" s="361"/>
      <c r="H125" s="361"/>
      <c r="I125" s="355"/>
      <c r="J125" s="355"/>
      <c r="O125" s="71"/>
      <c r="P125" s="71"/>
      <c r="Q125" s="71"/>
      <c r="R125" s="71"/>
      <c r="S125" s="71"/>
    </row>
    <row r="126" spans="1:19" s="72" customFormat="1" ht="29.1">
      <c r="A126" s="48"/>
      <c r="B126" s="359"/>
      <c r="C126" s="323"/>
      <c r="D126" s="323"/>
      <c r="E126" s="360"/>
      <c r="F126" s="55" t="s">
        <v>97</v>
      </c>
      <c r="G126" s="361"/>
      <c r="H126" s="361"/>
      <c r="I126" s="355"/>
      <c r="J126" s="355"/>
      <c r="O126" s="71"/>
      <c r="P126" s="71"/>
      <c r="Q126" s="71"/>
      <c r="R126" s="71"/>
      <c r="S126" s="71"/>
    </row>
    <row r="127" spans="1:19" s="72" customFormat="1">
      <c r="A127" s="48"/>
      <c r="B127" s="359"/>
      <c r="C127" s="323"/>
      <c r="D127" s="323"/>
      <c r="E127" s="360"/>
      <c r="F127" s="57"/>
      <c r="G127" s="361"/>
      <c r="H127" s="361"/>
      <c r="I127" s="355"/>
      <c r="J127" s="355"/>
      <c r="O127" s="71"/>
      <c r="P127" s="71"/>
      <c r="Q127" s="71"/>
      <c r="R127" s="71"/>
      <c r="S127" s="71"/>
    </row>
    <row r="128" spans="1:19" s="72" customFormat="1">
      <c r="A128" s="48"/>
      <c r="B128" s="359"/>
      <c r="C128" s="323"/>
      <c r="D128" s="323"/>
      <c r="E128" s="360"/>
      <c r="F128" s="54" t="s">
        <v>87</v>
      </c>
      <c r="G128" s="361"/>
      <c r="H128" s="361"/>
      <c r="I128" s="355"/>
      <c r="J128" s="355"/>
      <c r="O128" s="71"/>
      <c r="P128" s="71"/>
      <c r="Q128" s="71"/>
      <c r="R128" s="71"/>
      <c r="S128" s="71"/>
    </row>
    <row r="129" spans="1:19" s="72" customFormat="1">
      <c r="A129" s="48"/>
      <c r="B129" s="359"/>
      <c r="C129" s="308"/>
      <c r="D129" s="308"/>
      <c r="E129" s="358"/>
      <c r="F129" s="61" t="s">
        <v>112</v>
      </c>
      <c r="G129" s="362"/>
      <c r="H129" s="362"/>
      <c r="I129" s="356"/>
      <c r="J129" s="356"/>
      <c r="O129" s="71"/>
      <c r="P129" s="71"/>
      <c r="Q129" s="71"/>
      <c r="R129" s="71"/>
      <c r="S129" s="71"/>
    </row>
    <row r="130" spans="1:19" s="72" customFormat="1" ht="62.25" customHeight="1">
      <c r="A130" s="48"/>
      <c r="B130" s="357" t="s">
        <v>191</v>
      </c>
      <c r="C130" s="357"/>
      <c r="D130" s="357"/>
      <c r="E130" s="357"/>
      <c r="F130" s="357"/>
      <c r="G130" s="357"/>
      <c r="H130" s="357"/>
      <c r="I130" s="357"/>
      <c r="J130" s="357"/>
      <c r="O130" s="71"/>
      <c r="P130" s="71"/>
      <c r="Q130" s="71"/>
      <c r="R130" s="71"/>
      <c r="S130" s="71"/>
    </row>
    <row r="131" spans="1:19" ht="23.45">
      <c r="I131" s="74" t="s">
        <v>114</v>
      </c>
      <c r="J131" s="75">
        <f>SUM(J32:J129)</f>
        <v>631048000</v>
      </c>
    </row>
    <row r="132" spans="1:19" ht="23.45">
      <c r="I132" s="130"/>
      <c r="J132" s="130"/>
    </row>
    <row r="133" spans="1:19" ht="23.45">
      <c r="I133" s="74" t="s">
        <v>187</v>
      </c>
      <c r="J133" s="75">
        <f>ROUND(J131+N29,0)</f>
        <v>1098403721</v>
      </c>
      <c r="K133" s="144"/>
    </row>
  </sheetData>
  <autoFilter ref="A8:H30" xr:uid="{00000000-0009-0000-0000-000003000000}"/>
  <mergeCells count="118">
    <mergeCell ref="J122:J129"/>
    <mergeCell ref="B130:J130"/>
    <mergeCell ref="B122:B129"/>
    <mergeCell ref="D122:D129"/>
    <mergeCell ref="E122:E129"/>
    <mergeCell ref="G122:G129"/>
    <mergeCell ref="H122:H129"/>
    <mergeCell ref="I122:I129"/>
    <mergeCell ref="J107:J113"/>
    <mergeCell ref="B114:B121"/>
    <mergeCell ref="D114:D121"/>
    <mergeCell ref="E114:E121"/>
    <mergeCell ref="G114:G121"/>
    <mergeCell ref="H114:H121"/>
    <mergeCell ref="I114:I121"/>
    <mergeCell ref="J114:J121"/>
    <mergeCell ref="B107:B113"/>
    <mergeCell ref="D107:D113"/>
    <mergeCell ref="E107:E113"/>
    <mergeCell ref="G107:G113"/>
    <mergeCell ref="H107:H113"/>
    <mergeCell ref="I107:I113"/>
    <mergeCell ref="J89:J98"/>
    <mergeCell ref="B99:B106"/>
    <mergeCell ref="D99:D106"/>
    <mergeCell ref="E99:E106"/>
    <mergeCell ref="G99:G106"/>
    <mergeCell ref="H99:H106"/>
    <mergeCell ref="I99:I106"/>
    <mergeCell ref="J99:J106"/>
    <mergeCell ref="B89:B98"/>
    <mergeCell ref="D89:D98"/>
    <mergeCell ref="E89:E98"/>
    <mergeCell ref="G89:G98"/>
    <mergeCell ref="H89:H98"/>
    <mergeCell ref="I89:I98"/>
    <mergeCell ref="J71:J80"/>
    <mergeCell ref="B81:B88"/>
    <mergeCell ref="D81:D88"/>
    <mergeCell ref="E81:E88"/>
    <mergeCell ref="G81:G88"/>
    <mergeCell ref="H81:H88"/>
    <mergeCell ref="I81:I88"/>
    <mergeCell ref="J81:J88"/>
    <mergeCell ref="B71:B80"/>
    <mergeCell ref="D71:D80"/>
    <mergeCell ref="E71:E80"/>
    <mergeCell ref="G71:G80"/>
    <mergeCell ref="H71:H80"/>
    <mergeCell ref="I71:I80"/>
    <mergeCell ref="B63:B70"/>
    <mergeCell ref="D63:D70"/>
    <mergeCell ref="E63:E70"/>
    <mergeCell ref="G63:G70"/>
    <mergeCell ref="H63:H70"/>
    <mergeCell ref="I63:I70"/>
    <mergeCell ref="J63:J70"/>
    <mergeCell ref="B53:B62"/>
    <mergeCell ref="D53:D62"/>
    <mergeCell ref="E53:E62"/>
    <mergeCell ref="G53:G62"/>
    <mergeCell ref="H53:H62"/>
    <mergeCell ref="I53:I62"/>
    <mergeCell ref="A20:A27"/>
    <mergeCell ref="B20:B27"/>
    <mergeCell ref="C20:C27"/>
    <mergeCell ref="D20:D27"/>
    <mergeCell ref="E20:E27"/>
    <mergeCell ref="J32:J41"/>
    <mergeCell ref="B42:B52"/>
    <mergeCell ref="D42:D52"/>
    <mergeCell ref="E42:E52"/>
    <mergeCell ref="G42:G52"/>
    <mergeCell ref="H42:H52"/>
    <mergeCell ref="I42:I52"/>
    <mergeCell ref="J42:J52"/>
    <mergeCell ref="A28:L28"/>
    <mergeCell ref="B29:I29"/>
    <mergeCell ref="K29:M29"/>
    <mergeCell ref="B32:B41"/>
    <mergeCell ref="C32:C129"/>
    <mergeCell ref="D32:D41"/>
    <mergeCell ref="E32:E41"/>
    <mergeCell ref="G32:G41"/>
    <mergeCell ref="H32:H41"/>
    <mergeCell ref="I32:I41"/>
    <mergeCell ref="J53:J62"/>
    <mergeCell ref="A9:A18"/>
    <mergeCell ref="B9:B12"/>
    <mergeCell ref="C9:C12"/>
    <mergeCell ref="D9:D12"/>
    <mergeCell ref="E9:E12"/>
    <mergeCell ref="B14:B15"/>
    <mergeCell ref="C14:C15"/>
    <mergeCell ref="D14:D15"/>
    <mergeCell ref="F7:F8"/>
    <mergeCell ref="E14:E15"/>
    <mergeCell ref="B16:B18"/>
    <mergeCell ref="C16:C18"/>
    <mergeCell ref="D16:D18"/>
    <mergeCell ref="E16:E18"/>
    <mergeCell ref="C2:F2"/>
    <mergeCell ref="C3:F3"/>
    <mergeCell ref="C4:F4"/>
    <mergeCell ref="C5:F5"/>
    <mergeCell ref="G6:N6"/>
    <mergeCell ref="A7:A8"/>
    <mergeCell ref="B7:B8"/>
    <mergeCell ref="C7:C8"/>
    <mergeCell ref="D7:D8"/>
    <mergeCell ref="E7:E8"/>
    <mergeCell ref="M7:M8"/>
    <mergeCell ref="N7:N8"/>
    <mergeCell ref="G7:G8"/>
    <mergeCell ref="H7:H8"/>
    <mergeCell ref="I7:I8"/>
    <mergeCell ref="K7:K8"/>
    <mergeCell ref="L7:L8"/>
  </mergeCells>
  <pageMargins left="0.23622047244094491" right="0.23622047244094491" top="0.74803149606299213" bottom="0.74803149606299213" header="0.31496062992125984" footer="0.31496062992125984"/>
  <pageSetup paperSize="8" scale="22"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128"/>
  <sheetViews>
    <sheetView topLeftCell="A123" workbookViewId="0">
      <selection activeCell="F129" sqref="F129"/>
    </sheetView>
  </sheetViews>
  <sheetFormatPr defaultColWidth="8" defaultRowHeight="12.95"/>
  <cols>
    <col min="1" max="1" width="10.28515625" style="80" customWidth="1"/>
    <col min="2" max="2" width="14.7109375" style="80" customWidth="1"/>
    <col min="3" max="3" width="13" style="80" customWidth="1"/>
    <col min="4" max="4" width="6.42578125" style="80" customWidth="1"/>
    <col min="5" max="5" width="13" style="80" customWidth="1"/>
    <col min="6" max="6" width="37" style="80" customWidth="1"/>
    <col min="7" max="7" width="7.28515625" style="80" customWidth="1"/>
    <col min="8" max="8" width="5.7109375" style="80" customWidth="1"/>
    <col min="9" max="9" width="9" style="80" customWidth="1"/>
    <col min="10" max="10" width="25.140625" style="80" bestFit="1" customWidth="1"/>
    <col min="11" max="11" width="8.42578125" style="80" customWidth="1"/>
    <col min="12" max="12" width="12" style="80" customWidth="1"/>
    <col min="13" max="13" width="2.42578125" style="80" customWidth="1"/>
    <col min="14" max="16384" width="8" style="80"/>
  </cols>
  <sheetData>
    <row r="1" spans="1:13" ht="8.25" customHeight="1">
      <c r="A1" s="401" t="s">
        <v>192</v>
      </c>
      <c r="B1" s="401"/>
      <c r="C1" s="401"/>
      <c r="D1" s="401"/>
      <c r="E1" s="401"/>
      <c r="F1" s="401"/>
      <c r="G1" s="401"/>
      <c r="H1" s="401"/>
      <c r="I1" s="401"/>
      <c r="J1" s="401"/>
      <c r="K1" s="401"/>
      <c r="L1" s="401"/>
      <c r="M1" s="401"/>
    </row>
    <row r="2" spans="1:13" ht="8.25" customHeight="1">
      <c r="A2" s="402" t="s">
        <v>193</v>
      </c>
      <c r="B2" s="402"/>
      <c r="C2" s="402"/>
      <c r="D2" s="402"/>
      <c r="E2" s="402"/>
      <c r="F2" s="402"/>
      <c r="G2" s="402"/>
      <c r="H2" s="402"/>
      <c r="I2" s="402"/>
      <c r="J2" s="402"/>
      <c r="K2" s="402"/>
      <c r="L2" s="402"/>
      <c r="M2" s="402"/>
    </row>
    <row r="3" spans="1:13" ht="16.149999999999999" customHeight="1">
      <c r="A3" s="403"/>
      <c r="B3" s="403"/>
      <c r="C3" s="403"/>
      <c r="D3" s="403"/>
      <c r="E3" s="403"/>
      <c r="F3" s="404"/>
      <c r="G3" s="405" t="s">
        <v>194</v>
      </c>
      <c r="H3" s="406"/>
      <c r="I3" s="406"/>
      <c r="J3" s="406"/>
      <c r="K3" s="406"/>
      <c r="L3" s="407"/>
    </row>
    <row r="4" spans="1:13" ht="41.25" customHeight="1">
      <c r="A4" s="81" t="s">
        <v>195</v>
      </c>
      <c r="B4" s="82" t="s">
        <v>196</v>
      </c>
      <c r="C4" s="83" t="s">
        <v>197</v>
      </c>
      <c r="D4" s="82" t="s">
        <v>198</v>
      </c>
      <c r="E4" s="82" t="s">
        <v>199</v>
      </c>
      <c r="F4" s="84" t="s">
        <v>200</v>
      </c>
      <c r="G4" s="81" t="s">
        <v>201</v>
      </c>
      <c r="H4" s="85" t="s">
        <v>202</v>
      </c>
      <c r="I4" s="86" t="s">
        <v>203</v>
      </c>
      <c r="J4" s="87" t="s">
        <v>204</v>
      </c>
      <c r="K4" s="88" t="s">
        <v>205</v>
      </c>
      <c r="L4" s="87" t="s">
        <v>206</v>
      </c>
    </row>
    <row r="5" spans="1:13" ht="32.65" customHeight="1">
      <c r="A5" s="408" t="s">
        <v>207</v>
      </c>
      <c r="B5" s="411" t="s">
        <v>208</v>
      </c>
      <c r="C5" s="414" t="s">
        <v>209</v>
      </c>
      <c r="D5" s="414" t="s">
        <v>210</v>
      </c>
      <c r="E5" s="417" t="s">
        <v>211</v>
      </c>
      <c r="F5" s="89" t="s">
        <v>212</v>
      </c>
      <c r="G5" s="90" t="s">
        <v>213</v>
      </c>
      <c r="H5" s="91">
        <v>500</v>
      </c>
      <c r="I5" s="92">
        <v>75000</v>
      </c>
      <c r="J5" s="93">
        <v>14250</v>
      </c>
      <c r="K5" s="93">
        <v>89250</v>
      </c>
      <c r="L5" s="93">
        <v>44625000</v>
      </c>
    </row>
    <row r="6" spans="1:13" ht="32.65" customHeight="1">
      <c r="A6" s="409"/>
      <c r="B6" s="412"/>
      <c r="C6" s="415"/>
      <c r="D6" s="415"/>
      <c r="E6" s="418"/>
      <c r="F6" s="89" t="s">
        <v>214</v>
      </c>
      <c r="G6" s="90" t="s">
        <v>215</v>
      </c>
      <c r="H6" s="91">
        <v>500</v>
      </c>
      <c r="I6" s="94">
        <v>800</v>
      </c>
      <c r="J6" s="95">
        <v>152</v>
      </c>
      <c r="K6" s="95">
        <v>952</v>
      </c>
      <c r="L6" s="93">
        <v>476000</v>
      </c>
    </row>
    <row r="7" spans="1:13" ht="16.5" customHeight="1">
      <c r="A7" s="409"/>
      <c r="B7" s="412"/>
      <c r="C7" s="415"/>
      <c r="D7" s="415"/>
      <c r="E7" s="418"/>
      <c r="F7" s="89" t="s">
        <v>216</v>
      </c>
      <c r="G7" s="96" t="s">
        <v>215</v>
      </c>
      <c r="H7" s="97">
        <v>500</v>
      </c>
      <c r="I7" s="98">
        <v>1500</v>
      </c>
      <c r="J7" s="99">
        <v>285</v>
      </c>
      <c r="K7" s="100">
        <v>1785</v>
      </c>
      <c r="L7" s="100">
        <v>892500</v>
      </c>
    </row>
    <row r="8" spans="1:13" ht="8.25" customHeight="1">
      <c r="A8" s="409"/>
      <c r="B8" s="413"/>
      <c r="C8" s="416"/>
      <c r="D8" s="416"/>
      <c r="E8" s="419"/>
      <c r="F8" s="101" t="s">
        <v>217</v>
      </c>
      <c r="G8" s="96" t="s">
        <v>215</v>
      </c>
      <c r="H8" s="97">
        <v>200</v>
      </c>
      <c r="I8" s="98">
        <v>2000</v>
      </c>
      <c r="J8" s="99">
        <v>380</v>
      </c>
      <c r="K8" s="100">
        <v>2380</v>
      </c>
      <c r="L8" s="100">
        <v>476000</v>
      </c>
    </row>
    <row r="9" spans="1:13" ht="19.5" customHeight="1">
      <c r="A9" s="409"/>
      <c r="B9" s="102" t="s">
        <v>218</v>
      </c>
      <c r="C9" s="103"/>
      <c r="D9" s="103"/>
      <c r="E9" s="103"/>
      <c r="F9" s="101" t="s">
        <v>219</v>
      </c>
      <c r="G9" s="90" t="s">
        <v>220</v>
      </c>
      <c r="H9" s="91">
        <v>450</v>
      </c>
      <c r="I9" s="94">
        <v>500</v>
      </c>
      <c r="J9" s="95">
        <v>95</v>
      </c>
      <c r="K9" s="95">
        <v>595</v>
      </c>
      <c r="L9" s="93">
        <v>267750</v>
      </c>
    </row>
    <row r="10" spans="1:13" ht="19.5" customHeight="1">
      <c r="A10" s="409"/>
      <c r="B10" s="411" t="s">
        <v>221</v>
      </c>
      <c r="C10" s="392" t="s">
        <v>222</v>
      </c>
      <c r="D10" s="394" t="s">
        <v>223</v>
      </c>
      <c r="E10" s="396" t="s">
        <v>224</v>
      </c>
      <c r="F10" s="89" t="s">
        <v>225</v>
      </c>
      <c r="G10" s="90" t="s">
        <v>220</v>
      </c>
      <c r="H10" s="91">
        <v>15</v>
      </c>
      <c r="I10" s="92">
        <v>2800000</v>
      </c>
      <c r="J10" s="93">
        <v>532000</v>
      </c>
      <c r="K10" s="93">
        <v>3332000</v>
      </c>
      <c r="L10" s="93">
        <v>49980000</v>
      </c>
    </row>
    <row r="11" spans="1:13" ht="16.5" customHeight="1">
      <c r="A11" s="409"/>
      <c r="B11" s="413"/>
      <c r="C11" s="393"/>
      <c r="D11" s="395"/>
      <c r="E11" s="397"/>
      <c r="F11" s="89" t="s">
        <v>226</v>
      </c>
      <c r="G11" s="96" t="s">
        <v>220</v>
      </c>
      <c r="H11" s="97">
        <v>1500</v>
      </c>
      <c r="I11" s="104">
        <v>700</v>
      </c>
      <c r="J11" s="99">
        <v>133</v>
      </c>
      <c r="K11" s="99">
        <v>833</v>
      </c>
      <c r="L11" s="100">
        <v>1249500</v>
      </c>
    </row>
    <row r="12" spans="1:13" ht="51.75" customHeight="1">
      <c r="A12" s="409"/>
      <c r="B12" s="398"/>
      <c r="C12" s="398"/>
      <c r="D12" s="398"/>
      <c r="E12" s="398"/>
      <c r="F12" s="89" t="s">
        <v>227</v>
      </c>
      <c r="G12" s="90" t="s">
        <v>220</v>
      </c>
      <c r="H12" s="91">
        <v>1200</v>
      </c>
      <c r="I12" s="92">
        <v>100000</v>
      </c>
      <c r="J12" s="93">
        <v>19000</v>
      </c>
      <c r="K12" s="93">
        <v>119000</v>
      </c>
      <c r="L12" s="93">
        <v>142800000</v>
      </c>
    </row>
    <row r="13" spans="1:13" ht="31.9" customHeight="1">
      <c r="A13" s="409"/>
      <c r="B13" s="399"/>
      <c r="C13" s="399"/>
      <c r="D13" s="399"/>
      <c r="E13" s="399"/>
      <c r="F13" s="89" t="s">
        <v>228</v>
      </c>
      <c r="G13" s="90" t="s">
        <v>220</v>
      </c>
      <c r="H13" s="91">
        <v>200</v>
      </c>
      <c r="I13" s="92">
        <v>5000</v>
      </c>
      <c r="J13" s="95">
        <v>950</v>
      </c>
      <c r="K13" s="93">
        <v>5950</v>
      </c>
      <c r="L13" s="93">
        <v>1190000</v>
      </c>
    </row>
    <row r="14" spans="1:13" ht="8.25" customHeight="1">
      <c r="A14" s="410"/>
      <c r="B14" s="400"/>
      <c r="C14" s="400"/>
      <c r="D14" s="400"/>
      <c r="E14" s="400"/>
      <c r="F14" s="101" t="s">
        <v>229</v>
      </c>
      <c r="G14" s="96" t="s">
        <v>220</v>
      </c>
      <c r="H14" s="97">
        <v>2</v>
      </c>
      <c r="I14" s="98">
        <v>3000000</v>
      </c>
      <c r="J14" s="100">
        <v>570000</v>
      </c>
      <c r="K14" s="100">
        <v>3570000</v>
      </c>
      <c r="L14" s="100">
        <v>7140000</v>
      </c>
    </row>
    <row r="15" spans="1:13" ht="71.25" customHeight="1">
      <c r="A15" s="107" t="s">
        <v>230</v>
      </c>
      <c r="B15" s="108" t="s">
        <v>231</v>
      </c>
      <c r="C15" s="108" t="s">
        <v>232</v>
      </c>
      <c r="D15" s="91">
        <v>350</v>
      </c>
      <c r="E15" s="91">
        <v>350</v>
      </c>
      <c r="F15" s="89" t="s">
        <v>233</v>
      </c>
      <c r="G15" s="90" t="s">
        <v>234</v>
      </c>
      <c r="H15" s="91">
        <v>6</v>
      </c>
      <c r="I15" s="92">
        <v>4500000</v>
      </c>
      <c r="J15" s="93">
        <v>855000</v>
      </c>
      <c r="K15" s="93">
        <v>5355000</v>
      </c>
      <c r="L15" s="93">
        <v>32130000</v>
      </c>
    </row>
    <row r="16" spans="1:13" ht="45.4" customHeight="1">
      <c r="A16" s="420" t="s">
        <v>235</v>
      </c>
      <c r="B16" s="422" t="s">
        <v>236</v>
      </c>
      <c r="C16" s="424" t="s">
        <v>237</v>
      </c>
      <c r="D16" s="424" t="s">
        <v>238</v>
      </c>
      <c r="E16" s="424" t="s">
        <v>239</v>
      </c>
      <c r="F16" s="89" t="s">
        <v>240</v>
      </c>
      <c r="G16" s="90" t="s">
        <v>241</v>
      </c>
      <c r="H16" s="91">
        <v>5</v>
      </c>
      <c r="I16" s="92">
        <v>9000000</v>
      </c>
      <c r="J16" s="93">
        <v>1710000</v>
      </c>
      <c r="K16" s="93">
        <v>10710000</v>
      </c>
      <c r="L16" s="93">
        <v>53550000</v>
      </c>
    </row>
    <row r="17" spans="1:12" ht="25.9" customHeight="1">
      <c r="A17" s="421"/>
      <c r="B17" s="423"/>
      <c r="C17" s="425"/>
      <c r="D17" s="425"/>
      <c r="E17" s="425"/>
      <c r="F17" s="89" t="s">
        <v>242</v>
      </c>
      <c r="G17" s="96" t="s">
        <v>220</v>
      </c>
      <c r="H17" s="97">
        <v>5</v>
      </c>
      <c r="I17" s="98">
        <v>8195233</v>
      </c>
      <c r="J17" s="100">
        <v>1557094</v>
      </c>
      <c r="K17" s="100">
        <v>9752328</v>
      </c>
      <c r="L17" s="100">
        <v>48761638</v>
      </c>
    </row>
    <row r="18" spans="1:12" ht="30.4" customHeight="1">
      <c r="A18" s="421"/>
      <c r="B18" s="423"/>
      <c r="C18" s="425"/>
      <c r="D18" s="425"/>
      <c r="E18" s="425"/>
      <c r="F18" s="101" t="s">
        <v>243</v>
      </c>
      <c r="G18" s="90" t="s">
        <v>220</v>
      </c>
      <c r="H18" s="91">
        <v>25</v>
      </c>
      <c r="I18" s="92">
        <v>1300000</v>
      </c>
      <c r="J18" s="93">
        <v>247000</v>
      </c>
      <c r="K18" s="93">
        <v>1547000</v>
      </c>
      <c r="L18" s="93">
        <v>38675000</v>
      </c>
    </row>
    <row r="19" spans="1:12" ht="19.5">
      <c r="A19" s="399"/>
      <c r="B19" s="399"/>
      <c r="C19" s="399"/>
      <c r="D19" s="399"/>
      <c r="E19" s="399"/>
      <c r="F19" s="89" t="s">
        <v>244</v>
      </c>
      <c r="G19" s="109" t="s">
        <v>220</v>
      </c>
      <c r="H19" s="91">
        <v>5</v>
      </c>
      <c r="I19" s="93">
        <v>2113267</v>
      </c>
      <c r="J19" s="110">
        <v>401521</v>
      </c>
      <c r="K19" s="93">
        <v>2514787</v>
      </c>
      <c r="L19" s="93">
        <v>12573937</v>
      </c>
    </row>
    <row r="20" spans="1:12">
      <c r="A20" s="399"/>
      <c r="B20" s="399"/>
      <c r="C20" s="399"/>
      <c r="D20" s="399"/>
      <c r="E20" s="399"/>
      <c r="F20" s="101" t="s">
        <v>245</v>
      </c>
      <c r="G20" s="111" t="s">
        <v>220</v>
      </c>
      <c r="H20" s="97">
        <v>150</v>
      </c>
      <c r="I20" s="100">
        <v>3845</v>
      </c>
      <c r="J20" s="112">
        <v>731</v>
      </c>
      <c r="K20" s="100">
        <v>4576</v>
      </c>
      <c r="L20" s="100">
        <v>686333</v>
      </c>
    </row>
    <row r="21" spans="1:12">
      <c r="A21" s="399"/>
      <c r="B21" s="399"/>
      <c r="C21" s="399"/>
      <c r="D21" s="399"/>
      <c r="E21" s="399"/>
      <c r="F21" s="89" t="s">
        <v>246</v>
      </c>
      <c r="G21" s="111" t="s">
        <v>220</v>
      </c>
      <c r="H21" s="97">
        <v>50</v>
      </c>
      <c r="I21" s="100">
        <v>11570</v>
      </c>
      <c r="J21" s="113">
        <v>2198</v>
      </c>
      <c r="K21" s="100">
        <v>13768</v>
      </c>
      <c r="L21" s="100">
        <v>688385</v>
      </c>
    </row>
    <row r="22" spans="1:12" ht="19.5">
      <c r="A22" s="399"/>
      <c r="B22" s="399"/>
      <c r="C22" s="399"/>
      <c r="D22" s="399"/>
      <c r="E22" s="399"/>
      <c r="F22" s="89" t="s">
        <v>247</v>
      </c>
      <c r="G22" s="111" t="s">
        <v>220</v>
      </c>
      <c r="H22" s="97">
        <v>1</v>
      </c>
      <c r="I22" s="100">
        <v>1600000</v>
      </c>
      <c r="J22" s="113">
        <v>304000</v>
      </c>
      <c r="K22" s="100">
        <v>1904000</v>
      </c>
      <c r="L22" s="100">
        <v>1904000</v>
      </c>
    </row>
    <row r="23" spans="1:12" ht="19.5">
      <c r="A23" s="400"/>
      <c r="B23" s="400"/>
      <c r="C23" s="400"/>
      <c r="D23" s="400"/>
      <c r="E23" s="400"/>
      <c r="F23" s="101" t="s">
        <v>248</v>
      </c>
      <c r="G23" s="111" t="s">
        <v>220</v>
      </c>
      <c r="H23" s="97">
        <v>5</v>
      </c>
      <c r="I23" s="100">
        <v>162668</v>
      </c>
      <c r="J23" s="113">
        <v>30907</v>
      </c>
      <c r="K23" s="100">
        <v>193575</v>
      </c>
      <c r="L23" s="100">
        <v>967875</v>
      </c>
    </row>
    <row r="24" spans="1:12">
      <c r="A24" s="426" t="s">
        <v>249</v>
      </c>
      <c r="B24" s="427"/>
      <c r="C24" s="427"/>
      <c r="D24" s="427"/>
      <c r="E24" s="427"/>
      <c r="F24" s="427"/>
      <c r="G24" s="427"/>
      <c r="H24" s="427"/>
      <c r="I24" s="427"/>
      <c r="J24" s="427"/>
      <c r="K24" s="428"/>
      <c r="L24" s="114">
        <v>439033918</v>
      </c>
    </row>
    <row r="26" spans="1:12" ht="45.6">
      <c r="B26" s="115"/>
      <c r="C26" s="116"/>
      <c r="D26" s="116"/>
      <c r="E26" s="117" t="s">
        <v>250</v>
      </c>
      <c r="F26" s="118" t="s">
        <v>251</v>
      </c>
      <c r="G26" s="118" t="s">
        <v>252</v>
      </c>
      <c r="H26" s="118" t="s">
        <v>253</v>
      </c>
      <c r="I26" s="119" t="s">
        <v>254</v>
      </c>
      <c r="J26" s="120" t="s">
        <v>255</v>
      </c>
    </row>
    <row r="27" spans="1:12" ht="12.75" customHeight="1">
      <c r="B27" s="429" t="s">
        <v>80</v>
      </c>
      <c r="C27" s="432"/>
      <c r="D27" s="435">
        <v>1</v>
      </c>
      <c r="E27" s="429" t="s">
        <v>256</v>
      </c>
      <c r="F27" s="121" t="s">
        <v>257</v>
      </c>
      <c r="G27" s="438">
        <v>1</v>
      </c>
      <c r="H27" s="438">
        <v>8</v>
      </c>
      <c r="I27" s="441">
        <v>8000000</v>
      </c>
      <c r="J27" s="441">
        <v>64000000</v>
      </c>
    </row>
    <row r="28" spans="1:12" ht="32.450000000000003">
      <c r="B28" s="430"/>
      <c r="C28" s="433"/>
      <c r="D28" s="436"/>
      <c r="E28" s="430"/>
      <c r="F28" s="122" t="s">
        <v>258</v>
      </c>
      <c r="G28" s="439"/>
      <c r="H28" s="439"/>
      <c r="I28" s="442"/>
      <c r="J28" s="442"/>
    </row>
    <row r="29" spans="1:12">
      <c r="B29" s="430"/>
      <c r="C29" s="433"/>
      <c r="D29" s="436"/>
      <c r="E29" s="430"/>
      <c r="F29" s="123"/>
      <c r="G29" s="439"/>
      <c r="H29" s="439"/>
      <c r="I29" s="442"/>
      <c r="J29" s="442"/>
    </row>
    <row r="30" spans="1:12">
      <c r="B30" s="430"/>
      <c r="C30" s="433"/>
      <c r="D30" s="436"/>
      <c r="E30" s="430"/>
      <c r="F30" s="121" t="s">
        <v>259</v>
      </c>
      <c r="G30" s="439"/>
      <c r="H30" s="439"/>
      <c r="I30" s="442"/>
      <c r="J30" s="442"/>
    </row>
    <row r="31" spans="1:12" ht="19.5">
      <c r="B31" s="430"/>
      <c r="C31" s="433"/>
      <c r="D31" s="436"/>
      <c r="E31" s="430"/>
      <c r="F31" s="122" t="s">
        <v>260</v>
      </c>
      <c r="G31" s="439"/>
      <c r="H31" s="439"/>
      <c r="I31" s="442"/>
      <c r="J31" s="442"/>
    </row>
    <row r="32" spans="1:12">
      <c r="B32" s="430"/>
      <c r="C32" s="433"/>
      <c r="D32" s="436"/>
      <c r="E32" s="430"/>
      <c r="F32" s="123"/>
      <c r="G32" s="439"/>
      <c r="H32" s="439"/>
      <c r="I32" s="442"/>
      <c r="J32" s="442"/>
    </row>
    <row r="33" spans="2:10">
      <c r="B33" s="430"/>
      <c r="C33" s="433"/>
      <c r="D33" s="436"/>
      <c r="E33" s="430"/>
      <c r="F33" s="121" t="s">
        <v>261</v>
      </c>
      <c r="G33" s="439"/>
      <c r="H33" s="439"/>
      <c r="I33" s="442"/>
      <c r="J33" s="442"/>
    </row>
    <row r="34" spans="2:10" ht="26.1">
      <c r="B34" s="430"/>
      <c r="C34" s="433"/>
      <c r="D34" s="436"/>
      <c r="E34" s="430"/>
      <c r="F34" s="122" t="s">
        <v>262</v>
      </c>
      <c r="G34" s="439"/>
      <c r="H34" s="439"/>
      <c r="I34" s="442"/>
      <c r="J34" s="442"/>
    </row>
    <row r="35" spans="2:10">
      <c r="B35" s="430"/>
      <c r="C35" s="433"/>
      <c r="D35" s="436"/>
      <c r="E35" s="430"/>
      <c r="F35" s="123"/>
      <c r="G35" s="439"/>
      <c r="H35" s="439"/>
      <c r="I35" s="442"/>
      <c r="J35" s="442"/>
    </row>
    <row r="36" spans="2:10">
      <c r="B36" s="431"/>
      <c r="C36" s="433"/>
      <c r="D36" s="437"/>
      <c r="E36" s="431"/>
      <c r="F36" s="121" t="s">
        <v>263</v>
      </c>
      <c r="G36" s="440"/>
      <c r="H36" s="440"/>
      <c r="I36" s="443"/>
      <c r="J36" s="443"/>
    </row>
    <row r="37" spans="2:10">
      <c r="B37" s="429" t="s">
        <v>80</v>
      </c>
      <c r="C37" s="433"/>
      <c r="D37" s="435">
        <v>2</v>
      </c>
      <c r="E37" s="453" t="s">
        <v>264</v>
      </c>
      <c r="F37" s="121" t="s">
        <v>257</v>
      </c>
      <c r="G37" s="438">
        <v>1</v>
      </c>
      <c r="H37" s="438">
        <v>8</v>
      </c>
      <c r="I37" s="450">
        <v>3381000</v>
      </c>
      <c r="J37" s="450">
        <v>27048000</v>
      </c>
    </row>
    <row r="38" spans="2:10" ht="19.5">
      <c r="B38" s="430"/>
      <c r="C38" s="433"/>
      <c r="D38" s="436"/>
      <c r="E38" s="454"/>
      <c r="F38" s="122" t="s">
        <v>265</v>
      </c>
      <c r="G38" s="439"/>
      <c r="H38" s="439"/>
      <c r="I38" s="451"/>
      <c r="J38" s="451"/>
    </row>
    <row r="39" spans="2:10">
      <c r="B39" s="430"/>
      <c r="C39" s="433"/>
      <c r="D39" s="436"/>
      <c r="E39" s="454"/>
      <c r="F39" s="123"/>
      <c r="G39" s="439"/>
      <c r="H39" s="439"/>
      <c r="I39" s="451"/>
      <c r="J39" s="451"/>
    </row>
    <row r="40" spans="2:10">
      <c r="B40" s="430"/>
      <c r="C40" s="433"/>
      <c r="D40" s="436"/>
      <c r="E40" s="454"/>
      <c r="F40" s="123"/>
      <c r="G40" s="439"/>
      <c r="H40" s="439"/>
      <c r="I40" s="451"/>
      <c r="J40" s="451"/>
    </row>
    <row r="41" spans="2:10">
      <c r="B41" s="430"/>
      <c r="C41" s="433"/>
      <c r="D41" s="436"/>
      <c r="E41" s="454"/>
      <c r="F41" s="121" t="s">
        <v>259</v>
      </c>
      <c r="G41" s="439"/>
      <c r="H41" s="439"/>
      <c r="I41" s="451"/>
      <c r="J41" s="451"/>
    </row>
    <row r="42" spans="2:10" ht="19.5">
      <c r="B42" s="430"/>
      <c r="C42" s="433"/>
      <c r="D42" s="436"/>
      <c r="E42" s="454"/>
      <c r="F42" s="122" t="s">
        <v>266</v>
      </c>
      <c r="G42" s="439"/>
      <c r="H42" s="439"/>
      <c r="I42" s="451"/>
      <c r="J42" s="451"/>
    </row>
    <row r="43" spans="2:10">
      <c r="B43" s="430"/>
      <c r="C43" s="433"/>
      <c r="D43" s="436"/>
      <c r="E43" s="454"/>
      <c r="F43" s="123"/>
      <c r="G43" s="439"/>
      <c r="H43" s="439"/>
      <c r="I43" s="451"/>
      <c r="J43" s="451"/>
    </row>
    <row r="44" spans="2:10">
      <c r="B44" s="430"/>
      <c r="C44" s="433"/>
      <c r="D44" s="436"/>
      <c r="E44" s="454"/>
      <c r="F44" s="121" t="s">
        <v>261</v>
      </c>
      <c r="G44" s="439"/>
      <c r="H44" s="439"/>
      <c r="I44" s="451"/>
      <c r="J44" s="451"/>
    </row>
    <row r="45" spans="2:10">
      <c r="B45" s="430"/>
      <c r="C45" s="433"/>
      <c r="D45" s="436"/>
      <c r="E45" s="454"/>
      <c r="F45" s="122" t="s">
        <v>267</v>
      </c>
      <c r="G45" s="439"/>
      <c r="H45" s="439"/>
      <c r="I45" s="451"/>
      <c r="J45" s="451"/>
    </row>
    <row r="46" spans="2:10">
      <c r="B46" s="431"/>
      <c r="C46" s="433"/>
      <c r="D46" s="436"/>
      <c r="E46" s="454"/>
      <c r="F46" s="123"/>
      <c r="G46" s="439"/>
      <c r="H46" s="439"/>
      <c r="I46" s="451"/>
      <c r="J46" s="451"/>
    </row>
    <row r="47" spans="2:10">
      <c r="B47" s="429"/>
      <c r="C47" s="433"/>
      <c r="D47" s="437"/>
      <c r="E47" s="455"/>
      <c r="F47" s="121" t="s">
        <v>263</v>
      </c>
      <c r="G47" s="440"/>
      <c r="H47" s="440"/>
      <c r="I47" s="452"/>
      <c r="J47" s="452"/>
    </row>
    <row r="48" spans="2:10">
      <c r="B48" s="430" t="s">
        <v>180</v>
      </c>
      <c r="C48" s="433"/>
      <c r="D48" s="435">
        <v>3</v>
      </c>
      <c r="E48" s="447" t="s">
        <v>268</v>
      </c>
      <c r="F48" s="121" t="s">
        <v>257</v>
      </c>
      <c r="G48" s="438">
        <v>2</v>
      </c>
      <c r="H48" s="438">
        <v>2</v>
      </c>
      <c r="I48" s="444">
        <v>5000000</v>
      </c>
      <c r="J48" s="444">
        <v>20000000</v>
      </c>
    </row>
    <row r="49" spans="2:10">
      <c r="B49" s="430"/>
      <c r="C49" s="433"/>
      <c r="D49" s="436"/>
      <c r="E49" s="448"/>
      <c r="F49" s="122" t="s">
        <v>269</v>
      </c>
      <c r="G49" s="439"/>
      <c r="H49" s="439"/>
      <c r="I49" s="445"/>
      <c r="J49" s="445"/>
    </row>
    <row r="50" spans="2:10">
      <c r="B50" s="430"/>
      <c r="C50" s="433"/>
      <c r="D50" s="436"/>
      <c r="E50" s="448"/>
      <c r="F50" s="123"/>
      <c r="G50" s="439"/>
      <c r="H50" s="439"/>
      <c r="I50" s="445"/>
      <c r="J50" s="445"/>
    </row>
    <row r="51" spans="2:10">
      <c r="B51" s="430"/>
      <c r="C51" s="433"/>
      <c r="D51" s="436"/>
      <c r="E51" s="448"/>
      <c r="F51" s="123"/>
      <c r="G51" s="439"/>
      <c r="H51" s="439"/>
      <c r="I51" s="445"/>
      <c r="J51" s="445"/>
    </row>
    <row r="52" spans="2:10">
      <c r="B52" s="430"/>
      <c r="C52" s="433"/>
      <c r="D52" s="436"/>
      <c r="E52" s="448"/>
      <c r="F52" s="121" t="s">
        <v>259</v>
      </c>
      <c r="G52" s="439"/>
      <c r="H52" s="439"/>
      <c r="I52" s="445"/>
      <c r="J52" s="445"/>
    </row>
    <row r="53" spans="2:10" ht="19.5">
      <c r="B53" s="430"/>
      <c r="C53" s="433"/>
      <c r="D53" s="436"/>
      <c r="E53" s="448"/>
      <c r="F53" s="122" t="s">
        <v>270</v>
      </c>
      <c r="G53" s="439"/>
      <c r="H53" s="439"/>
      <c r="I53" s="445"/>
      <c r="J53" s="445"/>
    </row>
    <row r="54" spans="2:10">
      <c r="B54" s="430"/>
      <c r="C54" s="433"/>
      <c r="D54" s="436"/>
      <c r="E54" s="448"/>
      <c r="F54" s="123"/>
      <c r="G54" s="439"/>
      <c r="H54" s="439"/>
      <c r="I54" s="445"/>
      <c r="J54" s="445"/>
    </row>
    <row r="55" spans="2:10">
      <c r="B55" s="430"/>
      <c r="C55" s="433"/>
      <c r="D55" s="436"/>
      <c r="E55" s="448"/>
      <c r="F55" s="123"/>
      <c r="G55" s="439"/>
      <c r="H55" s="439"/>
      <c r="I55" s="445"/>
      <c r="J55" s="445"/>
    </row>
    <row r="56" spans="2:10">
      <c r="B56" s="431"/>
      <c r="C56" s="433"/>
      <c r="D56" s="436"/>
      <c r="E56" s="448"/>
      <c r="F56" s="121" t="s">
        <v>261</v>
      </c>
      <c r="G56" s="439"/>
      <c r="H56" s="439"/>
      <c r="I56" s="445"/>
      <c r="J56" s="445"/>
    </row>
    <row r="57" spans="2:10" ht="18">
      <c r="B57" s="429"/>
      <c r="C57" s="433"/>
      <c r="D57" s="437"/>
      <c r="E57" s="449"/>
      <c r="F57" s="89" t="s">
        <v>271</v>
      </c>
      <c r="G57" s="440"/>
      <c r="H57" s="440"/>
      <c r="I57" s="446"/>
      <c r="J57" s="446"/>
    </row>
    <row r="58" spans="2:10">
      <c r="B58" s="430" t="s">
        <v>180</v>
      </c>
      <c r="C58" s="433"/>
      <c r="D58" s="435">
        <v>4</v>
      </c>
      <c r="E58" s="447" t="s">
        <v>272</v>
      </c>
      <c r="F58" s="121" t="s">
        <v>257</v>
      </c>
      <c r="G58" s="438">
        <v>2</v>
      </c>
      <c r="H58" s="438">
        <v>2</v>
      </c>
      <c r="I58" s="444">
        <v>5000000</v>
      </c>
      <c r="J58" s="450">
        <v>20000000</v>
      </c>
    </row>
    <row r="59" spans="2:10">
      <c r="B59" s="430"/>
      <c r="C59" s="433"/>
      <c r="D59" s="436"/>
      <c r="E59" s="448"/>
      <c r="F59" s="122" t="s">
        <v>273</v>
      </c>
      <c r="G59" s="439"/>
      <c r="H59" s="439"/>
      <c r="I59" s="445"/>
      <c r="J59" s="451"/>
    </row>
    <row r="60" spans="2:10">
      <c r="B60" s="430"/>
      <c r="C60" s="433"/>
      <c r="D60" s="436"/>
      <c r="E60" s="448"/>
      <c r="F60" s="123"/>
      <c r="G60" s="439"/>
      <c r="H60" s="439"/>
      <c r="I60" s="445"/>
      <c r="J60" s="451"/>
    </row>
    <row r="61" spans="2:10">
      <c r="B61" s="430"/>
      <c r="C61" s="433"/>
      <c r="D61" s="436"/>
      <c r="E61" s="448"/>
      <c r="F61" s="121" t="s">
        <v>259</v>
      </c>
      <c r="G61" s="439"/>
      <c r="H61" s="439"/>
      <c r="I61" s="445"/>
      <c r="J61" s="451"/>
    </row>
    <row r="62" spans="2:10" ht="19.5">
      <c r="B62" s="430"/>
      <c r="C62" s="433"/>
      <c r="D62" s="436"/>
      <c r="E62" s="448"/>
      <c r="F62" s="122" t="s">
        <v>270</v>
      </c>
      <c r="G62" s="439"/>
      <c r="H62" s="439"/>
      <c r="I62" s="445"/>
      <c r="J62" s="451"/>
    </row>
    <row r="63" spans="2:10">
      <c r="B63" s="430"/>
      <c r="C63" s="433"/>
      <c r="D63" s="436"/>
      <c r="E63" s="448"/>
      <c r="F63" s="123"/>
      <c r="G63" s="439"/>
      <c r="H63" s="439"/>
      <c r="I63" s="445"/>
      <c r="J63" s="451"/>
    </row>
    <row r="64" spans="2:10">
      <c r="B64" s="430"/>
      <c r="C64" s="433"/>
      <c r="D64" s="436"/>
      <c r="E64" s="448"/>
      <c r="F64" s="121" t="s">
        <v>261</v>
      </c>
      <c r="G64" s="439"/>
      <c r="H64" s="439"/>
      <c r="I64" s="445"/>
      <c r="J64" s="451"/>
    </row>
    <row r="65" spans="2:10" ht="18">
      <c r="B65" s="430"/>
      <c r="C65" s="433"/>
      <c r="D65" s="437"/>
      <c r="E65" s="449"/>
      <c r="F65" s="89" t="s">
        <v>271</v>
      </c>
      <c r="G65" s="440"/>
      <c r="H65" s="440"/>
      <c r="I65" s="446"/>
      <c r="J65" s="452"/>
    </row>
    <row r="66" spans="2:10">
      <c r="B66" s="431" t="s">
        <v>183</v>
      </c>
      <c r="C66" s="433"/>
      <c r="D66" s="435">
        <v>5</v>
      </c>
      <c r="E66" s="447" t="s">
        <v>268</v>
      </c>
      <c r="F66" s="121" t="s">
        <v>257</v>
      </c>
      <c r="G66" s="438">
        <v>4</v>
      </c>
      <c r="H66" s="438">
        <v>3</v>
      </c>
      <c r="I66" s="444">
        <v>5000000</v>
      </c>
      <c r="J66" s="450">
        <v>60000000</v>
      </c>
    </row>
    <row r="67" spans="2:10">
      <c r="B67" s="429"/>
      <c r="C67" s="433"/>
      <c r="D67" s="436"/>
      <c r="E67" s="448"/>
      <c r="F67" s="122" t="s">
        <v>269</v>
      </c>
      <c r="G67" s="439"/>
      <c r="H67" s="439"/>
      <c r="I67" s="445"/>
      <c r="J67" s="451"/>
    </row>
    <row r="68" spans="2:10">
      <c r="B68" s="430"/>
      <c r="C68" s="433"/>
      <c r="D68" s="436"/>
      <c r="E68" s="448"/>
      <c r="F68" s="123"/>
      <c r="G68" s="439"/>
      <c r="H68" s="439"/>
      <c r="I68" s="445"/>
      <c r="J68" s="451"/>
    </row>
    <row r="69" spans="2:10">
      <c r="B69" s="430"/>
      <c r="C69" s="433"/>
      <c r="D69" s="436"/>
      <c r="E69" s="448"/>
      <c r="F69" s="123"/>
      <c r="G69" s="439"/>
      <c r="H69" s="439"/>
      <c r="I69" s="445"/>
      <c r="J69" s="451"/>
    </row>
    <row r="70" spans="2:10">
      <c r="B70" s="430"/>
      <c r="C70" s="433"/>
      <c r="D70" s="436"/>
      <c r="E70" s="448"/>
      <c r="F70" s="121" t="s">
        <v>259</v>
      </c>
      <c r="G70" s="439"/>
      <c r="H70" s="439"/>
      <c r="I70" s="445"/>
      <c r="J70" s="451"/>
    </row>
    <row r="71" spans="2:10" ht="19.5">
      <c r="B71" s="430"/>
      <c r="C71" s="433"/>
      <c r="D71" s="436"/>
      <c r="E71" s="448"/>
      <c r="F71" s="122" t="s">
        <v>270</v>
      </c>
      <c r="G71" s="439"/>
      <c r="H71" s="439"/>
      <c r="I71" s="445"/>
      <c r="J71" s="451"/>
    </row>
    <row r="72" spans="2:10">
      <c r="B72" s="430"/>
      <c r="C72" s="433"/>
      <c r="D72" s="436"/>
      <c r="E72" s="448"/>
      <c r="F72" s="123"/>
      <c r="G72" s="439"/>
      <c r="H72" s="439"/>
      <c r="I72" s="445"/>
      <c r="J72" s="451"/>
    </row>
    <row r="73" spans="2:10">
      <c r="B73" s="430"/>
      <c r="C73" s="433"/>
      <c r="D73" s="436"/>
      <c r="E73" s="448"/>
      <c r="F73" s="123"/>
      <c r="G73" s="439"/>
      <c r="H73" s="439"/>
      <c r="I73" s="445"/>
      <c r="J73" s="451"/>
    </row>
    <row r="74" spans="2:10">
      <c r="B74" s="430"/>
      <c r="C74" s="433"/>
      <c r="D74" s="436"/>
      <c r="E74" s="448"/>
      <c r="F74" s="121" t="s">
        <v>261</v>
      </c>
      <c r="G74" s="439"/>
      <c r="H74" s="439"/>
      <c r="I74" s="445"/>
      <c r="J74" s="451"/>
    </row>
    <row r="75" spans="2:10" ht="18">
      <c r="B75" s="430"/>
      <c r="C75" s="433"/>
      <c r="D75" s="437"/>
      <c r="E75" s="449"/>
      <c r="F75" s="89" t="s">
        <v>271</v>
      </c>
      <c r="G75" s="440"/>
      <c r="H75" s="440"/>
      <c r="I75" s="446"/>
      <c r="J75" s="452"/>
    </row>
    <row r="76" spans="2:10">
      <c r="B76" s="431" t="s">
        <v>183</v>
      </c>
      <c r="C76" s="433"/>
      <c r="D76" s="435">
        <v>6</v>
      </c>
      <c r="E76" s="447" t="s">
        <v>272</v>
      </c>
      <c r="F76" s="121" t="s">
        <v>257</v>
      </c>
      <c r="G76" s="438">
        <v>4</v>
      </c>
      <c r="H76" s="438">
        <v>3</v>
      </c>
      <c r="I76" s="444">
        <v>5000000</v>
      </c>
      <c r="J76" s="450">
        <v>60000000</v>
      </c>
    </row>
    <row r="77" spans="2:10">
      <c r="B77" s="429"/>
      <c r="C77" s="433"/>
      <c r="D77" s="436"/>
      <c r="E77" s="448"/>
      <c r="F77" s="122" t="s">
        <v>273</v>
      </c>
      <c r="G77" s="439"/>
      <c r="H77" s="439"/>
      <c r="I77" s="445"/>
      <c r="J77" s="451"/>
    </row>
    <row r="78" spans="2:10">
      <c r="B78" s="430"/>
      <c r="C78" s="433"/>
      <c r="D78" s="436"/>
      <c r="E78" s="448"/>
      <c r="F78" s="123"/>
      <c r="G78" s="439"/>
      <c r="H78" s="439"/>
      <c r="I78" s="445"/>
      <c r="J78" s="451"/>
    </row>
    <row r="79" spans="2:10">
      <c r="B79" s="430"/>
      <c r="C79" s="433"/>
      <c r="D79" s="436"/>
      <c r="E79" s="448"/>
      <c r="F79" s="121" t="s">
        <v>259</v>
      </c>
      <c r="G79" s="439"/>
      <c r="H79" s="439"/>
      <c r="I79" s="445"/>
      <c r="J79" s="451"/>
    </row>
    <row r="80" spans="2:10" ht="19.5">
      <c r="B80" s="430"/>
      <c r="C80" s="433"/>
      <c r="D80" s="436"/>
      <c r="E80" s="448"/>
      <c r="F80" s="122" t="s">
        <v>270</v>
      </c>
      <c r="G80" s="439"/>
      <c r="H80" s="439"/>
      <c r="I80" s="445"/>
      <c r="J80" s="451"/>
    </row>
    <row r="81" spans="2:10">
      <c r="B81" s="430"/>
      <c r="C81" s="433"/>
      <c r="D81" s="436"/>
      <c r="E81" s="448"/>
      <c r="F81" s="123"/>
      <c r="G81" s="439"/>
      <c r="H81" s="439"/>
      <c r="I81" s="445"/>
      <c r="J81" s="451"/>
    </row>
    <row r="82" spans="2:10">
      <c r="B82" s="430"/>
      <c r="C82" s="433"/>
      <c r="D82" s="436"/>
      <c r="E82" s="448"/>
      <c r="F82" s="121" t="s">
        <v>261</v>
      </c>
      <c r="G82" s="439"/>
      <c r="H82" s="439"/>
      <c r="I82" s="445"/>
      <c r="J82" s="451"/>
    </row>
    <row r="83" spans="2:10" ht="18">
      <c r="B83" s="430"/>
      <c r="C83" s="433"/>
      <c r="D83" s="437"/>
      <c r="E83" s="449"/>
      <c r="F83" s="89" t="s">
        <v>271</v>
      </c>
      <c r="G83" s="440"/>
      <c r="H83" s="440"/>
      <c r="I83" s="446"/>
      <c r="J83" s="452"/>
    </row>
    <row r="84" spans="2:10">
      <c r="B84" s="430" t="s">
        <v>184</v>
      </c>
      <c r="C84" s="433"/>
      <c r="D84" s="435">
        <v>7</v>
      </c>
      <c r="E84" s="447" t="s">
        <v>268</v>
      </c>
      <c r="F84" s="121" t="s">
        <v>257</v>
      </c>
      <c r="G84" s="438">
        <v>4</v>
      </c>
      <c r="H84" s="438">
        <v>3</v>
      </c>
      <c r="I84" s="444">
        <v>5000000</v>
      </c>
      <c r="J84" s="450">
        <v>60000000</v>
      </c>
    </row>
    <row r="85" spans="2:10">
      <c r="B85" s="430"/>
      <c r="C85" s="433"/>
      <c r="D85" s="436"/>
      <c r="E85" s="448"/>
      <c r="F85" s="122" t="s">
        <v>269</v>
      </c>
      <c r="G85" s="439"/>
      <c r="H85" s="439"/>
      <c r="I85" s="445"/>
      <c r="J85" s="451"/>
    </row>
    <row r="86" spans="2:10">
      <c r="B86" s="431"/>
      <c r="C86" s="433"/>
      <c r="D86" s="436"/>
      <c r="E86" s="448"/>
      <c r="F86" s="123"/>
      <c r="G86" s="439"/>
      <c r="H86" s="439"/>
      <c r="I86" s="445"/>
      <c r="J86" s="451"/>
    </row>
    <row r="87" spans="2:10">
      <c r="B87" s="429"/>
      <c r="C87" s="433"/>
      <c r="D87" s="436"/>
      <c r="E87" s="448"/>
      <c r="F87" s="123"/>
      <c r="G87" s="439"/>
      <c r="H87" s="439"/>
      <c r="I87" s="445"/>
      <c r="J87" s="451"/>
    </row>
    <row r="88" spans="2:10">
      <c r="B88" s="430"/>
      <c r="C88" s="433"/>
      <c r="D88" s="436"/>
      <c r="E88" s="448"/>
      <c r="F88" s="121" t="s">
        <v>259</v>
      </c>
      <c r="G88" s="439"/>
      <c r="H88" s="439"/>
      <c r="I88" s="445"/>
      <c r="J88" s="451"/>
    </row>
    <row r="89" spans="2:10" ht="19.5">
      <c r="B89" s="430"/>
      <c r="C89" s="433"/>
      <c r="D89" s="436"/>
      <c r="E89" s="448"/>
      <c r="F89" s="122" t="s">
        <v>270</v>
      </c>
      <c r="G89" s="439"/>
      <c r="H89" s="439"/>
      <c r="I89" s="445"/>
      <c r="J89" s="451"/>
    </row>
    <row r="90" spans="2:10">
      <c r="B90" s="430"/>
      <c r="C90" s="433"/>
      <c r="D90" s="436"/>
      <c r="E90" s="448"/>
      <c r="F90" s="123"/>
      <c r="G90" s="439"/>
      <c r="H90" s="439"/>
      <c r="I90" s="445"/>
      <c r="J90" s="451"/>
    </row>
    <row r="91" spans="2:10">
      <c r="B91" s="430"/>
      <c r="C91" s="433"/>
      <c r="D91" s="436"/>
      <c r="E91" s="448"/>
      <c r="F91" s="123"/>
      <c r="G91" s="439"/>
      <c r="H91" s="439"/>
      <c r="I91" s="445"/>
      <c r="J91" s="451"/>
    </row>
    <row r="92" spans="2:10">
      <c r="B92" s="430"/>
      <c r="C92" s="433"/>
      <c r="D92" s="436"/>
      <c r="E92" s="448"/>
      <c r="F92" s="121" t="s">
        <v>261</v>
      </c>
      <c r="G92" s="439"/>
      <c r="H92" s="439"/>
      <c r="I92" s="445"/>
      <c r="J92" s="451"/>
    </row>
    <row r="93" spans="2:10" ht="18">
      <c r="B93" s="430"/>
      <c r="C93" s="433"/>
      <c r="D93" s="437"/>
      <c r="E93" s="449"/>
      <c r="F93" s="89" t="s">
        <v>271</v>
      </c>
      <c r="G93" s="440"/>
      <c r="H93" s="440"/>
      <c r="I93" s="446"/>
      <c r="J93" s="452"/>
    </row>
    <row r="94" spans="2:10">
      <c r="B94" s="430" t="s">
        <v>184</v>
      </c>
      <c r="C94" s="433"/>
      <c r="D94" s="435">
        <v>8</v>
      </c>
      <c r="E94" s="447" t="s">
        <v>272</v>
      </c>
      <c r="F94" s="121" t="s">
        <v>257</v>
      </c>
      <c r="G94" s="438">
        <v>4</v>
      </c>
      <c r="H94" s="438">
        <v>3</v>
      </c>
      <c r="I94" s="444">
        <v>5000000</v>
      </c>
      <c r="J94" s="450">
        <v>60000000</v>
      </c>
    </row>
    <row r="95" spans="2:10">
      <c r="B95" s="430"/>
      <c r="C95" s="433"/>
      <c r="D95" s="436"/>
      <c r="E95" s="448"/>
      <c r="F95" s="122" t="s">
        <v>273</v>
      </c>
      <c r="G95" s="439"/>
      <c r="H95" s="439"/>
      <c r="I95" s="445"/>
      <c r="J95" s="451"/>
    </row>
    <row r="96" spans="2:10">
      <c r="B96" s="431"/>
      <c r="C96" s="433"/>
      <c r="D96" s="436"/>
      <c r="E96" s="448"/>
      <c r="F96" s="123"/>
      <c r="G96" s="439"/>
      <c r="H96" s="439"/>
      <c r="I96" s="445"/>
      <c r="J96" s="451"/>
    </row>
    <row r="97" spans="2:10">
      <c r="B97" s="429"/>
      <c r="C97" s="433"/>
      <c r="D97" s="436"/>
      <c r="E97" s="448"/>
      <c r="F97" s="121" t="s">
        <v>259</v>
      </c>
      <c r="G97" s="439"/>
      <c r="H97" s="439"/>
      <c r="I97" s="445"/>
      <c r="J97" s="451"/>
    </row>
    <row r="98" spans="2:10" ht="19.5">
      <c r="B98" s="430"/>
      <c r="C98" s="433"/>
      <c r="D98" s="436"/>
      <c r="E98" s="448"/>
      <c r="F98" s="122" t="s">
        <v>270</v>
      </c>
      <c r="G98" s="439"/>
      <c r="H98" s="439"/>
      <c r="I98" s="445"/>
      <c r="J98" s="451"/>
    </row>
    <row r="99" spans="2:10">
      <c r="B99" s="430"/>
      <c r="C99" s="433"/>
      <c r="D99" s="436"/>
      <c r="E99" s="448"/>
      <c r="F99" s="123"/>
      <c r="G99" s="439"/>
      <c r="H99" s="439"/>
      <c r="I99" s="445"/>
      <c r="J99" s="451"/>
    </row>
    <row r="100" spans="2:10">
      <c r="B100" s="430"/>
      <c r="C100" s="433"/>
      <c r="D100" s="436"/>
      <c r="E100" s="448"/>
      <c r="F100" s="121" t="s">
        <v>261</v>
      </c>
      <c r="G100" s="439"/>
      <c r="H100" s="439"/>
      <c r="I100" s="445"/>
      <c r="J100" s="451"/>
    </row>
    <row r="101" spans="2:10" ht="18">
      <c r="B101" s="430"/>
      <c r="C101" s="433"/>
      <c r="D101" s="437"/>
      <c r="E101" s="449"/>
      <c r="F101" s="89" t="s">
        <v>271</v>
      </c>
      <c r="G101" s="440"/>
      <c r="H101" s="440"/>
      <c r="I101" s="446"/>
      <c r="J101" s="452"/>
    </row>
    <row r="102" spans="2:10">
      <c r="B102" s="430" t="s">
        <v>185</v>
      </c>
      <c r="C102" s="433"/>
      <c r="D102" s="398"/>
      <c r="E102" s="124"/>
      <c r="F102" s="121" t="s">
        <v>257</v>
      </c>
      <c r="G102" s="105"/>
      <c r="H102" s="105"/>
      <c r="I102" s="105"/>
      <c r="J102" s="398"/>
    </row>
    <row r="103" spans="2:10" ht="19.5">
      <c r="B103" s="430"/>
      <c r="C103" s="433"/>
      <c r="D103" s="399"/>
      <c r="E103" s="125"/>
      <c r="F103" s="122" t="s">
        <v>274</v>
      </c>
      <c r="G103" s="106"/>
      <c r="H103" s="106"/>
      <c r="I103" s="106"/>
      <c r="J103" s="399"/>
    </row>
    <row r="104" spans="2:10">
      <c r="B104" s="430"/>
      <c r="C104" s="433"/>
      <c r="D104" s="456">
        <v>9</v>
      </c>
      <c r="E104" s="458" t="s">
        <v>275</v>
      </c>
      <c r="F104" s="121" t="s">
        <v>259</v>
      </c>
      <c r="G104" s="460">
        <v>2</v>
      </c>
      <c r="H104" s="460">
        <v>2</v>
      </c>
      <c r="I104" s="462">
        <v>5000000</v>
      </c>
      <c r="J104" s="462">
        <v>20000000</v>
      </c>
    </row>
    <row r="105" spans="2:10" ht="19.5">
      <c r="B105" s="430"/>
      <c r="C105" s="433"/>
      <c r="D105" s="456"/>
      <c r="E105" s="458"/>
      <c r="F105" s="122" t="s">
        <v>270</v>
      </c>
      <c r="G105" s="460"/>
      <c r="H105" s="460"/>
      <c r="I105" s="462"/>
      <c r="J105" s="462"/>
    </row>
    <row r="106" spans="2:10">
      <c r="B106" s="431"/>
      <c r="C106" s="433"/>
      <c r="D106" s="456"/>
      <c r="E106" s="458"/>
      <c r="F106" s="123"/>
      <c r="G106" s="460"/>
      <c r="H106" s="460"/>
      <c r="I106" s="462"/>
      <c r="J106" s="462"/>
    </row>
    <row r="107" spans="2:10">
      <c r="B107" s="429"/>
      <c r="C107" s="433"/>
      <c r="D107" s="456"/>
      <c r="E107" s="458"/>
      <c r="F107" s="121" t="s">
        <v>261</v>
      </c>
      <c r="G107" s="460"/>
      <c r="H107" s="460"/>
      <c r="I107" s="462"/>
      <c r="J107" s="462"/>
    </row>
    <row r="108" spans="2:10" ht="24">
      <c r="B108" s="430"/>
      <c r="C108" s="433"/>
      <c r="D108" s="457"/>
      <c r="E108" s="459"/>
      <c r="F108" s="89" t="s">
        <v>276</v>
      </c>
      <c r="G108" s="461"/>
      <c r="H108" s="461"/>
      <c r="I108" s="463"/>
      <c r="J108" s="463"/>
    </row>
    <row r="109" spans="2:10">
      <c r="B109" s="430" t="s">
        <v>108</v>
      </c>
      <c r="C109" s="433"/>
      <c r="D109" s="435">
        <v>10</v>
      </c>
      <c r="E109" s="453" t="s">
        <v>268</v>
      </c>
      <c r="F109" s="121" t="s">
        <v>257</v>
      </c>
      <c r="G109" s="438">
        <v>4</v>
      </c>
      <c r="H109" s="438">
        <v>6</v>
      </c>
      <c r="I109" s="450">
        <v>5000000</v>
      </c>
      <c r="J109" s="450">
        <v>120000000</v>
      </c>
    </row>
    <row r="110" spans="2:10">
      <c r="B110" s="430"/>
      <c r="C110" s="433"/>
      <c r="D110" s="436"/>
      <c r="E110" s="454"/>
      <c r="F110" s="122" t="s">
        <v>269</v>
      </c>
      <c r="G110" s="439"/>
      <c r="H110" s="439"/>
      <c r="I110" s="451"/>
      <c r="J110" s="451"/>
    </row>
    <row r="111" spans="2:10">
      <c r="B111" s="430"/>
      <c r="C111" s="433"/>
      <c r="D111" s="436"/>
      <c r="E111" s="454"/>
      <c r="F111" s="123"/>
      <c r="G111" s="439"/>
      <c r="H111" s="439"/>
      <c r="I111" s="451"/>
      <c r="J111" s="451"/>
    </row>
    <row r="112" spans="2:10">
      <c r="B112" s="430"/>
      <c r="C112" s="433"/>
      <c r="D112" s="436"/>
      <c r="E112" s="454"/>
      <c r="F112" s="121" t="s">
        <v>259</v>
      </c>
      <c r="G112" s="439"/>
      <c r="H112" s="439"/>
      <c r="I112" s="451"/>
      <c r="J112" s="451"/>
    </row>
    <row r="113" spans="2:10" ht="19.5">
      <c r="B113" s="430"/>
      <c r="C113" s="433"/>
      <c r="D113" s="436"/>
      <c r="E113" s="454"/>
      <c r="F113" s="122" t="s">
        <v>270</v>
      </c>
      <c r="G113" s="439"/>
      <c r="H113" s="439"/>
      <c r="I113" s="451"/>
      <c r="J113" s="451"/>
    </row>
    <row r="114" spans="2:10">
      <c r="B114" s="430"/>
      <c r="C114" s="433"/>
      <c r="D114" s="436"/>
      <c r="E114" s="454"/>
      <c r="F114" s="123"/>
      <c r="G114" s="439"/>
      <c r="H114" s="439"/>
      <c r="I114" s="451"/>
      <c r="J114" s="451"/>
    </row>
    <row r="115" spans="2:10">
      <c r="B115" s="430"/>
      <c r="C115" s="433"/>
      <c r="D115" s="436"/>
      <c r="E115" s="454"/>
      <c r="F115" s="121" t="s">
        <v>261</v>
      </c>
      <c r="G115" s="439"/>
      <c r="H115" s="439"/>
      <c r="I115" s="451"/>
      <c r="J115" s="451"/>
    </row>
    <row r="116" spans="2:10">
      <c r="B116" s="431"/>
      <c r="C116" s="433"/>
      <c r="D116" s="437"/>
      <c r="E116" s="455"/>
      <c r="F116" s="126" t="s">
        <v>277</v>
      </c>
      <c r="G116" s="440"/>
      <c r="H116" s="440"/>
      <c r="I116" s="452"/>
      <c r="J116" s="452"/>
    </row>
    <row r="117" spans="2:10">
      <c r="B117" s="429" t="s">
        <v>108</v>
      </c>
      <c r="C117" s="433"/>
      <c r="D117" s="435">
        <v>11</v>
      </c>
      <c r="E117" s="453" t="s">
        <v>278</v>
      </c>
      <c r="F117" s="121" t="s">
        <v>257</v>
      </c>
      <c r="G117" s="438">
        <v>4</v>
      </c>
      <c r="H117" s="438">
        <v>6</v>
      </c>
      <c r="I117" s="450">
        <v>5000000</v>
      </c>
      <c r="J117" s="450">
        <v>120000000</v>
      </c>
    </row>
    <row r="118" spans="2:10">
      <c r="B118" s="430"/>
      <c r="C118" s="433"/>
      <c r="D118" s="436"/>
      <c r="E118" s="454"/>
      <c r="F118" s="122" t="s">
        <v>273</v>
      </c>
      <c r="G118" s="439"/>
      <c r="H118" s="439"/>
      <c r="I118" s="451"/>
      <c r="J118" s="451"/>
    </row>
    <row r="119" spans="2:10">
      <c r="B119" s="430"/>
      <c r="C119" s="433"/>
      <c r="D119" s="436"/>
      <c r="E119" s="454"/>
      <c r="F119" s="123"/>
      <c r="G119" s="439"/>
      <c r="H119" s="439"/>
      <c r="I119" s="451"/>
      <c r="J119" s="451"/>
    </row>
    <row r="120" spans="2:10">
      <c r="B120" s="430"/>
      <c r="C120" s="433"/>
      <c r="D120" s="436"/>
      <c r="E120" s="454"/>
      <c r="F120" s="121" t="s">
        <v>259</v>
      </c>
      <c r="G120" s="439"/>
      <c r="H120" s="439"/>
      <c r="I120" s="451"/>
      <c r="J120" s="451"/>
    </row>
    <row r="121" spans="2:10" ht="19.5">
      <c r="B121" s="430"/>
      <c r="C121" s="433"/>
      <c r="D121" s="436"/>
      <c r="E121" s="454"/>
      <c r="F121" s="122" t="s">
        <v>270</v>
      </c>
      <c r="G121" s="439"/>
      <c r="H121" s="439"/>
      <c r="I121" s="451"/>
      <c r="J121" s="451"/>
    </row>
    <row r="122" spans="2:10">
      <c r="B122" s="430"/>
      <c r="C122" s="433"/>
      <c r="D122" s="436"/>
      <c r="E122" s="454"/>
      <c r="F122" s="123"/>
      <c r="G122" s="439"/>
      <c r="H122" s="439"/>
      <c r="I122" s="451"/>
      <c r="J122" s="451"/>
    </row>
    <row r="123" spans="2:10">
      <c r="B123" s="430"/>
      <c r="C123" s="433"/>
      <c r="D123" s="436"/>
      <c r="E123" s="454"/>
      <c r="F123" s="121" t="s">
        <v>261</v>
      </c>
      <c r="G123" s="439"/>
      <c r="H123" s="439"/>
      <c r="I123" s="451"/>
      <c r="J123" s="451"/>
    </row>
    <row r="124" spans="2:10" ht="18">
      <c r="B124" s="430"/>
      <c r="C124" s="434"/>
      <c r="D124" s="437"/>
      <c r="E124" s="455"/>
      <c r="F124" s="89" t="s">
        <v>279</v>
      </c>
      <c r="G124" s="440"/>
      <c r="H124" s="440"/>
      <c r="I124" s="452"/>
      <c r="J124" s="452"/>
    </row>
    <row r="125" spans="2:10" ht="81.75" customHeight="1">
      <c r="B125" s="357" t="s">
        <v>191</v>
      </c>
      <c r="C125" s="357"/>
      <c r="D125" s="357"/>
      <c r="E125" s="357"/>
      <c r="F125" s="357"/>
      <c r="G125" s="357"/>
      <c r="H125" s="357"/>
      <c r="I125" s="357"/>
      <c r="J125" s="357"/>
    </row>
    <row r="126" spans="2:10" ht="19.5" customHeight="1">
      <c r="I126" s="74" t="s">
        <v>249</v>
      </c>
      <c r="J126" s="77">
        <f>SUM(J27:J124)</f>
        <v>631048000</v>
      </c>
    </row>
    <row r="127" spans="2:10" ht="23.25" customHeight="1"/>
    <row r="128" spans="2:10" ht="15.6">
      <c r="I128" s="74" t="s">
        <v>280</v>
      </c>
      <c r="J128" s="77">
        <v>1070081918</v>
      </c>
    </row>
  </sheetData>
  <mergeCells count="108">
    <mergeCell ref="B125:J125"/>
    <mergeCell ref="J109:J116"/>
    <mergeCell ref="B117:B124"/>
    <mergeCell ref="D117:D124"/>
    <mergeCell ref="E117:E124"/>
    <mergeCell ref="G117:G124"/>
    <mergeCell ref="H117:H124"/>
    <mergeCell ref="I117:I124"/>
    <mergeCell ref="J117:J124"/>
    <mergeCell ref="D104:D108"/>
    <mergeCell ref="E104:E108"/>
    <mergeCell ref="G104:G108"/>
    <mergeCell ref="H104:H108"/>
    <mergeCell ref="I104:I108"/>
    <mergeCell ref="J104:J108"/>
    <mergeCell ref="B107:B116"/>
    <mergeCell ref="D109:D116"/>
    <mergeCell ref="E109:E116"/>
    <mergeCell ref="G109:G116"/>
    <mergeCell ref="H109:H116"/>
    <mergeCell ref="I109:I116"/>
    <mergeCell ref="B67:B76"/>
    <mergeCell ref="D76:D83"/>
    <mergeCell ref="E76:E83"/>
    <mergeCell ref="G76:G83"/>
    <mergeCell ref="H76:H83"/>
    <mergeCell ref="I76:I83"/>
    <mergeCell ref="J76:J83"/>
    <mergeCell ref="B77:B86"/>
    <mergeCell ref="D84:D93"/>
    <mergeCell ref="E84:E93"/>
    <mergeCell ref="G84:G93"/>
    <mergeCell ref="H84:H93"/>
    <mergeCell ref="I84:I93"/>
    <mergeCell ref="J84:J93"/>
    <mergeCell ref="B87:B96"/>
    <mergeCell ref="D94:D101"/>
    <mergeCell ref="E94:E101"/>
    <mergeCell ref="G94:G101"/>
    <mergeCell ref="H94:H101"/>
    <mergeCell ref="I94:I101"/>
    <mergeCell ref="J94:J101"/>
    <mergeCell ref="B97:B106"/>
    <mergeCell ref="D102:D103"/>
    <mergeCell ref="J102:J103"/>
    <mergeCell ref="H48:H57"/>
    <mergeCell ref="I48:I57"/>
    <mergeCell ref="D37:D47"/>
    <mergeCell ref="E37:E47"/>
    <mergeCell ref="G37:G47"/>
    <mergeCell ref="H37:H47"/>
    <mergeCell ref="I37:I47"/>
    <mergeCell ref="J37:J47"/>
    <mergeCell ref="G66:G75"/>
    <mergeCell ref="H66:H75"/>
    <mergeCell ref="I66:I75"/>
    <mergeCell ref="J66:J75"/>
    <mergeCell ref="A24:K24"/>
    <mergeCell ref="B27:B36"/>
    <mergeCell ref="C27:C124"/>
    <mergeCell ref="D27:D36"/>
    <mergeCell ref="E27:E36"/>
    <mergeCell ref="G27:G36"/>
    <mergeCell ref="H27:H36"/>
    <mergeCell ref="I27:I36"/>
    <mergeCell ref="J27:J36"/>
    <mergeCell ref="B37:B46"/>
    <mergeCell ref="J48:J57"/>
    <mergeCell ref="B57:B66"/>
    <mergeCell ref="D58:D65"/>
    <mergeCell ref="E58:E65"/>
    <mergeCell ref="G58:G65"/>
    <mergeCell ref="H58:H65"/>
    <mergeCell ref="I58:I65"/>
    <mergeCell ref="J58:J65"/>
    <mergeCell ref="D66:D75"/>
    <mergeCell ref="E66:E75"/>
    <mergeCell ref="B47:B56"/>
    <mergeCell ref="D48:D57"/>
    <mergeCell ref="E48:E57"/>
    <mergeCell ref="G48:G57"/>
    <mergeCell ref="A16:A18"/>
    <mergeCell ref="B16:B18"/>
    <mergeCell ref="C16:C18"/>
    <mergeCell ref="D16:D18"/>
    <mergeCell ref="E16:E18"/>
    <mergeCell ref="A19:A23"/>
    <mergeCell ref="B19:B23"/>
    <mergeCell ref="C19:C23"/>
    <mergeCell ref="D19:D23"/>
    <mergeCell ref="E19:E23"/>
    <mergeCell ref="C10:C11"/>
    <mergeCell ref="D10:D11"/>
    <mergeCell ref="E10:E11"/>
    <mergeCell ref="B12:B14"/>
    <mergeCell ref="C12:C14"/>
    <mergeCell ref="D12:D14"/>
    <mergeCell ref="E12:E14"/>
    <mergeCell ref="A1:M1"/>
    <mergeCell ref="A2:M2"/>
    <mergeCell ref="A3:F3"/>
    <mergeCell ref="G3:L3"/>
    <mergeCell ref="A5:A14"/>
    <mergeCell ref="B5:B8"/>
    <mergeCell ref="C5:C8"/>
    <mergeCell ref="D5:D8"/>
    <mergeCell ref="E5:E8"/>
    <mergeCell ref="B10:B11"/>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J107"/>
  <sheetViews>
    <sheetView topLeftCell="F99" zoomScale="80" zoomScaleNormal="80" workbookViewId="0">
      <selection activeCell="N21" sqref="N21"/>
    </sheetView>
  </sheetViews>
  <sheetFormatPr defaultColWidth="11.42578125" defaultRowHeight="15.75" customHeight="1"/>
  <cols>
    <col min="1" max="1" width="7.140625" style="1" customWidth="1"/>
    <col min="2" max="5" width="20.7109375" style="1" customWidth="1"/>
    <col min="6" max="6" width="40.42578125" style="1" customWidth="1"/>
    <col min="7" max="7" width="77.28515625" style="1" customWidth="1"/>
    <col min="8" max="8" width="9.7109375" style="2" bestFit="1" customWidth="1"/>
    <col min="9" max="9" width="25.28515625" style="1" bestFit="1" customWidth="1"/>
    <col min="10" max="10" width="25" style="1" bestFit="1" customWidth="1"/>
    <col min="11" max="11" width="17.42578125" style="1" bestFit="1" customWidth="1"/>
    <col min="12" max="12" width="18.42578125" style="1" bestFit="1" customWidth="1"/>
    <col min="13" max="13" width="18" style="1" bestFit="1" customWidth="1"/>
    <col min="14" max="14" width="18.42578125" style="1" bestFit="1" customWidth="1"/>
    <col min="15" max="15" width="22.42578125" style="1" customWidth="1"/>
    <col min="16" max="16" width="25.42578125" style="1" bestFit="1" customWidth="1"/>
    <col min="17" max="17" width="18.42578125" style="1" bestFit="1" customWidth="1"/>
    <col min="18" max="18" width="15.42578125" style="1" bestFit="1" customWidth="1"/>
    <col min="19" max="19" width="15.42578125" style="1" customWidth="1"/>
    <col min="20" max="20" width="22.42578125" style="1" customWidth="1"/>
    <col min="21" max="21" width="27.140625" style="1" bestFit="1" customWidth="1"/>
    <col min="22" max="22" width="18.42578125" style="1" bestFit="1" customWidth="1"/>
    <col min="23" max="23" width="15.42578125" style="1" bestFit="1" customWidth="1"/>
    <col min="24" max="24" width="15.42578125" style="1" customWidth="1"/>
    <col min="25" max="25" width="22.42578125" style="1" customWidth="1"/>
    <col min="26" max="26" width="27.7109375" style="1" bestFit="1" customWidth="1"/>
    <col min="27" max="27" width="18.42578125" style="1" bestFit="1" customWidth="1"/>
    <col min="28" max="28" width="15.42578125" style="1" bestFit="1" customWidth="1"/>
    <col min="29" max="29" width="15.42578125" style="1" customWidth="1"/>
    <col min="30" max="30" width="22.42578125" style="1" customWidth="1"/>
    <col min="31" max="31" width="27.7109375" style="1" bestFit="1" customWidth="1"/>
    <col min="32" max="32" width="29.28515625" style="1" bestFit="1" customWidth="1"/>
    <col min="33" max="33" width="27.140625" style="31" bestFit="1" customWidth="1"/>
    <col min="34" max="34" width="21.7109375" style="1" hidden="1" customWidth="1"/>
    <col min="35" max="16384" width="11.42578125" style="1"/>
  </cols>
  <sheetData>
    <row r="1" spans="1:36" ht="49.15" customHeight="1" thickBot="1">
      <c r="A1" s="324" t="s">
        <v>0</v>
      </c>
      <c r="B1" s="325"/>
      <c r="C1" s="325"/>
      <c r="D1" s="325"/>
      <c r="E1" s="325"/>
      <c r="F1" s="326"/>
      <c r="G1" s="326"/>
      <c r="H1" s="326"/>
      <c r="I1" s="326"/>
      <c r="J1" s="326"/>
      <c r="K1" s="327"/>
      <c r="L1" s="328" t="s">
        <v>1</v>
      </c>
      <c r="M1" s="329"/>
      <c r="N1" s="329"/>
      <c r="O1" s="329"/>
      <c r="P1" s="330"/>
      <c r="Q1" s="331" t="s">
        <v>2</v>
      </c>
      <c r="R1" s="332"/>
      <c r="S1" s="332"/>
      <c r="T1" s="332"/>
      <c r="U1" s="333"/>
      <c r="V1" s="334" t="s">
        <v>3</v>
      </c>
      <c r="W1" s="335"/>
      <c r="X1" s="335"/>
      <c r="Y1" s="335"/>
      <c r="Z1" s="336"/>
      <c r="AA1" s="337" t="s">
        <v>4</v>
      </c>
      <c r="AB1" s="338"/>
      <c r="AC1" s="338"/>
      <c r="AD1" s="338"/>
      <c r="AE1" s="338"/>
      <c r="AF1" s="338"/>
      <c r="AG1" s="338"/>
    </row>
    <row r="2" spans="1:36" ht="49.15" customHeight="1">
      <c r="A2" s="20" t="s">
        <v>5</v>
      </c>
      <c r="B2" s="20" t="s">
        <v>6</v>
      </c>
      <c r="C2" s="20" t="s">
        <v>7</v>
      </c>
      <c r="D2" s="20" t="s">
        <v>8</v>
      </c>
      <c r="E2" s="20" t="s">
        <v>9</v>
      </c>
      <c r="F2" s="20" t="s">
        <v>10</v>
      </c>
      <c r="G2" s="20" t="s">
        <v>11</v>
      </c>
      <c r="H2" s="20" t="s">
        <v>12</v>
      </c>
      <c r="I2" s="20" t="s">
        <v>13</v>
      </c>
      <c r="J2" s="20" t="s">
        <v>14</v>
      </c>
      <c r="K2" s="20" t="s">
        <v>13</v>
      </c>
      <c r="L2" s="21" t="s">
        <v>15</v>
      </c>
      <c r="M2" s="22" t="s">
        <v>16</v>
      </c>
      <c r="N2" s="21" t="s">
        <v>17</v>
      </c>
      <c r="O2" s="21" t="s">
        <v>18</v>
      </c>
      <c r="P2" s="21" t="s">
        <v>19</v>
      </c>
      <c r="Q2" s="23" t="s">
        <v>15</v>
      </c>
      <c r="R2" s="24" t="s">
        <v>16</v>
      </c>
      <c r="S2" s="23" t="s">
        <v>17</v>
      </c>
      <c r="T2" s="23" t="s">
        <v>18</v>
      </c>
      <c r="U2" s="23" t="s">
        <v>19</v>
      </c>
      <c r="V2" s="25" t="s">
        <v>15</v>
      </c>
      <c r="W2" s="26" t="s">
        <v>16</v>
      </c>
      <c r="X2" s="25" t="s">
        <v>17</v>
      </c>
      <c r="Y2" s="25" t="s">
        <v>18</v>
      </c>
      <c r="Z2" s="25" t="s">
        <v>19</v>
      </c>
      <c r="AA2" s="27" t="s">
        <v>20</v>
      </c>
      <c r="AB2" s="27" t="s">
        <v>21</v>
      </c>
      <c r="AC2" s="27" t="s">
        <v>22</v>
      </c>
      <c r="AD2" s="27" t="s">
        <v>23</v>
      </c>
      <c r="AE2" s="27" t="s">
        <v>24</v>
      </c>
      <c r="AF2" s="27" t="s">
        <v>25</v>
      </c>
      <c r="AG2" s="27" t="s">
        <v>26</v>
      </c>
    </row>
    <row r="3" spans="1:36" ht="87">
      <c r="A3" s="14">
        <v>1</v>
      </c>
      <c r="B3" s="339" t="s">
        <v>27</v>
      </c>
      <c r="C3" s="323" t="s">
        <v>28</v>
      </c>
      <c r="D3" s="323" t="s">
        <v>29</v>
      </c>
      <c r="E3" s="323" t="s">
        <v>30</v>
      </c>
      <c r="F3" s="323" t="s">
        <v>31</v>
      </c>
      <c r="G3" s="38" t="s">
        <v>32</v>
      </c>
      <c r="H3" s="35">
        <v>500</v>
      </c>
      <c r="I3" s="35" t="s">
        <v>33</v>
      </c>
      <c r="J3" s="323">
        <v>30</v>
      </c>
      <c r="K3" s="323" t="s">
        <v>34</v>
      </c>
      <c r="L3" s="64">
        <v>83475</v>
      </c>
      <c r="M3" s="65">
        <f>+L3*19%</f>
        <v>15860.25</v>
      </c>
      <c r="N3" s="69">
        <f>+M3+L3</f>
        <v>99335.25</v>
      </c>
      <c r="O3" s="7">
        <f>H3*L3</f>
        <v>41737500</v>
      </c>
      <c r="P3" s="7">
        <f>N3*H3</f>
        <v>49667625</v>
      </c>
      <c r="Q3" s="64">
        <v>80000</v>
      </c>
      <c r="R3" s="65">
        <f t="shared" ref="R3:R21" si="0">+Q3*0.19</f>
        <v>15200</v>
      </c>
      <c r="S3" s="69">
        <f t="shared" ref="S3:S21" si="1">+Q3+R3</f>
        <v>95200</v>
      </c>
      <c r="T3" s="7">
        <f>Q3*H3</f>
        <v>40000000</v>
      </c>
      <c r="U3" s="7">
        <f>S3*H3</f>
        <v>47600000</v>
      </c>
      <c r="V3" s="7">
        <v>75000</v>
      </c>
      <c r="W3" s="7">
        <v>14250</v>
      </c>
      <c r="X3" s="7">
        <v>89250</v>
      </c>
      <c r="Y3" s="7">
        <f>V3*H3</f>
        <v>37500000</v>
      </c>
      <c r="Z3" s="7">
        <f>X3*H3</f>
        <v>44625000</v>
      </c>
      <c r="AA3" s="7">
        <f t="shared" ref="AA3:AA20" si="2">AVERAGE(L3,Q3,V3)</f>
        <v>79491.666666666672</v>
      </c>
      <c r="AB3" s="7">
        <f t="shared" ref="AB3:AB20" si="3">AVERAGE(M3,R3,W3)</f>
        <v>15103.416666666666</v>
      </c>
      <c r="AC3" s="7">
        <f t="shared" ref="AC3:AC20" si="4">AVERAGE(N3,S3,X3)</f>
        <v>94595.083333333328</v>
      </c>
      <c r="AD3" s="7">
        <f t="shared" ref="AD3:AD20" si="5">AVERAGE(O3,T3,Y3)</f>
        <v>39745833.333333336</v>
      </c>
      <c r="AE3" s="7">
        <f t="shared" ref="AE3:AE19" si="6">AVERAGE(P3,U3,Z3)</f>
        <v>47297541.666666664</v>
      </c>
      <c r="AF3" s="127">
        <f>_xlfn.STDEV.P(P3,U3,Z3)</f>
        <v>2069722.6070512177</v>
      </c>
      <c r="AG3" s="128">
        <f t="shared" ref="AG3:AG21" si="7">AF3/AE3</f>
        <v>4.3759623314838618E-2</v>
      </c>
    </row>
    <row r="4" spans="1:36" ht="116.1">
      <c r="A4" s="14">
        <v>2</v>
      </c>
      <c r="B4" s="340"/>
      <c r="C4" s="323"/>
      <c r="D4" s="323"/>
      <c r="E4" s="323"/>
      <c r="F4" s="323"/>
      <c r="G4" s="39" t="s">
        <v>35</v>
      </c>
      <c r="H4" s="35">
        <v>500</v>
      </c>
      <c r="I4" s="35" t="s">
        <v>36</v>
      </c>
      <c r="J4" s="323"/>
      <c r="K4" s="323"/>
      <c r="L4" s="66">
        <v>890.4</v>
      </c>
      <c r="M4" s="65">
        <f t="shared" ref="M4:M21" si="8">+L4*19%</f>
        <v>169.17599999999999</v>
      </c>
      <c r="N4" s="69">
        <f t="shared" ref="N4:N21" si="9">+M4+L4</f>
        <v>1059.576</v>
      </c>
      <c r="O4" s="7">
        <f t="shared" ref="O4:O21" si="10">H4*L4</f>
        <v>445200</v>
      </c>
      <c r="P4" s="7">
        <f t="shared" ref="P4:P21" si="11">N4*H4</f>
        <v>529788</v>
      </c>
      <c r="Q4" s="78">
        <v>800</v>
      </c>
      <c r="R4" s="65">
        <f t="shared" si="0"/>
        <v>152</v>
      </c>
      <c r="S4" s="69">
        <f t="shared" si="1"/>
        <v>952</v>
      </c>
      <c r="T4" s="7">
        <f t="shared" ref="T4:T21" si="12">Q4*H4</f>
        <v>400000</v>
      </c>
      <c r="U4" s="7">
        <f t="shared" ref="U4:U21" si="13">S4*H4</f>
        <v>476000</v>
      </c>
      <c r="V4" s="7">
        <v>800</v>
      </c>
      <c r="W4" s="7">
        <v>152</v>
      </c>
      <c r="X4" s="7">
        <v>952</v>
      </c>
      <c r="Y4" s="7">
        <f t="shared" ref="Y4:Y21" si="14">V4*H4</f>
        <v>400000</v>
      </c>
      <c r="Z4" s="7">
        <f t="shared" ref="Z4:Z21" si="15">X4*H4</f>
        <v>476000</v>
      </c>
      <c r="AA4" s="7">
        <f t="shared" si="2"/>
        <v>830.13333333333333</v>
      </c>
      <c r="AB4" s="7">
        <f t="shared" si="3"/>
        <v>157.72533333333334</v>
      </c>
      <c r="AC4" s="7">
        <f t="shared" si="4"/>
        <v>987.85866666666664</v>
      </c>
      <c r="AD4" s="7">
        <f t="shared" si="5"/>
        <v>415066.66666666669</v>
      </c>
      <c r="AE4" s="7">
        <f t="shared" si="6"/>
        <v>493929.33333333331</v>
      </c>
      <c r="AF4" s="127">
        <f t="shared" ref="AF4:AF19" si="16">_xlfn.STDEV.P(P4,U4,Z4)</f>
        <v>25355.906364308015</v>
      </c>
      <c r="AG4" s="128">
        <f t="shared" si="7"/>
        <v>5.1335089157776986E-2</v>
      </c>
    </row>
    <row r="5" spans="1:36" ht="29.1">
      <c r="A5" s="14">
        <v>3</v>
      </c>
      <c r="B5" s="340"/>
      <c r="C5" s="323"/>
      <c r="D5" s="323"/>
      <c r="E5" s="323"/>
      <c r="F5" s="323"/>
      <c r="G5" s="40" t="s">
        <v>37</v>
      </c>
      <c r="H5" s="152">
        <v>200</v>
      </c>
      <c r="I5" s="35" t="s">
        <v>36</v>
      </c>
      <c r="J5" s="323"/>
      <c r="K5" s="323"/>
      <c r="L5" s="66">
        <v>1669.5</v>
      </c>
      <c r="M5" s="65">
        <f t="shared" si="8"/>
        <v>317.20499999999998</v>
      </c>
      <c r="N5" s="69">
        <f t="shared" si="9"/>
        <v>1986.7049999999999</v>
      </c>
      <c r="O5" s="7">
        <f t="shared" si="10"/>
        <v>333900</v>
      </c>
      <c r="P5" s="7">
        <f t="shared" si="11"/>
        <v>397341</v>
      </c>
      <c r="Q5" s="78">
        <v>1500</v>
      </c>
      <c r="R5" s="65">
        <f t="shared" si="0"/>
        <v>285</v>
      </c>
      <c r="S5" s="69">
        <f t="shared" si="1"/>
        <v>1785</v>
      </c>
      <c r="T5" s="7">
        <f t="shared" si="12"/>
        <v>300000</v>
      </c>
      <c r="U5" s="7">
        <f t="shared" si="13"/>
        <v>357000</v>
      </c>
      <c r="V5" s="7">
        <v>1500</v>
      </c>
      <c r="W5" s="7">
        <v>285</v>
      </c>
      <c r="X5" s="7">
        <v>1785</v>
      </c>
      <c r="Y5" s="7">
        <f t="shared" si="14"/>
        <v>300000</v>
      </c>
      <c r="Z5" s="7">
        <f t="shared" si="15"/>
        <v>357000</v>
      </c>
      <c r="AA5" s="7">
        <f t="shared" si="2"/>
        <v>1556.5</v>
      </c>
      <c r="AB5" s="7">
        <f t="shared" si="3"/>
        <v>295.73499999999996</v>
      </c>
      <c r="AC5" s="7">
        <f t="shared" si="4"/>
        <v>1852.2349999999999</v>
      </c>
      <c r="AD5" s="7">
        <f t="shared" si="5"/>
        <v>311300</v>
      </c>
      <c r="AE5" s="7">
        <f t="shared" si="6"/>
        <v>370447</v>
      </c>
      <c r="AF5" s="127">
        <f t="shared" si="16"/>
        <v>19016.929773231008</v>
      </c>
      <c r="AG5" s="128">
        <f t="shared" si="7"/>
        <v>5.1335089157776979E-2</v>
      </c>
    </row>
    <row r="6" spans="1:36" ht="29.1">
      <c r="A6" s="14">
        <v>4</v>
      </c>
      <c r="B6" s="340"/>
      <c r="C6" s="323"/>
      <c r="D6" s="323"/>
      <c r="E6" s="323"/>
      <c r="F6" s="323"/>
      <c r="G6" s="41" t="s">
        <v>38</v>
      </c>
      <c r="H6" s="35">
        <v>200</v>
      </c>
      <c r="I6" s="35" t="s">
        <v>36</v>
      </c>
      <c r="J6" s="323"/>
      <c r="K6" s="323"/>
      <c r="L6" s="66">
        <v>2226</v>
      </c>
      <c r="M6" s="65">
        <f t="shared" si="8"/>
        <v>422.94</v>
      </c>
      <c r="N6" s="69">
        <f t="shared" si="9"/>
        <v>2648.94</v>
      </c>
      <c r="O6" s="7">
        <f t="shared" si="10"/>
        <v>445200</v>
      </c>
      <c r="P6" s="7">
        <f t="shared" si="11"/>
        <v>529788</v>
      </c>
      <c r="Q6" s="78">
        <v>2200</v>
      </c>
      <c r="R6" s="65">
        <f t="shared" si="0"/>
        <v>418</v>
      </c>
      <c r="S6" s="69">
        <f t="shared" si="1"/>
        <v>2618</v>
      </c>
      <c r="T6" s="7">
        <f t="shared" si="12"/>
        <v>440000</v>
      </c>
      <c r="U6" s="7">
        <f t="shared" si="13"/>
        <v>523600</v>
      </c>
      <c r="V6" s="7">
        <v>2000</v>
      </c>
      <c r="W6" s="7">
        <v>380</v>
      </c>
      <c r="X6" s="7">
        <v>2380</v>
      </c>
      <c r="Y6" s="7">
        <f t="shared" si="14"/>
        <v>400000</v>
      </c>
      <c r="Z6" s="7">
        <f t="shared" si="15"/>
        <v>476000</v>
      </c>
      <c r="AA6" s="7">
        <f t="shared" si="2"/>
        <v>2142</v>
      </c>
      <c r="AB6" s="7">
        <f t="shared" si="3"/>
        <v>406.98</v>
      </c>
      <c r="AC6" s="7">
        <f t="shared" si="4"/>
        <v>2548.98</v>
      </c>
      <c r="AD6" s="7">
        <f t="shared" si="5"/>
        <v>428400</v>
      </c>
      <c r="AE6" s="7">
        <f t="shared" si="6"/>
        <v>509796</v>
      </c>
      <c r="AF6" s="127">
        <f t="shared" si="16"/>
        <v>24030.536795225082</v>
      </c>
      <c r="AG6" s="128">
        <f t="shared" si="7"/>
        <v>4.7137554620328682E-2</v>
      </c>
    </row>
    <row r="7" spans="1:36" ht="333.6">
      <c r="A7" s="14">
        <v>5</v>
      </c>
      <c r="B7" s="340"/>
      <c r="C7" s="35" t="s">
        <v>39</v>
      </c>
      <c r="D7" s="35" t="s">
        <v>40</v>
      </c>
      <c r="E7" s="35" t="s">
        <v>41</v>
      </c>
      <c r="F7" s="35" t="s">
        <v>42</v>
      </c>
      <c r="G7" s="42" t="s">
        <v>43</v>
      </c>
      <c r="H7" s="35">
        <v>450</v>
      </c>
      <c r="I7" s="35" t="s">
        <v>44</v>
      </c>
      <c r="J7" s="35">
        <v>12</v>
      </c>
      <c r="K7" s="6" t="s">
        <v>45</v>
      </c>
      <c r="L7" s="66">
        <v>556.5</v>
      </c>
      <c r="M7" s="65">
        <f t="shared" si="8"/>
        <v>105.735</v>
      </c>
      <c r="N7" s="69">
        <f t="shared" si="9"/>
        <v>662.23500000000001</v>
      </c>
      <c r="O7" s="7">
        <f t="shared" si="10"/>
        <v>250425</v>
      </c>
      <c r="P7" s="7">
        <f t="shared" si="11"/>
        <v>298005.75</v>
      </c>
      <c r="Q7" s="78">
        <v>474</v>
      </c>
      <c r="R7" s="65">
        <f t="shared" si="0"/>
        <v>90.06</v>
      </c>
      <c r="S7" s="69">
        <f t="shared" si="1"/>
        <v>564.05999999999995</v>
      </c>
      <c r="T7" s="7">
        <f t="shared" si="12"/>
        <v>213300</v>
      </c>
      <c r="U7" s="7">
        <f t="shared" si="13"/>
        <v>253826.99999999997</v>
      </c>
      <c r="V7" s="7">
        <v>500</v>
      </c>
      <c r="W7" s="7">
        <v>95</v>
      </c>
      <c r="X7" s="7">
        <v>595</v>
      </c>
      <c r="Y7" s="7">
        <f t="shared" si="14"/>
        <v>225000</v>
      </c>
      <c r="Z7" s="7">
        <f t="shared" si="15"/>
        <v>267750</v>
      </c>
      <c r="AA7" s="7">
        <f t="shared" si="2"/>
        <v>510.16666666666669</v>
      </c>
      <c r="AB7" s="7">
        <f t="shared" si="3"/>
        <v>96.931666666666672</v>
      </c>
      <c r="AC7" s="7">
        <f t="shared" si="4"/>
        <v>607.09833333333336</v>
      </c>
      <c r="AD7" s="7">
        <f t="shared" si="5"/>
        <v>229575</v>
      </c>
      <c r="AE7" s="7">
        <f t="shared" si="6"/>
        <v>273194.25</v>
      </c>
      <c r="AF7" s="127">
        <f t="shared" si="16"/>
        <v>18442.168734316481</v>
      </c>
      <c r="AG7" s="128">
        <f t="shared" si="7"/>
        <v>6.7505698726515947E-2</v>
      </c>
    </row>
    <row r="8" spans="1:36" ht="72.599999999999994">
      <c r="A8" s="14">
        <v>6</v>
      </c>
      <c r="B8" s="340"/>
      <c r="C8" s="323" t="s">
        <v>46</v>
      </c>
      <c r="D8" s="323" t="s">
        <v>47</v>
      </c>
      <c r="E8" s="323" t="s">
        <v>48</v>
      </c>
      <c r="F8" s="323" t="s">
        <v>49</v>
      </c>
      <c r="G8" s="42" t="s">
        <v>50</v>
      </c>
      <c r="H8" s="35">
        <v>15</v>
      </c>
      <c r="I8" s="35" t="s">
        <v>44</v>
      </c>
      <c r="J8" s="323" t="s">
        <v>48</v>
      </c>
      <c r="K8" s="6"/>
      <c r="L8" s="66">
        <v>3116400</v>
      </c>
      <c r="M8" s="65">
        <f t="shared" si="8"/>
        <v>592116</v>
      </c>
      <c r="N8" s="69">
        <f t="shared" si="9"/>
        <v>3708516</v>
      </c>
      <c r="O8" s="7">
        <f t="shared" si="10"/>
        <v>46746000</v>
      </c>
      <c r="P8" s="7">
        <f t="shared" si="11"/>
        <v>55627740</v>
      </c>
      <c r="Q8" s="78">
        <v>2830489</v>
      </c>
      <c r="R8" s="65">
        <f t="shared" si="0"/>
        <v>537792.91</v>
      </c>
      <c r="S8" s="69">
        <f t="shared" si="1"/>
        <v>3368281.91</v>
      </c>
      <c r="T8" s="7">
        <f t="shared" si="12"/>
        <v>42457335</v>
      </c>
      <c r="U8" s="7">
        <f t="shared" si="13"/>
        <v>50524228.650000006</v>
      </c>
      <c r="V8" s="7">
        <v>2800000</v>
      </c>
      <c r="W8" s="7">
        <v>532000</v>
      </c>
      <c r="X8" s="7">
        <v>3332000</v>
      </c>
      <c r="Y8" s="7">
        <f t="shared" si="14"/>
        <v>42000000</v>
      </c>
      <c r="Z8" s="7">
        <f t="shared" si="15"/>
        <v>49980000</v>
      </c>
      <c r="AA8" s="7">
        <f t="shared" si="2"/>
        <v>2915629.6666666665</v>
      </c>
      <c r="AB8" s="7">
        <f t="shared" si="3"/>
        <v>553969.63666666672</v>
      </c>
      <c r="AC8" s="7">
        <f t="shared" si="4"/>
        <v>3469599.3033333332</v>
      </c>
      <c r="AD8" s="7">
        <f t="shared" si="5"/>
        <v>43734445</v>
      </c>
      <c r="AE8" s="7">
        <f t="shared" si="6"/>
        <v>52043989.550000004</v>
      </c>
      <c r="AF8" s="127">
        <f t="shared" si="16"/>
        <v>2543815.5949644619</v>
      </c>
      <c r="AG8" s="128">
        <f t="shared" si="7"/>
        <v>4.8878182033307661E-2</v>
      </c>
      <c r="AI8" s="1">
        <f>350*6</f>
        <v>2100</v>
      </c>
      <c r="AJ8" s="1">
        <f>350*3</f>
        <v>1050</v>
      </c>
    </row>
    <row r="9" spans="1:36" ht="43.5">
      <c r="A9" s="14">
        <v>7</v>
      </c>
      <c r="B9" s="340"/>
      <c r="C9" s="323"/>
      <c r="D9" s="323"/>
      <c r="E9" s="323"/>
      <c r="F9" s="323"/>
      <c r="G9" s="42" t="s">
        <v>51</v>
      </c>
      <c r="H9" s="152">
        <v>450</v>
      </c>
      <c r="I9" s="35" t="s">
        <v>44</v>
      </c>
      <c r="J9" s="323"/>
      <c r="K9" s="6"/>
      <c r="L9" s="67">
        <v>779.1</v>
      </c>
      <c r="M9" s="65">
        <f t="shared" si="8"/>
        <v>148.029</v>
      </c>
      <c r="N9" s="69">
        <f t="shared" si="9"/>
        <v>927.12900000000002</v>
      </c>
      <c r="O9" s="7">
        <f t="shared" si="10"/>
        <v>350595</v>
      </c>
      <c r="P9" s="7">
        <f t="shared" si="11"/>
        <v>417208.05</v>
      </c>
      <c r="Q9" s="78">
        <v>750</v>
      </c>
      <c r="R9" s="65">
        <f t="shared" si="0"/>
        <v>142.5</v>
      </c>
      <c r="S9" s="69">
        <f t="shared" si="1"/>
        <v>892.5</v>
      </c>
      <c r="T9" s="7">
        <f t="shared" si="12"/>
        <v>337500</v>
      </c>
      <c r="U9" s="7">
        <f t="shared" si="13"/>
        <v>401625</v>
      </c>
      <c r="V9" s="7">
        <v>700</v>
      </c>
      <c r="W9" s="7">
        <v>133</v>
      </c>
      <c r="X9" s="7">
        <v>833</v>
      </c>
      <c r="Y9" s="7">
        <f t="shared" si="14"/>
        <v>315000</v>
      </c>
      <c r="Z9" s="7">
        <f t="shared" si="15"/>
        <v>374850</v>
      </c>
      <c r="AA9" s="7">
        <f t="shared" si="2"/>
        <v>743.0333333333333</v>
      </c>
      <c r="AB9" s="7">
        <f t="shared" si="3"/>
        <v>141.17633333333333</v>
      </c>
      <c r="AC9" s="7">
        <f t="shared" si="4"/>
        <v>884.20966666666664</v>
      </c>
      <c r="AD9" s="7">
        <f t="shared" si="5"/>
        <v>334365</v>
      </c>
      <c r="AE9" s="7">
        <f t="shared" si="6"/>
        <v>397894.35000000003</v>
      </c>
      <c r="AF9" s="127">
        <f t="shared" si="16"/>
        <v>17492.653925148119</v>
      </c>
      <c r="AG9" s="128">
        <f t="shared" si="7"/>
        <v>4.3963061865915205E-2</v>
      </c>
      <c r="AH9" s="1">
        <f>450/15</f>
        <v>30</v>
      </c>
    </row>
    <row r="10" spans="1:36" ht="159.6">
      <c r="A10" s="14">
        <v>8</v>
      </c>
      <c r="B10" s="340"/>
      <c r="C10" s="308" t="s">
        <v>52</v>
      </c>
      <c r="D10" s="308" t="s">
        <v>53</v>
      </c>
      <c r="E10" s="308" t="s">
        <v>54</v>
      </c>
      <c r="F10" s="308" t="s">
        <v>55</v>
      </c>
      <c r="G10" s="40" t="s">
        <v>56</v>
      </c>
      <c r="H10" s="35">
        <v>1200</v>
      </c>
      <c r="I10" s="35" t="s">
        <v>44</v>
      </c>
      <c r="J10" s="323" t="s">
        <v>54</v>
      </c>
      <c r="K10" s="6"/>
      <c r="L10" s="66">
        <v>111300</v>
      </c>
      <c r="M10" s="65">
        <f t="shared" si="8"/>
        <v>21147</v>
      </c>
      <c r="N10" s="69">
        <f t="shared" si="9"/>
        <v>132447</v>
      </c>
      <c r="O10" s="7">
        <f t="shared" si="10"/>
        <v>133560000</v>
      </c>
      <c r="P10" s="7">
        <f t="shared" si="11"/>
        <v>158936400</v>
      </c>
      <c r="Q10" s="78">
        <v>102349</v>
      </c>
      <c r="R10" s="65">
        <f t="shared" si="0"/>
        <v>19446.310000000001</v>
      </c>
      <c r="S10" s="69">
        <f t="shared" si="1"/>
        <v>121795.31</v>
      </c>
      <c r="T10" s="7">
        <f t="shared" si="12"/>
        <v>122818800</v>
      </c>
      <c r="U10" s="7">
        <f t="shared" si="13"/>
        <v>146154372</v>
      </c>
      <c r="V10" s="7">
        <v>100000</v>
      </c>
      <c r="W10" s="7">
        <v>19000</v>
      </c>
      <c r="X10" s="7">
        <v>119000</v>
      </c>
      <c r="Y10" s="7">
        <f t="shared" si="14"/>
        <v>120000000</v>
      </c>
      <c r="Z10" s="7">
        <f t="shared" si="15"/>
        <v>142800000</v>
      </c>
      <c r="AA10" s="7">
        <f t="shared" si="2"/>
        <v>104549.66666666667</v>
      </c>
      <c r="AB10" s="7">
        <f t="shared" si="3"/>
        <v>19864.436666666665</v>
      </c>
      <c r="AC10" s="7">
        <f t="shared" si="4"/>
        <v>124414.10333333333</v>
      </c>
      <c r="AD10" s="7">
        <f t="shared" si="5"/>
        <v>125459600</v>
      </c>
      <c r="AE10" s="7">
        <f t="shared" si="6"/>
        <v>149296924</v>
      </c>
      <c r="AF10" s="127">
        <f t="shared" si="16"/>
        <v>6952341.3823223608</v>
      </c>
      <c r="AG10" s="128">
        <f t="shared" si="7"/>
        <v>4.6567211139074513E-2</v>
      </c>
      <c r="AI10" s="1">
        <f>450*12</f>
        <v>5400</v>
      </c>
    </row>
    <row r="11" spans="1:36" ht="72.599999999999994">
      <c r="A11" s="14">
        <v>9</v>
      </c>
      <c r="B11" s="340"/>
      <c r="C11" s="309"/>
      <c r="D11" s="309"/>
      <c r="E11" s="309"/>
      <c r="F11" s="309"/>
      <c r="G11" s="40" t="s">
        <v>57</v>
      </c>
      <c r="H11" s="35">
        <v>200</v>
      </c>
      <c r="I11" s="35" t="s">
        <v>44</v>
      </c>
      <c r="J11" s="323"/>
      <c r="K11" s="6"/>
      <c r="L11" s="68">
        <v>5565</v>
      </c>
      <c r="M11" s="65">
        <f t="shared" si="8"/>
        <v>1057.3499999999999</v>
      </c>
      <c r="N11" s="69">
        <f t="shared" si="9"/>
        <v>6622.35</v>
      </c>
      <c r="O11" s="7">
        <f t="shared" si="10"/>
        <v>1113000</v>
      </c>
      <c r="P11" s="7">
        <f t="shared" si="11"/>
        <v>1324470</v>
      </c>
      <c r="Q11" s="78">
        <v>5000</v>
      </c>
      <c r="R11" s="65">
        <f t="shared" si="0"/>
        <v>950</v>
      </c>
      <c r="S11" s="69">
        <f t="shared" si="1"/>
        <v>5950</v>
      </c>
      <c r="T11" s="7">
        <f t="shared" si="12"/>
        <v>1000000</v>
      </c>
      <c r="U11" s="7">
        <f t="shared" si="13"/>
        <v>1190000</v>
      </c>
      <c r="V11" s="7">
        <v>5000</v>
      </c>
      <c r="W11" s="7">
        <v>950</v>
      </c>
      <c r="X11" s="7">
        <v>5950</v>
      </c>
      <c r="Y11" s="7">
        <f t="shared" si="14"/>
        <v>1000000</v>
      </c>
      <c r="Z11" s="7">
        <f t="shared" si="15"/>
        <v>1190000</v>
      </c>
      <c r="AA11" s="7">
        <f t="shared" si="2"/>
        <v>5188.333333333333</v>
      </c>
      <c r="AB11" s="7">
        <f t="shared" si="3"/>
        <v>985.7833333333333</v>
      </c>
      <c r="AC11" s="7">
        <f t="shared" si="4"/>
        <v>6174.1166666666659</v>
      </c>
      <c r="AD11" s="7">
        <f t="shared" si="5"/>
        <v>1037666.6666666666</v>
      </c>
      <c r="AE11" s="7">
        <f t="shared" si="6"/>
        <v>1234823.3333333333</v>
      </c>
      <c r="AF11" s="127">
        <f t="shared" si="16"/>
        <v>63389.765910770038</v>
      </c>
      <c r="AG11" s="128">
        <f t="shared" si="7"/>
        <v>5.1335089157776993E-2</v>
      </c>
    </row>
    <row r="12" spans="1:36" ht="15.6">
      <c r="A12" s="5">
        <v>10</v>
      </c>
      <c r="B12" s="341"/>
      <c r="C12" s="309"/>
      <c r="D12" s="310"/>
      <c r="E12" s="310"/>
      <c r="F12" s="310"/>
      <c r="G12" s="40" t="s">
        <v>58</v>
      </c>
      <c r="H12" s="35">
        <v>2</v>
      </c>
      <c r="I12" s="35" t="s">
        <v>59</v>
      </c>
      <c r="J12" s="323"/>
      <c r="K12" s="6"/>
      <c r="L12" s="68">
        <v>3339000</v>
      </c>
      <c r="M12" s="65">
        <f t="shared" si="8"/>
        <v>634410</v>
      </c>
      <c r="N12" s="69">
        <f t="shared" si="9"/>
        <v>3973410</v>
      </c>
      <c r="O12" s="7">
        <f t="shared" si="10"/>
        <v>6678000</v>
      </c>
      <c r="P12" s="7">
        <f t="shared" si="11"/>
        <v>7946820</v>
      </c>
      <c r="Q12" s="78">
        <v>3500000</v>
      </c>
      <c r="R12" s="65">
        <f t="shared" si="0"/>
        <v>665000</v>
      </c>
      <c r="S12" s="69">
        <f t="shared" si="1"/>
        <v>4165000</v>
      </c>
      <c r="T12" s="7">
        <f t="shared" si="12"/>
        <v>7000000</v>
      </c>
      <c r="U12" s="7">
        <f t="shared" si="13"/>
        <v>8330000</v>
      </c>
      <c r="V12" s="7">
        <v>3000000</v>
      </c>
      <c r="W12" s="7">
        <v>570000</v>
      </c>
      <c r="X12" s="7">
        <v>3570000</v>
      </c>
      <c r="Y12" s="7">
        <f t="shared" si="14"/>
        <v>6000000</v>
      </c>
      <c r="Z12" s="7">
        <f t="shared" si="15"/>
        <v>7140000</v>
      </c>
      <c r="AA12" s="7">
        <f t="shared" si="2"/>
        <v>3279666.6666666665</v>
      </c>
      <c r="AB12" s="7">
        <f t="shared" si="3"/>
        <v>623136.66666666663</v>
      </c>
      <c r="AC12" s="7">
        <f t="shared" si="4"/>
        <v>3902803.3333333335</v>
      </c>
      <c r="AD12" s="7">
        <f t="shared" si="5"/>
        <v>6559333.333333333</v>
      </c>
      <c r="AE12" s="7">
        <f t="shared" si="6"/>
        <v>7805606.666666667</v>
      </c>
      <c r="AF12" s="127">
        <f t="shared" si="16"/>
        <v>495971.03687838686</v>
      </c>
      <c r="AG12" s="128">
        <f t="shared" si="7"/>
        <v>6.3540357342933868E-2</v>
      </c>
    </row>
    <row r="13" spans="1:36" ht="231.95">
      <c r="A13" s="14">
        <v>11</v>
      </c>
      <c r="B13" s="63" t="s">
        <v>60</v>
      </c>
      <c r="C13" s="47" t="s">
        <v>61</v>
      </c>
      <c r="D13" s="47" t="s">
        <v>62</v>
      </c>
      <c r="E13" s="37" t="s">
        <v>63</v>
      </c>
      <c r="F13" s="37">
        <v>350</v>
      </c>
      <c r="G13" s="42" t="s">
        <v>64</v>
      </c>
      <c r="H13" s="35">
        <v>6</v>
      </c>
      <c r="I13" s="35" t="s">
        <v>65</v>
      </c>
      <c r="J13" s="35">
        <v>350</v>
      </c>
      <c r="K13" s="4" t="s">
        <v>66</v>
      </c>
      <c r="L13" s="66">
        <v>5008500</v>
      </c>
      <c r="M13" s="65">
        <f t="shared" si="8"/>
        <v>951615</v>
      </c>
      <c r="N13" s="69">
        <f t="shared" si="9"/>
        <v>5960115</v>
      </c>
      <c r="O13" s="7">
        <f t="shared" si="10"/>
        <v>30051000</v>
      </c>
      <c r="P13" s="7">
        <f t="shared" si="11"/>
        <v>35760690</v>
      </c>
      <c r="Q13" s="78">
        <v>4500000</v>
      </c>
      <c r="R13" s="65">
        <f t="shared" si="0"/>
        <v>855000</v>
      </c>
      <c r="S13" s="69">
        <f t="shared" si="1"/>
        <v>5355000</v>
      </c>
      <c r="T13" s="7">
        <f t="shared" si="12"/>
        <v>27000000</v>
      </c>
      <c r="U13" s="7">
        <f t="shared" si="13"/>
        <v>32130000</v>
      </c>
      <c r="V13" s="7">
        <v>4500000</v>
      </c>
      <c r="W13" s="7">
        <v>855000</v>
      </c>
      <c r="X13" s="7">
        <v>5355000</v>
      </c>
      <c r="Y13" s="7">
        <f t="shared" si="14"/>
        <v>27000000</v>
      </c>
      <c r="Z13" s="7">
        <f t="shared" si="15"/>
        <v>32130000</v>
      </c>
      <c r="AA13" s="7">
        <f t="shared" si="2"/>
        <v>4669500</v>
      </c>
      <c r="AB13" s="7">
        <f t="shared" si="3"/>
        <v>887205</v>
      </c>
      <c r="AC13" s="7">
        <f t="shared" si="4"/>
        <v>5556705</v>
      </c>
      <c r="AD13" s="7">
        <f t="shared" si="5"/>
        <v>28017000</v>
      </c>
      <c r="AE13" s="7">
        <f t="shared" si="6"/>
        <v>33340230</v>
      </c>
      <c r="AF13" s="127">
        <f t="shared" si="16"/>
        <v>1711523.6795907908</v>
      </c>
      <c r="AG13" s="128">
        <f t="shared" si="7"/>
        <v>5.1335089157776979E-2</v>
      </c>
    </row>
    <row r="14" spans="1:36" ht="159.6">
      <c r="A14" s="5">
        <v>12</v>
      </c>
      <c r="B14" s="364" t="s">
        <v>67</v>
      </c>
      <c r="C14" s="323" t="s">
        <v>68</v>
      </c>
      <c r="D14" s="323" t="s">
        <v>69</v>
      </c>
      <c r="E14" s="323" t="s">
        <v>70</v>
      </c>
      <c r="F14" s="323" t="s">
        <v>71</v>
      </c>
      <c r="G14" s="43" t="s">
        <v>72</v>
      </c>
      <c r="H14" s="35">
        <v>10</v>
      </c>
      <c r="I14" s="35" t="s">
        <v>73</v>
      </c>
      <c r="J14" s="323" t="s">
        <v>70</v>
      </c>
      <c r="K14" s="4"/>
      <c r="L14" s="66">
        <v>10017000</v>
      </c>
      <c r="M14" s="65">
        <f t="shared" si="8"/>
        <v>1903230</v>
      </c>
      <c r="N14" s="69">
        <f t="shared" si="9"/>
        <v>11920230</v>
      </c>
      <c r="O14" s="7">
        <f t="shared" si="10"/>
        <v>100170000</v>
      </c>
      <c r="P14" s="7">
        <f t="shared" si="11"/>
        <v>119202300</v>
      </c>
      <c r="Q14" s="78">
        <v>9646509</v>
      </c>
      <c r="R14" s="65">
        <f t="shared" si="0"/>
        <v>1832836.71</v>
      </c>
      <c r="S14" s="69">
        <f t="shared" si="1"/>
        <v>11479345.710000001</v>
      </c>
      <c r="T14" s="7">
        <f t="shared" si="12"/>
        <v>96465090</v>
      </c>
      <c r="U14" s="7">
        <f t="shared" si="13"/>
        <v>114793457.10000001</v>
      </c>
      <c r="V14" s="7">
        <v>9000000</v>
      </c>
      <c r="W14" s="7">
        <v>1710000</v>
      </c>
      <c r="X14" s="7">
        <v>10710000</v>
      </c>
      <c r="Y14" s="7">
        <f t="shared" si="14"/>
        <v>90000000</v>
      </c>
      <c r="Z14" s="7">
        <f t="shared" si="15"/>
        <v>107100000</v>
      </c>
      <c r="AA14" s="7">
        <f t="shared" si="2"/>
        <v>9554503</v>
      </c>
      <c r="AB14" s="7">
        <f t="shared" si="3"/>
        <v>1815355.57</v>
      </c>
      <c r="AC14" s="7">
        <f t="shared" si="4"/>
        <v>11369858.57</v>
      </c>
      <c r="AD14" s="7">
        <f t="shared" si="5"/>
        <v>95545030</v>
      </c>
      <c r="AE14" s="7">
        <f t="shared" si="6"/>
        <v>113698585.7</v>
      </c>
      <c r="AF14" s="127">
        <f t="shared" si="16"/>
        <v>5001031.4842309272</v>
      </c>
      <c r="AG14" s="128">
        <f t="shared" si="7"/>
        <v>4.3984992895394717E-2</v>
      </c>
    </row>
    <row r="15" spans="1:36" ht="101.45">
      <c r="A15" s="14">
        <v>13</v>
      </c>
      <c r="B15" s="365"/>
      <c r="C15" s="323"/>
      <c r="D15" s="323"/>
      <c r="E15" s="323"/>
      <c r="F15" s="323"/>
      <c r="G15" s="42" t="s">
        <v>123</v>
      </c>
      <c r="H15" s="35">
        <v>10</v>
      </c>
      <c r="I15" s="35" t="s">
        <v>44</v>
      </c>
      <c r="J15" s="323"/>
      <c r="K15" s="4"/>
      <c r="L15" s="66">
        <v>9121294.6999999993</v>
      </c>
      <c r="M15" s="65">
        <f t="shared" si="8"/>
        <v>1733045.9929999998</v>
      </c>
      <c r="N15" s="69">
        <f t="shared" si="9"/>
        <v>10854340.693</v>
      </c>
      <c r="O15" s="7">
        <f t="shared" si="10"/>
        <v>91212947</v>
      </c>
      <c r="P15" s="7">
        <f t="shared" si="11"/>
        <v>108543406.93000001</v>
      </c>
      <c r="Q15" s="78">
        <v>8250304</v>
      </c>
      <c r="R15" s="65">
        <f t="shared" si="0"/>
        <v>1567557.76</v>
      </c>
      <c r="S15" s="69">
        <f t="shared" si="1"/>
        <v>9817861.7599999998</v>
      </c>
      <c r="T15" s="7">
        <f t="shared" si="12"/>
        <v>82503040</v>
      </c>
      <c r="U15" s="7">
        <f t="shared" si="13"/>
        <v>98178617.599999994</v>
      </c>
      <c r="V15" s="7">
        <v>8195233</v>
      </c>
      <c r="W15" s="7">
        <v>1557094</v>
      </c>
      <c r="X15" s="7">
        <v>9752328</v>
      </c>
      <c r="Y15" s="7">
        <f t="shared" si="14"/>
        <v>81952330</v>
      </c>
      <c r="Z15" s="7">
        <f t="shared" si="15"/>
        <v>97523280</v>
      </c>
      <c r="AA15" s="7">
        <f t="shared" si="2"/>
        <v>8522277.2333333325</v>
      </c>
      <c r="AB15" s="7">
        <f t="shared" si="3"/>
        <v>1619232.5843333332</v>
      </c>
      <c r="AC15" s="7">
        <f t="shared" si="4"/>
        <v>10141510.151000001</v>
      </c>
      <c r="AD15" s="7">
        <f t="shared" si="5"/>
        <v>85222772.333333328</v>
      </c>
      <c r="AE15" s="7">
        <f t="shared" si="6"/>
        <v>101415101.50999999</v>
      </c>
      <c r="AF15" s="127">
        <f t="shared" si="16"/>
        <v>5047568.4220618904</v>
      </c>
      <c r="AG15" s="128">
        <f t="shared" si="7"/>
        <v>4.9771368828775239E-2</v>
      </c>
    </row>
    <row r="16" spans="1:36" ht="57.95">
      <c r="A16" s="5">
        <v>14</v>
      </c>
      <c r="B16" s="365"/>
      <c r="C16" s="323"/>
      <c r="D16" s="323"/>
      <c r="E16" s="323"/>
      <c r="F16" s="323"/>
      <c r="G16" s="42" t="s">
        <v>169</v>
      </c>
      <c r="H16" s="35">
        <v>50</v>
      </c>
      <c r="I16" s="35" t="s">
        <v>44</v>
      </c>
      <c r="J16" s="323"/>
      <c r="K16" s="4"/>
      <c r="L16" s="66">
        <v>1446900</v>
      </c>
      <c r="M16" s="65">
        <f t="shared" si="8"/>
        <v>274911</v>
      </c>
      <c r="N16" s="69">
        <f t="shared" si="9"/>
        <v>1721811</v>
      </c>
      <c r="O16" s="7">
        <f t="shared" si="10"/>
        <v>72345000</v>
      </c>
      <c r="P16" s="7">
        <f t="shared" si="11"/>
        <v>86090550</v>
      </c>
      <c r="Q16" s="78">
        <v>1307356</v>
      </c>
      <c r="R16" s="65">
        <f t="shared" si="0"/>
        <v>248397.64</v>
      </c>
      <c r="S16" s="69">
        <f t="shared" si="1"/>
        <v>1555753.6400000001</v>
      </c>
      <c r="T16" s="7">
        <f t="shared" si="12"/>
        <v>65367800</v>
      </c>
      <c r="U16" s="7">
        <f t="shared" si="13"/>
        <v>77787682</v>
      </c>
      <c r="V16" s="7">
        <v>1300000</v>
      </c>
      <c r="W16" s="7">
        <v>247000</v>
      </c>
      <c r="X16" s="7">
        <v>1547000</v>
      </c>
      <c r="Y16" s="7">
        <f t="shared" si="14"/>
        <v>65000000</v>
      </c>
      <c r="Z16" s="7">
        <f t="shared" si="15"/>
        <v>77350000</v>
      </c>
      <c r="AA16" s="7">
        <f t="shared" si="2"/>
        <v>1351418.6666666667</v>
      </c>
      <c r="AB16" s="7">
        <f t="shared" si="3"/>
        <v>256769.54666666666</v>
      </c>
      <c r="AC16" s="7">
        <f t="shared" si="4"/>
        <v>1608188.2133333336</v>
      </c>
      <c r="AD16" s="7">
        <f t="shared" si="5"/>
        <v>67570933.333333328</v>
      </c>
      <c r="AE16" s="7">
        <f t="shared" si="6"/>
        <v>80409410.666666672</v>
      </c>
      <c r="AF16" s="127">
        <f t="shared" si="16"/>
        <v>4021144.0724285864</v>
      </c>
      <c r="AG16" s="128">
        <f t="shared" si="7"/>
        <v>5.0008376371492698E-2</v>
      </c>
    </row>
    <row r="17" spans="1:34" ht="72.599999999999994">
      <c r="A17" s="14">
        <v>15</v>
      </c>
      <c r="B17" s="365"/>
      <c r="C17" s="323"/>
      <c r="D17" s="323"/>
      <c r="E17" s="323"/>
      <c r="F17" s="323"/>
      <c r="G17" s="42" t="s">
        <v>125</v>
      </c>
      <c r="H17" s="35">
        <v>10</v>
      </c>
      <c r="I17" s="35" t="s">
        <v>44</v>
      </c>
      <c r="J17" s="323"/>
      <c r="K17" s="4"/>
      <c r="L17" s="66">
        <v>2352065.7999999998</v>
      </c>
      <c r="M17" s="65">
        <f t="shared" si="8"/>
        <v>446892.50199999998</v>
      </c>
      <c r="N17" s="69">
        <f t="shared" si="9"/>
        <v>2798958.3019999997</v>
      </c>
      <c r="O17" s="7">
        <f t="shared" si="10"/>
        <v>23520658</v>
      </c>
      <c r="P17" s="7">
        <f t="shared" si="11"/>
        <v>27989583.019999996</v>
      </c>
      <c r="Q17" s="78">
        <v>4442471</v>
      </c>
      <c r="R17" s="65">
        <f t="shared" si="0"/>
        <v>844069.49</v>
      </c>
      <c r="S17" s="69">
        <f t="shared" si="1"/>
        <v>5286540.49</v>
      </c>
      <c r="T17" s="7">
        <f t="shared" si="12"/>
        <v>44424710</v>
      </c>
      <c r="U17" s="7">
        <f t="shared" si="13"/>
        <v>52865404.900000006</v>
      </c>
      <c r="V17" s="7">
        <v>2113267</v>
      </c>
      <c r="W17" s="7">
        <v>401521</v>
      </c>
      <c r="X17" s="7">
        <v>2514787</v>
      </c>
      <c r="Y17" s="7">
        <f t="shared" si="14"/>
        <v>21132670</v>
      </c>
      <c r="Z17" s="7">
        <f t="shared" si="15"/>
        <v>25147870</v>
      </c>
      <c r="AA17" s="7">
        <f t="shared" si="2"/>
        <v>2969267.9333333336</v>
      </c>
      <c r="AB17" s="7">
        <f t="shared" si="3"/>
        <v>564160.99733333336</v>
      </c>
      <c r="AC17" s="7">
        <f t="shared" si="4"/>
        <v>3533428.597333333</v>
      </c>
      <c r="AD17" s="7">
        <f t="shared" si="5"/>
        <v>29692679.333333332</v>
      </c>
      <c r="AE17" s="7">
        <f t="shared" si="6"/>
        <v>35334285.973333336</v>
      </c>
      <c r="AF17" s="127">
        <f t="shared" si="16"/>
        <v>12450540.318602161</v>
      </c>
      <c r="AG17" s="128">
        <f t="shared" si="7"/>
        <v>0.35236428232902572</v>
      </c>
    </row>
    <row r="18" spans="1:34" ht="29.1">
      <c r="A18" s="5">
        <v>16</v>
      </c>
      <c r="B18" s="365"/>
      <c r="C18" s="323"/>
      <c r="D18" s="323"/>
      <c r="E18" s="323"/>
      <c r="F18" s="323"/>
      <c r="G18" s="42" t="s">
        <v>126</v>
      </c>
      <c r="H18" s="35">
        <v>150</v>
      </c>
      <c r="I18" s="35" t="s">
        <v>44</v>
      </c>
      <c r="J18" s="323"/>
      <c r="K18" s="4"/>
      <c r="L18" s="66">
        <v>4279.4849999999997</v>
      </c>
      <c r="M18" s="65">
        <f t="shared" si="8"/>
        <v>813.10214999999994</v>
      </c>
      <c r="N18" s="69">
        <f t="shared" si="9"/>
        <v>5092.5871499999994</v>
      </c>
      <c r="O18" s="7">
        <f t="shared" si="10"/>
        <v>641922.75</v>
      </c>
      <c r="P18" s="7">
        <f t="shared" si="11"/>
        <v>763888.07249999989</v>
      </c>
      <c r="Q18" s="78">
        <v>5711</v>
      </c>
      <c r="R18" s="65">
        <f t="shared" si="0"/>
        <v>1085.0899999999999</v>
      </c>
      <c r="S18" s="69">
        <f t="shared" si="1"/>
        <v>6796.09</v>
      </c>
      <c r="T18" s="7">
        <f t="shared" si="12"/>
        <v>856650</v>
      </c>
      <c r="U18" s="7">
        <f t="shared" si="13"/>
        <v>1019413.5</v>
      </c>
      <c r="V18" s="7">
        <v>3845</v>
      </c>
      <c r="W18" s="7">
        <v>731</v>
      </c>
      <c r="X18" s="7">
        <v>4576</v>
      </c>
      <c r="Y18" s="7">
        <f t="shared" si="14"/>
        <v>576750</v>
      </c>
      <c r="Z18" s="7">
        <f t="shared" si="15"/>
        <v>686400</v>
      </c>
      <c r="AA18" s="7">
        <f t="shared" si="2"/>
        <v>4611.8283333333338</v>
      </c>
      <c r="AB18" s="7">
        <f t="shared" si="3"/>
        <v>876.39738333333332</v>
      </c>
      <c r="AC18" s="7">
        <f t="shared" si="4"/>
        <v>5488.2257166666668</v>
      </c>
      <c r="AD18" s="7">
        <f t="shared" si="5"/>
        <v>691774.25</v>
      </c>
      <c r="AE18" s="7">
        <f t="shared" si="6"/>
        <v>823233.85749999993</v>
      </c>
      <c r="AF18" s="127">
        <f t="shared" si="16"/>
        <v>142281.26942436286</v>
      </c>
      <c r="AG18" s="128">
        <f t="shared" si="7"/>
        <v>0.17283214013627091</v>
      </c>
    </row>
    <row r="19" spans="1:34" ht="29.1">
      <c r="A19" s="14">
        <v>17</v>
      </c>
      <c r="B19" s="365"/>
      <c r="C19" s="323"/>
      <c r="D19" s="323"/>
      <c r="E19" s="323"/>
      <c r="F19" s="323"/>
      <c r="G19" s="42" t="s">
        <v>171</v>
      </c>
      <c r="H19" s="35">
        <v>300</v>
      </c>
      <c r="I19" s="35" t="s">
        <v>44</v>
      </c>
      <c r="J19" s="323"/>
      <c r="K19" s="4"/>
      <c r="L19" s="66">
        <v>12876.853500000001</v>
      </c>
      <c r="M19" s="65">
        <f t="shared" si="8"/>
        <v>2446.6021650000002</v>
      </c>
      <c r="N19" s="69">
        <f t="shared" si="9"/>
        <v>15323.455665000001</v>
      </c>
      <c r="O19" s="7">
        <f t="shared" si="10"/>
        <v>3863056.0500000003</v>
      </c>
      <c r="P19" s="7">
        <f t="shared" si="11"/>
        <v>4597036.6995000001</v>
      </c>
      <c r="Q19" s="78">
        <v>9139</v>
      </c>
      <c r="R19" s="65">
        <f t="shared" si="0"/>
        <v>1736.41</v>
      </c>
      <c r="S19" s="69">
        <f t="shared" si="1"/>
        <v>10875.41</v>
      </c>
      <c r="T19" s="7">
        <f t="shared" si="12"/>
        <v>2741700</v>
      </c>
      <c r="U19" s="7">
        <f t="shared" si="13"/>
        <v>3262623</v>
      </c>
      <c r="V19" s="7">
        <v>11570</v>
      </c>
      <c r="W19" s="7">
        <v>2198</v>
      </c>
      <c r="X19" s="7">
        <v>13768</v>
      </c>
      <c r="Y19" s="7">
        <f t="shared" si="14"/>
        <v>3471000</v>
      </c>
      <c r="Z19" s="7">
        <f t="shared" si="15"/>
        <v>4130400</v>
      </c>
      <c r="AA19" s="7">
        <f t="shared" si="2"/>
        <v>11195.2845</v>
      </c>
      <c r="AB19" s="7">
        <f t="shared" si="3"/>
        <v>2127.0040549999999</v>
      </c>
      <c r="AC19" s="7">
        <f t="shared" si="4"/>
        <v>13322.288555000001</v>
      </c>
      <c r="AD19" s="7">
        <f t="shared" si="5"/>
        <v>3358585.35</v>
      </c>
      <c r="AE19" s="7">
        <f t="shared" si="6"/>
        <v>3996686.5665000002</v>
      </c>
      <c r="AF19" s="127">
        <f t="shared" si="16"/>
        <v>552916.17331930075</v>
      </c>
      <c r="AG19" s="128">
        <f t="shared" si="7"/>
        <v>0.13834364144384317</v>
      </c>
    </row>
    <row r="20" spans="1:34" ht="43.5">
      <c r="A20" s="5">
        <v>18</v>
      </c>
      <c r="B20" s="365"/>
      <c r="C20" s="323"/>
      <c r="D20" s="323"/>
      <c r="E20" s="323"/>
      <c r="F20" s="323"/>
      <c r="G20" s="42" t="s">
        <v>172</v>
      </c>
      <c r="H20" s="35">
        <v>10</v>
      </c>
      <c r="I20" s="35" t="s">
        <v>44</v>
      </c>
      <c r="J20" s="323"/>
      <c r="K20" s="4"/>
      <c r="L20" s="66">
        <v>1780800</v>
      </c>
      <c r="M20" s="65">
        <f t="shared" si="8"/>
        <v>338352</v>
      </c>
      <c r="N20" s="69">
        <f t="shared" si="9"/>
        <v>2119152</v>
      </c>
      <c r="O20" s="7">
        <f t="shared" si="10"/>
        <v>17808000</v>
      </c>
      <c r="P20" s="69">
        <v>2119152</v>
      </c>
      <c r="Q20" s="78">
        <v>2600000</v>
      </c>
      <c r="R20" s="65">
        <f t="shared" si="0"/>
        <v>494000</v>
      </c>
      <c r="S20" s="69">
        <f t="shared" si="1"/>
        <v>3094000</v>
      </c>
      <c r="T20" s="7">
        <f t="shared" si="12"/>
        <v>26000000</v>
      </c>
      <c r="U20" s="7">
        <f t="shared" si="13"/>
        <v>30940000</v>
      </c>
      <c r="V20" s="7">
        <v>1600000</v>
      </c>
      <c r="W20" s="7">
        <v>304000</v>
      </c>
      <c r="X20" s="7">
        <v>1904000</v>
      </c>
      <c r="Y20" s="7">
        <f t="shared" si="14"/>
        <v>16000000</v>
      </c>
      <c r="Z20" s="7">
        <f t="shared" si="15"/>
        <v>19040000</v>
      </c>
      <c r="AA20" s="7">
        <f t="shared" si="2"/>
        <v>1993600</v>
      </c>
      <c r="AB20" s="7">
        <f t="shared" si="3"/>
        <v>378784</v>
      </c>
      <c r="AC20" s="7">
        <f t="shared" si="4"/>
        <v>2372384</v>
      </c>
      <c r="AD20" s="7">
        <f t="shared" si="5"/>
        <v>19936000</v>
      </c>
      <c r="AE20" s="7">
        <f>AVERAGE(P20,Z20)</f>
        <v>10579576</v>
      </c>
      <c r="AF20" s="127">
        <f>_xlfn.STDEV.P(P20,Z20)</f>
        <v>8460424</v>
      </c>
      <c r="AG20" s="128">
        <f t="shared" si="7"/>
        <v>0.79969405201115806</v>
      </c>
    </row>
    <row r="21" spans="1:34" ht="43.5">
      <c r="A21" s="14">
        <v>19</v>
      </c>
      <c r="B21" s="366"/>
      <c r="C21" s="323"/>
      <c r="D21" s="323"/>
      <c r="E21" s="323"/>
      <c r="F21" s="323"/>
      <c r="G21" s="42" t="s">
        <v>173</v>
      </c>
      <c r="H21" s="35">
        <v>10</v>
      </c>
      <c r="I21" s="35" t="s">
        <v>44</v>
      </c>
      <c r="J21" s="323"/>
      <c r="K21" s="4"/>
      <c r="L21" s="66">
        <v>181049.55882352943</v>
      </c>
      <c r="M21" s="65">
        <f t="shared" si="8"/>
        <v>34399.416176470593</v>
      </c>
      <c r="N21" s="69">
        <f t="shared" si="9"/>
        <v>215448.97500000003</v>
      </c>
      <c r="O21" s="7">
        <f t="shared" si="10"/>
        <v>1810495.5882352942</v>
      </c>
      <c r="P21" s="7">
        <f t="shared" si="11"/>
        <v>2154489.7500000005</v>
      </c>
      <c r="Q21" s="78">
        <v>247509</v>
      </c>
      <c r="R21" s="65">
        <f t="shared" si="0"/>
        <v>47026.71</v>
      </c>
      <c r="S21" s="69">
        <f t="shared" si="1"/>
        <v>294535.71000000002</v>
      </c>
      <c r="T21" s="7">
        <f t="shared" si="12"/>
        <v>2475090</v>
      </c>
      <c r="U21" s="7">
        <f t="shared" si="13"/>
        <v>2945357.1</v>
      </c>
      <c r="V21" s="7">
        <v>162668</v>
      </c>
      <c r="W21" s="7">
        <v>30907</v>
      </c>
      <c r="X21" s="7">
        <v>193575</v>
      </c>
      <c r="Y21" s="7">
        <f t="shared" si="14"/>
        <v>1626680</v>
      </c>
      <c r="Z21" s="7">
        <f t="shared" si="15"/>
        <v>1935750</v>
      </c>
      <c r="AA21" s="7">
        <f t="shared" ref="AA21" si="17">AVERAGE(L21,Q21,V21)</f>
        <v>197075.51960784313</v>
      </c>
      <c r="AB21" s="7">
        <f t="shared" ref="AB21" si="18">AVERAGE(M21,R21,W21)</f>
        <v>37444.375392156864</v>
      </c>
      <c r="AC21" s="7">
        <f t="shared" ref="AC21" si="19">AVERAGE(N21,S21,X21)</f>
        <v>234519.89500000002</v>
      </c>
      <c r="AD21" s="7">
        <f t="shared" ref="AD21" si="20">AVERAGE(O21,T21,Y21)</f>
        <v>1970755.1960784316</v>
      </c>
      <c r="AE21" s="7">
        <f t="shared" ref="AE21" si="21">AVERAGE(P21,U21,Z21)</f>
        <v>2345198.9500000002</v>
      </c>
      <c r="AF21" s="127">
        <f>_xlfn.STDEV.P(P21,U21,Z21)</f>
        <v>433669.70789306314</v>
      </c>
      <c r="AG21" s="128">
        <f t="shared" si="7"/>
        <v>0.18491808888668618</v>
      </c>
    </row>
    <row r="22" spans="1:34" ht="36.4" customHeight="1">
      <c r="A22" s="33"/>
      <c r="B22" s="33"/>
      <c r="C22" s="33"/>
      <c r="D22" s="33"/>
      <c r="E22" s="33"/>
      <c r="F22" s="10"/>
      <c r="G22" s="9"/>
      <c r="H22" s="9"/>
      <c r="I22" s="9"/>
      <c r="J22" s="33"/>
      <c r="K22" s="9"/>
      <c r="L22" s="11"/>
      <c r="M22" s="11"/>
      <c r="N22" s="11"/>
      <c r="O22" s="12"/>
      <c r="P22" s="12">
        <f>SUM(P3:P21)</f>
        <v>662896282.27199996</v>
      </c>
      <c r="Q22" s="11"/>
      <c r="R22" s="11"/>
      <c r="S22" s="11"/>
      <c r="T22" s="12"/>
      <c r="U22" s="12">
        <f>SUM(U3:U21)</f>
        <v>669733207.85000002</v>
      </c>
      <c r="V22" s="11"/>
      <c r="W22" s="11"/>
      <c r="X22" s="11"/>
      <c r="Y22" s="12"/>
      <c r="Z22" s="12">
        <f>SUM(Z3:Z21)</f>
        <v>612730300</v>
      </c>
      <c r="AA22" s="11"/>
      <c r="AB22" s="11"/>
      <c r="AC22" s="11"/>
      <c r="AD22" s="12"/>
      <c r="AE22" s="12">
        <f>SUM(AE3:AE14)</f>
        <v>406762961.84999996</v>
      </c>
      <c r="AF22" s="12"/>
      <c r="AG22" s="29"/>
    </row>
    <row r="23" spans="1:34" ht="15.6">
      <c r="A23" s="3"/>
      <c r="B23" s="3"/>
      <c r="C23" s="3"/>
      <c r="D23" s="3"/>
      <c r="E23" s="3"/>
      <c r="F23" s="3"/>
      <c r="G23" s="3"/>
      <c r="H23" s="3"/>
      <c r="I23" s="3"/>
      <c r="J23" s="3"/>
      <c r="K23" s="3"/>
      <c r="L23" s="3"/>
      <c r="M23" s="3"/>
      <c r="N23" s="3"/>
      <c r="O23" s="3"/>
      <c r="P23" s="79">
        <f>P22+$J$96</f>
        <v>1373944282.2719998</v>
      </c>
      <c r="Q23" s="3"/>
      <c r="R23" s="3"/>
      <c r="S23" s="3"/>
      <c r="T23" s="3"/>
      <c r="U23" s="79">
        <f>U22+$J$96</f>
        <v>1380781207.8499999</v>
      </c>
      <c r="V23" s="3"/>
      <c r="W23" s="3"/>
      <c r="X23" s="3"/>
      <c r="Y23" s="3"/>
      <c r="Z23" s="79">
        <f>Z22+$J$96</f>
        <v>1323778300</v>
      </c>
      <c r="AA23" s="3"/>
      <c r="AB23" s="3"/>
      <c r="AC23" s="3"/>
      <c r="AD23" s="3"/>
      <c r="AE23" s="79" t="e">
        <f>AE22+J96+N100+N106</f>
        <v>#REF!</v>
      </c>
      <c r="AF23" s="153"/>
      <c r="AG23" s="154"/>
      <c r="AH23" s="220">
        <v>1305484000</v>
      </c>
    </row>
    <row r="24" spans="1:34" ht="15.6">
      <c r="AG24" s="221"/>
      <c r="AH24" s="147" t="e">
        <f>+AH23-AE23</f>
        <v>#REF!</v>
      </c>
    </row>
    <row r="25" spans="1:34" ht="165" customHeight="1">
      <c r="A25" s="222"/>
      <c r="C25" s="48"/>
      <c r="D25" s="49"/>
      <c r="E25" s="49"/>
      <c r="F25" s="49" t="s">
        <v>74</v>
      </c>
      <c r="G25" s="49" t="s">
        <v>75</v>
      </c>
      <c r="H25" s="50" t="s">
        <v>76</v>
      </c>
      <c r="I25" s="51" t="s">
        <v>77</v>
      </c>
      <c r="J25" s="52" t="s">
        <v>78</v>
      </c>
      <c r="K25" s="70" t="s">
        <v>79</v>
      </c>
      <c r="L25" s="53"/>
      <c r="M25" s="53"/>
      <c r="AG25" s="221"/>
    </row>
    <row r="26" spans="1:34" ht="19.149999999999999" customHeight="1">
      <c r="C26" s="305" t="s">
        <v>80</v>
      </c>
      <c r="D26" s="308" t="s">
        <v>81</v>
      </c>
      <c r="E26" s="308">
        <v>1</v>
      </c>
      <c r="F26" s="308" t="s">
        <v>82</v>
      </c>
      <c r="G26" s="176" t="s">
        <v>83</v>
      </c>
      <c r="H26" s="308">
        <v>1</v>
      </c>
      <c r="I26" s="320">
        <v>8</v>
      </c>
      <c r="J26" s="295">
        <v>8000000</v>
      </c>
      <c r="K26" s="295">
        <f>J26*I26*H26</f>
        <v>64000000</v>
      </c>
      <c r="L26" s="71"/>
      <c r="M26" s="71"/>
      <c r="AG26" s="221"/>
    </row>
    <row r="27" spans="1:34" ht="39.4" customHeight="1">
      <c r="C27" s="306"/>
      <c r="D27" s="309"/>
      <c r="E27" s="309"/>
      <c r="F27" s="309"/>
      <c r="G27" s="177" t="s">
        <v>84</v>
      </c>
      <c r="H27" s="309"/>
      <c r="I27" s="321"/>
      <c r="J27" s="296"/>
      <c r="K27" s="296"/>
      <c r="L27" s="71"/>
      <c r="M27" s="71"/>
      <c r="AG27" s="221"/>
    </row>
    <row r="28" spans="1:34" ht="18" customHeight="1">
      <c r="C28" s="306"/>
      <c r="D28" s="309"/>
      <c r="E28" s="309"/>
      <c r="F28" s="309"/>
      <c r="G28" s="176" t="s">
        <v>85</v>
      </c>
      <c r="H28" s="309"/>
      <c r="I28" s="321"/>
      <c r="J28" s="296"/>
      <c r="K28" s="296"/>
      <c r="L28" s="71"/>
      <c r="M28" s="71"/>
      <c r="AG28" s="221"/>
    </row>
    <row r="29" spans="1:34" ht="39.4" customHeight="1">
      <c r="C29" s="306"/>
      <c r="D29" s="309"/>
      <c r="E29" s="309"/>
      <c r="F29" s="309"/>
      <c r="G29" s="177" t="s">
        <v>86</v>
      </c>
      <c r="H29" s="309"/>
      <c r="I29" s="321"/>
      <c r="J29" s="296"/>
      <c r="K29" s="296"/>
      <c r="L29" s="71"/>
      <c r="M29" s="71"/>
      <c r="AG29" s="221"/>
    </row>
    <row r="30" spans="1:34" ht="18" customHeight="1">
      <c r="C30" s="306"/>
      <c r="D30" s="309"/>
      <c r="E30" s="309"/>
      <c r="F30" s="309"/>
      <c r="G30" s="176" t="s">
        <v>87</v>
      </c>
      <c r="H30" s="309"/>
      <c r="I30" s="321"/>
      <c r="J30" s="296"/>
      <c r="K30" s="296"/>
      <c r="L30" s="71"/>
      <c r="M30" s="71"/>
      <c r="AG30" s="221"/>
    </row>
    <row r="31" spans="1:34" ht="39.4" customHeight="1">
      <c r="C31" s="306"/>
      <c r="D31" s="309"/>
      <c r="E31" s="309"/>
      <c r="F31" s="309"/>
      <c r="G31" s="177" t="s">
        <v>88</v>
      </c>
      <c r="H31" s="309"/>
      <c r="I31" s="321"/>
      <c r="J31" s="296"/>
      <c r="K31" s="296"/>
      <c r="L31" s="71"/>
      <c r="M31" s="71"/>
      <c r="AG31" s="1"/>
    </row>
    <row r="32" spans="1:34" ht="19.899999999999999" customHeight="1">
      <c r="C32" s="307"/>
      <c r="D32" s="309"/>
      <c r="E32" s="310"/>
      <c r="F32" s="310"/>
      <c r="G32" s="178" t="s">
        <v>89</v>
      </c>
      <c r="H32" s="310"/>
      <c r="I32" s="322"/>
      <c r="J32" s="297"/>
      <c r="K32" s="297"/>
      <c r="L32" s="71"/>
      <c r="M32" s="71"/>
      <c r="AG32" s="1"/>
    </row>
    <row r="33" spans="3:33" ht="15.4" customHeight="1">
      <c r="C33" s="305" t="s">
        <v>80</v>
      </c>
      <c r="D33" s="309"/>
      <c r="E33" s="308">
        <v>2</v>
      </c>
      <c r="F33" s="308" t="s">
        <v>90</v>
      </c>
      <c r="G33" s="176" t="s">
        <v>83</v>
      </c>
      <c r="H33" s="308">
        <v>1</v>
      </c>
      <c r="I33" s="320">
        <v>8</v>
      </c>
      <c r="J33" s="295">
        <v>3381000</v>
      </c>
      <c r="K33" s="295">
        <f>J33*I33*H33</f>
        <v>27048000</v>
      </c>
      <c r="L33" s="71"/>
      <c r="M33" s="71"/>
      <c r="AG33" s="1"/>
    </row>
    <row r="34" spans="3:33" ht="35.65" customHeight="1">
      <c r="C34" s="306"/>
      <c r="D34" s="309"/>
      <c r="E34" s="309"/>
      <c r="F34" s="309"/>
      <c r="G34" s="177" t="s">
        <v>91</v>
      </c>
      <c r="H34" s="309"/>
      <c r="I34" s="321"/>
      <c r="J34" s="296"/>
      <c r="K34" s="296"/>
      <c r="L34" s="72"/>
      <c r="M34" s="72"/>
      <c r="AG34" s="1"/>
    </row>
    <row r="35" spans="3:33" ht="22.9" customHeight="1">
      <c r="C35" s="306"/>
      <c r="D35" s="309"/>
      <c r="E35" s="309"/>
      <c r="F35" s="309"/>
      <c r="G35" s="176" t="s">
        <v>85</v>
      </c>
      <c r="H35" s="309"/>
      <c r="I35" s="321"/>
      <c r="J35" s="296"/>
      <c r="K35" s="296"/>
      <c r="L35" s="72"/>
      <c r="M35" s="72"/>
      <c r="AG35" s="1"/>
    </row>
    <row r="36" spans="3:33" ht="35.65" customHeight="1">
      <c r="C36" s="306"/>
      <c r="D36" s="309"/>
      <c r="E36" s="309"/>
      <c r="F36" s="309"/>
      <c r="G36" s="177" t="s">
        <v>92</v>
      </c>
      <c r="H36" s="309"/>
      <c r="I36" s="321"/>
      <c r="J36" s="296"/>
      <c r="K36" s="296"/>
      <c r="L36" s="72"/>
      <c r="M36" s="72"/>
      <c r="AG36" s="1"/>
    </row>
    <row r="37" spans="3:33" ht="24.4" customHeight="1">
      <c r="C37" s="306"/>
      <c r="D37" s="309"/>
      <c r="E37" s="309"/>
      <c r="F37" s="309"/>
      <c r="G37" s="176" t="s">
        <v>87</v>
      </c>
      <c r="H37" s="309"/>
      <c r="I37" s="321"/>
      <c r="J37" s="296"/>
      <c r="K37" s="296"/>
      <c r="L37" s="72"/>
      <c r="M37" s="72"/>
      <c r="AG37" s="1"/>
    </row>
    <row r="38" spans="3:33" ht="35.65" customHeight="1">
      <c r="C38" s="306"/>
      <c r="D38" s="309"/>
      <c r="E38" s="309"/>
      <c r="F38" s="309"/>
      <c r="G38" s="179" t="s">
        <v>93</v>
      </c>
      <c r="H38" s="309"/>
      <c r="I38" s="321"/>
      <c r="J38" s="296"/>
      <c r="K38" s="296"/>
      <c r="L38" s="72"/>
      <c r="M38" s="72"/>
      <c r="AG38" s="221"/>
    </row>
    <row r="39" spans="3:33" ht="17.649999999999999" customHeight="1">
      <c r="C39" s="307"/>
      <c r="D39" s="309"/>
      <c r="E39" s="310"/>
      <c r="F39" s="310"/>
      <c r="G39" s="178" t="s">
        <v>89</v>
      </c>
      <c r="H39" s="310"/>
      <c r="I39" s="322"/>
      <c r="J39" s="297"/>
      <c r="K39" s="297"/>
      <c r="L39" s="72"/>
      <c r="M39" s="72"/>
      <c r="AG39" s="221"/>
    </row>
    <row r="40" spans="3:33" ht="20.65" customHeight="1">
      <c r="C40" s="305" t="s">
        <v>94</v>
      </c>
      <c r="D40" s="309"/>
      <c r="E40" s="308">
        <v>3</v>
      </c>
      <c r="F40" s="308" t="s">
        <v>95</v>
      </c>
      <c r="G40" s="176" t="s">
        <v>83</v>
      </c>
      <c r="H40" s="308">
        <v>2</v>
      </c>
      <c r="I40" s="314">
        <v>3</v>
      </c>
      <c r="J40" s="295">
        <v>5000000</v>
      </c>
      <c r="K40" s="295">
        <f>J40*I40*H40</f>
        <v>30000000</v>
      </c>
      <c r="L40" s="72"/>
      <c r="M40" s="72"/>
      <c r="AG40" s="221"/>
    </row>
    <row r="41" spans="3:33" ht="35.65" customHeight="1">
      <c r="C41" s="306"/>
      <c r="D41" s="309"/>
      <c r="E41" s="309"/>
      <c r="F41" s="309"/>
      <c r="G41" s="177" t="s">
        <v>96</v>
      </c>
      <c r="H41" s="309"/>
      <c r="I41" s="315"/>
      <c r="J41" s="296"/>
      <c r="K41" s="296"/>
      <c r="L41" s="72"/>
      <c r="M41" s="72"/>
      <c r="AG41" s="221"/>
    </row>
    <row r="42" spans="3:33" ht="18.399999999999999" customHeight="1">
      <c r="C42" s="306"/>
      <c r="D42" s="309"/>
      <c r="E42" s="309"/>
      <c r="F42" s="309"/>
      <c r="G42" s="176" t="s">
        <v>85</v>
      </c>
      <c r="H42" s="309"/>
      <c r="I42" s="315"/>
      <c r="J42" s="296"/>
      <c r="K42" s="296"/>
      <c r="L42" s="72"/>
      <c r="M42" s="72"/>
      <c r="AG42" s="221"/>
    </row>
    <row r="43" spans="3:33" ht="35.65" customHeight="1">
      <c r="C43" s="306"/>
      <c r="D43" s="309"/>
      <c r="E43" s="309"/>
      <c r="F43" s="309"/>
      <c r="G43" s="177" t="s">
        <v>97</v>
      </c>
      <c r="H43" s="309"/>
      <c r="I43" s="315"/>
      <c r="J43" s="296"/>
      <c r="K43" s="296"/>
      <c r="L43" s="72"/>
      <c r="M43" s="72"/>
      <c r="AG43" s="221"/>
    </row>
    <row r="44" spans="3:33" ht="15.4" customHeight="1">
      <c r="C44" s="306"/>
      <c r="D44" s="309"/>
      <c r="E44" s="309"/>
      <c r="F44" s="309"/>
      <c r="G44" s="176" t="s">
        <v>87</v>
      </c>
      <c r="H44" s="309"/>
      <c r="I44" s="315"/>
      <c r="J44" s="296"/>
      <c r="K44" s="296"/>
      <c r="L44" s="72"/>
      <c r="M44" s="72"/>
      <c r="AG44" s="221"/>
    </row>
    <row r="45" spans="3:33" ht="35.65" customHeight="1">
      <c r="C45" s="306"/>
      <c r="D45" s="309"/>
      <c r="E45" s="310"/>
      <c r="F45" s="310"/>
      <c r="G45" s="180" t="s">
        <v>98</v>
      </c>
      <c r="H45" s="310"/>
      <c r="I45" s="316"/>
      <c r="J45" s="297"/>
      <c r="K45" s="297"/>
      <c r="L45" s="72"/>
      <c r="M45" s="72"/>
      <c r="AG45" s="221"/>
    </row>
    <row r="46" spans="3:33" ht="22.9" customHeight="1">
      <c r="C46" s="306"/>
      <c r="D46" s="309"/>
      <c r="E46" s="308">
        <v>4</v>
      </c>
      <c r="F46" s="308" t="s">
        <v>99</v>
      </c>
      <c r="G46" s="176" t="s">
        <v>83</v>
      </c>
      <c r="H46" s="308">
        <v>2</v>
      </c>
      <c r="I46" s="314">
        <v>3</v>
      </c>
      <c r="J46" s="295">
        <v>5000000</v>
      </c>
      <c r="K46" s="295">
        <f>J46*I46*H46</f>
        <v>30000000</v>
      </c>
      <c r="L46" s="72"/>
      <c r="M46" s="72"/>
      <c r="AG46" s="221"/>
    </row>
    <row r="47" spans="3:33" ht="35.65" customHeight="1">
      <c r="C47" s="306"/>
      <c r="D47" s="309"/>
      <c r="E47" s="309"/>
      <c r="F47" s="309"/>
      <c r="G47" s="177" t="s">
        <v>100</v>
      </c>
      <c r="H47" s="309"/>
      <c r="I47" s="315"/>
      <c r="J47" s="296"/>
      <c r="K47" s="296"/>
      <c r="L47" s="72"/>
      <c r="M47" s="72"/>
      <c r="AG47" s="221"/>
    </row>
    <row r="48" spans="3:33" ht="26.65" customHeight="1">
      <c r="C48" s="306"/>
      <c r="D48" s="309"/>
      <c r="E48" s="309"/>
      <c r="F48" s="309"/>
      <c r="G48" s="176" t="s">
        <v>85</v>
      </c>
      <c r="H48" s="309"/>
      <c r="I48" s="315"/>
      <c r="J48" s="296"/>
      <c r="K48" s="296"/>
      <c r="L48" s="72"/>
      <c r="M48" s="72"/>
      <c r="AG48" s="221"/>
    </row>
    <row r="49" spans="3:13" ht="35.65" customHeight="1">
      <c r="C49" s="306"/>
      <c r="D49" s="309"/>
      <c r="E49" s="309"/>
      <c r="F49" s="309"/>
      <c r="G49" s="177" t="s">
        <v>97</v>
      </c>
      <c r="H49" s="309"/>
      <c r="I49" s="315"/>
      <c r="J49" s="296"/>
      <c r="K49" s="296"/>
      <c r="L49" s="72"/>
      <c r="M49" s="72"/>
    </row>
    <row r="50" spans="3:13" ht="20.65" customHeight="1">
      <c r="C50" s="306"/>
      <c r="D50" s="309"/>
      <c r="E50" s="309"/>
      <c r="F50" s="309"/>
      <c r="G50" s="176" t="s">
        <v>87</v>
      </c>
      <c r="H50" s="309"/>
      <c r="I50" s="315"/>
      <c r="J50" s="296"/>
      <c r="K50" s="296"/>
      <c r="L50" s="72"/>
      <c r="M50" s="72"/>
    </row>
    <row r="51" spans="3:13" ht="35.65" customHeight="1">
      <c r="C51" s="307"/>
      <c r="D51" s="309"/>
      <c r="E51" s="310"/>
      <c r="F51" s="310"/>
      <c r="G51" s="180" t="s">
        <v>101</v>
      </c>
      <c r="H51" s="310"/>
      <c r="I51" s="316"/>
      <c r="J51" s="297"/>
      <c r="K51" s="297"/>
      <c r="L51" s="72"/>
      <c r="M51" s="72"/>
    </row>
    <row r="52" spans="3:13" ht="35.65" customHeight="1">
      <c r="C52" s="305" t="s">
        <v>102</v>
      </c>
      <c r="D52" s="309"/>
      <c r="E52" s="308">
        <v>5</v>
      </c>
      <c r="F52" s="308" t="s">
        <v>95</v>
      </c>
      <c r="G52" s="176" t="s">
        <v>83</v>
      </c>
      <c r="H52" s="311">
        <v>3</v>
      </c>
      <c r="I52" s="314">
        <v>5</v>
      </c>
      <c r="J52" s="295">
        <v>5000000</v>
      </c>
      <c r="K52" s="295">
        <f>J52*I52*H52</f>
        <v>75000000</v>
      </c>
      <c r="L52" s="72"/>
      <c r="M52" s="72"/>
    </row>
    <row r="53" spans="3:13" ht="35.65" customHeight="1">
      <c r="C53" s="306"/>
      <c r="D53" s="309"/>
      <c r="E53" s="309"/>
      <c r="F53" s="309"/>
      <c r="G53" s="177" t="s">
        <v>96</v>
      </c>
      <c r="H53" s="312"/>
      <c r="I53" s="315"/>
      <c r="J53" s="296"/>
      <c r="K53" s="296"/>
      <c r="L53" s="72"/>
      <c r="M53" s="72"/>
    </row>
    <row r="54" spans="3:13" ht="35.65" customHeight="1">
      <c r="C54" s="306"/>
      <c r="D54" s="309"/>
      <c r="E54" s="309"/>
      <c r="F54" s="309"/>
      <c r="G54" s="176" t="s">
        <v>85</v>
      </c>
      <c r="H54" s="312"/>
      <c r="I54" s="315"/>
      <c r="J54" s="296"/>
      <c r="K54" s="296"/>
      <c r="L54" s="72"/>
      <c r="M54" s="72"/>
    </row>
    <row r="55" spans="3:13" ht="35.65" customHeight="1">
      <c r="C55" s="306"/>
      <c r="D55" s="309"/>
      <c r="E55" s="309"/>
      <c r="F55" s="309"/>
      <c r="G55" s="177" t="s">
        <v>97</v>
      </c>
      <c r="H55" s="312"/>
      <c r="I55" s="315"/>
      <c r="J55" s="296"/>
      <c r="K55" s="296"/>
      <c r="L55" s="72"/>
      <c r="M55" s="72"/>
    </row>
    <row r="56" spans="3:13" ht="35.65" customHeight="1">
      <c r="C56" s="306"/>
      <c r="D56" s="309"/>
      <c r="E56" s="309"/>
      <c r="F56" s="309"/>
      <c r="G56" s="176" t="s">
        <v>87</v>
      </c>
      <c r="H56" s="312"/>
      <c r="I56" s="315"/>
      <c r="J56" s="296"/>
      <c r="K56" s="296"/>
      <c r="L56" s="72"/>
      <c r="M56" s="72"/>
    </row>
    <row r="57" spans="3:13" ht="35.65" customHeight="1">
      <c r="C57" s="306"/>
      <c r="D57" s="309"/>
      <c r="E57" s="310"/>
      <c r="F57" s="310"/>
      <c r="G57" s="180" t="s">
        <v>98</v>
      </c>
      <c r="H57" s="313"/>
      <c r="I57" s="316"/>
      <c r="J57" s="297"/>
      <c r="K57" s="297"/>
      <c r="L57" s="72"/>
      <c r="M57" s="72"/>
    </row>
    <row r="58" spans="3:13" ht="35.65" customHeight="1">
      <c r="C58" s="306"/>
      <c r="D58" s="309"/>
      <c r="E58" s="308">
        <v>6</v>
      </c>
      <c r="F58" s="308" t="s">
        <v>99</v>
      </c>
      <c r="G58" s="176" t="s">
        <v>83</v>
      </c>
      <c r="H58" s="311">
        <v>3</v>
      </c>
      <c r="I58" s="314">
        <v>5</v>
      </c>
      <c r="J58" s="295">
        <v>5000000</v>
      </c>
      <c r="K58" s="295">
        <f>J58*I58*H58</f>
        <v>75000000</v>
      </c>
      <c r="L58" s="72"/>
      <c r="M58" s="72"/>
    </row>
    <row r="59" spans="3:13" ht="35.65" customHeight="1">
      <c r="C59" s="306"/>
      <c r="D59" s="309"/>
      <c r="E59" s="309"/>
      <c r="F59" s="309"/>
      <c r="G59" s="177" t="s">
        <v>100</v>
      </c>
      <c r="H59" s="312"/>
      <c r="I59" s="315"/>
      <c r="J59" s="296"/>
      <c r="K59" s="296"/>
      <c r="L59" s="72"/>
      <c r="M59" s="72"/>
    </row>
    <row r="60" spans="3:13" ht="35.65" customHeight="1">
      <c r="C60" s="306"/>
      <c r="D60" s="309"/>
      <c r="E60" s="309"/>
      <c r="F60" s="309"/>
      <c r="G60" s="176" t="s">
        <v>85</v>
      </c>
      <c r="H60" s="312"/>
      <c r="I60" s="315"/>
      <c r="J60" s="296"/>
      <c r="K60" s="296"/>
      <c r="L60" s="72"/>
      <c r="M60" s="72"/>
    </row>
    <row r="61" spans="3:13" ht="35.65" customHeight="1">
      <c r="C61" s="306"/>
      <c r="D61" s="309"/>
      <c r="E61" s="309"/>
      <c r="F61" s="309"/>
      <c r="G61" s="177" t="s">
        <v>97</v>
      </c>
      <c r="H61" s="312"/>
      <c r="I61" s="315"/>
      <c r="J61" s="296"/>
      <c r="K61" s="296"/>
      <c r="L61" s="72"/>
      <c r="M61" s="72"/>
    </row>
    <row r="62" spans="3:13" ht="35.65" customHeight="1">
      <c r="C62" s="306"/>
      <c r="D62" s="309"/>
      <c r="E62" s="309"/>
      <c r="F62" s="309"/>
      <c r="G62" s="176" t="s">
        <v>87</v>
      </c>
      <c r="H62" s="312"/>
      <c r="I62" s="315"/>
      <c r="J62" s="296"/>
      <c r="K62" s="296"/>
      <c r="L62" s="72"/>
      <c r="M62" s="72"/>
    </row>
    <row r="63" spans="3:13" ht="35.65" customHeight="1">
      <c r="C63" s="307"/>
      <c r="D63" s="309"/>
      <c r="E63" s="310"/>
      <c r="F63" s="310"/>
      <c r="G63" s="180" t="s">
        <v>101</v>
      </c>
      <c r="H63" s="313"/>
      <c r="I63" s="316"/>
      <c r="J63" s="297"/>
      <c r="K63" s="297"/>
      <c r="L63" s="72"/>
      <c r="M63" s="72"/>
    </row>
    <row r="64" spans="3:13" ht="15.4" customHeight="1">
      <c r="C64" s="305" t="s">
        <v>103</v>
      </c>
      <c r="D64" s="309"/>
      <c r="E64" s="308">
        <v>7</v>
      </c>
      <c r="F64" s="308" t="s">
        <v>95</v>
      </c>
      <c r="G64" s="176" t="s">
        <v>83</v>
      </c>
      <c r="H64" s="308">
        <v>4</v>
      </c>
      <c r="I64" s="320">
        <v>4</v>
      </c>
      <c r="J64" s="295">
        <v>5000000</v>
      </c>
      <c r="K64" s="295">
        <f>J64*I64*H64</f>
        <v>80000000</v>
      </c>
      <c r="L64" s="72"/>
      <c r="M64" s="72"/>
    </row>
    <row r="65" spans="3:13" ht="35.65" customHeight="1">
      <c r="C65" s="306"/>
      <c r="D65" s="309"/>
      <c r="E65" s="309"/>
      <c r="F65" s="309"/>
      <c r="G65" s="177" t="s">
        <v>96</v>
      </c>
      <c r="H65" s="309"/>
      <c r="I65" s="321"/>
      <c r="J65" s="296"/>
      <c r="K65" s="296"/>
      <c r="L65" s="72"/>
      <c r="M65" s="72"/>
    </row>
    <row r="66" spans="3:13" ht="15.6">
      <c r="C66" s="306"/>
      <c r="D66" s="309"/>
      <c r="E66" s="309"/>
      <c r="F66" s="309"/>
      <c r="G66" s="176" t="s">
        <v>85</v>
      </c>
      <c r="H66" s="309"/>
      <c r="I66" s="321"/>
      <c r="J66" s="296"/>
      <c r="K66" s="296"/>
      <c r="L66" s="72"/>
      <c r="M66" s="72"/>
    </row>
    <row r="67" spans="3:13" ht="35.65" customHeight="1">
      <c r="C67" s="306"/>
      <c r="D67" s="309"/>
      <c r="E67" s="309"/>
      <c r="F67" s="309"/>
      <c r="G67" s="177" t="s">
        <v>97</v>
      </c>
      <c r="H67" s="309"/>
      <c r="I67" s="321"/>
      <c r="J67" s="296"/>
      <c r="K67" s="296"/>
      <c r="L67" s="72"/>
      <c r="M67" s="72"/>
    </row>
    <row r="68" spans="3:13" ht="15.6">
      <c r="C68" s="306"/>
      <c r="D68" s="309"/>
      <c r="E68" s="309"/>
      <c r="F68" s="309"/>
      <c r="G68" s="176" t="s">
        <v>87</v>
      </c>
      <c r="H68" s="309"/>
      <c r="I68" s="321"/>
      <c r="J68" s="296"/>
      <c r="K68" s="296"/>
      <c r="L68" s="72"/>
      <c r="M68" s="72"/>
    </row>
    <row r="69" spans="3:13" ht="35.65" customHeight="1">
      <c r="C69" s="306"/>
      <c r="D69" s="309"/>
      <c r="E69" s="310"/>
      <c r="F69" s="310"/>
      <c r="G69" s="180" t="s">
        <v>98</v>
      </c>
      <c r="H69" s="310"/>
      <c r="I69" s="322"/>
      <c r="J69" s="297"/>
      <c r="K69" s="297"/>
      <c r="L69" s="72"/>
      <c r="M69" s="72"/>
    </row>
    <row r="70" spans="3:13" ht="15.75" customHeight="1">
      <c r="C70" s="306"/>
      <c r="D70" s="309"/>
      <c r="E70" s="308">
        <v>8</v>
      </c>
      <c r="F70" s="308" t="s">
        <v>99</v>
      </c>
      <c r="G70" s="176" t="s">
        <v>83</v>
      </c>
      <c r="H70" s="308">
        <v>4</v>
      </c>
      <c r="I70" s="320">
        <v>4</v>
      </c>
      <c r="J70" s="295">
        <v>5000000</v>
      </c>
      <c r="K70" s="295">
        <f>J70*I70*H70</f>
        <v>80000000</v>
      </c>
      <c r="L70" s="72"/>
      <c r="M70" s="72"/>
    </row>
    <row r="71" spans="3:13" ht="35.65" customHeight="1">
      <c r="C71" s="306"/>
      <c r="D71" s="309"/>
      <c r="E71" s="309"/>
      <c r="F71" s="309"/>
      <c r="G71" s="177" t="s">
        <v>100</v>
      </c>
      <c r="H71" s="309"/>
      <c r="I71" s="321"/>
      <c r="J71" s="296"/>
      <c r="K71" s="296"/>
      <c r="L71" s="72"/>
      <c r="M71" s="72"/>
    </row>
    <row r="72" spans="3:13" ht="15.6">
      <c r="C72" s="306"/>
      <c r="D72" s="309"/>
      <c r="E72" s="309"/>
      <c r="F72" s="309"/>
      <c r="G72" s="176" t="s">
        <v>85</v>
      </c>
      <c r="H72" s="309"/>
      <c r="I72" s="321"/>
      <c r="J72" s="296"/>
      <c r="K72" s="296"/>
      <c r="L72" s="72"/>
      <c r="M72" s="72"/>
    </row>
    <row r="73" spans="3:13" ht="35.65" customHeight="1">
      <c r="C73" s="306"/>
      <c r="D73" s="309"/>
      <c r="E73" s="309"/>
      <c r="F73" s="309"/>
      <c r="G73" s="177" t="s">
        <v>97</v>
      </c>
      <c r="H73" s="309"/>
      <c r="I73" s="321"/>
      <c r="J73" s="296"/>
      <c r="K73" s="296"/>
      <c r="L73" s="72"/>
      <c r="M73" s="72"/>
    </row>
    <row r="74" spans="3:13" ht="15.6">
      <c r="C74" s="306"/>
      <c r="D74" s="309"/>
      <c r="E74" s="309"/>
      <c r="F74" s="309"/>
      <c r="G74" s="176" t="s">
        <v>87</v>
      </c>
      <c r="H74" s="309"/>
      <c r="I74" s="321"/>
      <c r="J74" s="296"/>
      <c r="K74" s="296"/>
      <c r="L74" s="72"/>
      <c r="M74" s="72"/>
    </row>
    <row r="75" spans="3:13" ht="35.65" customHeight="1">
      <c r="C75" s="307"/>
      <c r="D75" s="309"/>
      <c r="E75" s="310"/>
      <c r="F75" s="310"/>
      <c r="G75" s="180" t="s">
        <v>101</v>
      </c>
      <c r="H75" s="310"/>
      <c r="I75" s="322"/>
      <c r="J75" s="297"/>
      <c r="K75" s="297"/>
      <c r="L75" s="72"/>
      <c r="M75" s="72"/>
    </row>
    <row r="76" spans="3:13" ht="15.75" customHeight="1">
      <c r="C76" s="305" t="s">
        <v>104</v>
      </c>
      <c r="D76" s="309"/>
      <c r="E76" s="308">
        <v>9</v>
      </c>
      <c r="F76" s="308" t="s">
        <v>105</v>
      </c>
      <c r="G76" s="176" t="s">
        <v>83</v>
      </c>
      <c r="H76" s="308">
        <v>2</v>
      </c>
      <c r="I76" s="314">
        <v>3</v>
      </c>
      <c r="J76" s="317">
        <v>5000000</v>
      </c>
      <c r="K76" s="295">
        <f>J76*I76*H76</f>
        <v>30000000</v>
      </c>
      <c r="L76" s="72"/>
      <c r="M76" s="72"/>
    </row>
    <row r="77" spans="3:13" ht="35.65" customHeight="1">
      <c r="C77" s="306"/>
      <c r="D77" s="309"/>
      <c r="E77" s="309"/>
      <c r="F77" s="309"/>
      <c r="G77" s="177" t="s">
        <v>106</v>
      </c>
      <c r="H77" s="309"/>
      <c r="I77" s="315"/>
      <c r="J77" s="318"/>
      <c r="K77" s="296"/>
      <c r="L77" s="72"/>
      <c r="M77" s="72"/>
    </row>
    <row r="78" spans="3:13" ht="15.6">
      <c r="C78" s="306"/>
      <c r="D78" s="309"/>
      <c r="E78" s="309"/>
      <c r="F78" s="309"/>
      <c r="G78" s="176" t="s">
        <v>85</v>
      </c>
      <c r="H78" s="309"/>
      <c r="I78" s="315"/>
      <c r="J78" s="318"/>
      <c r="K78" s="296"/>
      <c r="L78" s="72"/>
      <c r="M78" s="72"/>
    </row>
    <row r="79" spans="3:13" ht="35.65" customHeight="1">
      <c r="C79" s="306"/>
      <c r="D79" s="309"/>
      <c r="E79" s="309"/>
      <c r="F79" s="309"/>
      <c r="G79" s="177" t="s">
        <v>97</v>
      </c>
      <c r="H79" s="309"/>
      <c r="I79" s="315"/>
      <c r="J79" s="318"/>
      <c r="K79" s="296"/>
      <c r="L79" s="72"/>
      <c r="M79" s="72"/>
    </row>
    <row r="80" spans="3:13" ht="15.6">
      <c r="C80" s="306"/>
      <c r="D80" s="309"/>
      <c r="E80" s="309"/>
      <c r="F80" s="309"/>
      <c r="G80" s="176" t="s">
        <v>87</v>
      </c>
      <c r="H80" s="309"/>
      <c r="I80" s="315"/>
      <c r="J80" s="318"/>
      <c r="K80" s="296"/>
      <c r="L80" s="72"/>
      <c r="M80" s="72"/>
    </row>
    <row r="81" spans="3:13" ht="35.65" customHeight="1">
      <c r="C81" s="307"/>
      <c r="D81" s="309"/>
      <c r="E81" s="310"/>
      <c r="F81" s="310"/>
      <c r="G81" s="180" t="s">
        <v>107</v>
      </c>
      <c r="H81" s="310"/>
      <c r="I81" s="316"/>
      <c r="J81" s="319"/>
      <c r="K81" s="297"/>
      <c r="L81" s="72"/>
      <c r="M81" s="72"/>
    </row>
    <row r="82" spans="3:13" ht="35.65" customHeight="1">
      <c r="C82" s="305" t="s">
        <v>108</v>
      </c>
      <c r="D82" s="309"/>
      <c r="E82" s="308">
        <v>10</v>
      </c>
      <c r="F82" s="308" t="s">
        <v>109</v>
      </c>
      <c r="G82" s="176" t="s">
        <v>83</v>
      </c>
      <c r="H82" s="311">
        <v>4</v>
      </c>
      <c r="I82" s="314">
        <v>5.5</v>
      </c>
      <c r="J82" s="295">
        <v>5000000</v>
      </c>
      <c r="K82" s="295">
        <f>J82*I82*H82</f>
        <v>110000000</v>
      </c>
      <c r="L82" s="72"/>
      <c r="M82" s="72"/>
    </row>
    <row r="83" spans="3:13" ht="35.65" customHeight="1">
      <c r="C83" s="306"/>
      <c r="D83" s="309"/>
      <c r="E83" s="309"/>
      <c r="F83" s="309"/>
      <c r="G83" s="177" t="s">
        <v>96</v>
      </c>
      <c r="H83" s="312"/>
      <c r="I83" s="315"/>
      <c r="J83" s="296"/>
      <c r="K83" s="296"/>
      <c r="L83" s="72"/>
      <c r="M83" s="72"/>
    </row>
    <row r="84" spans="3:13" ht="35.65" customHeight="1">
      <c r="C84" s="306"/>
      <c r="D84" s="309"/>
      <c r="E84" s="309"/>
      <c r="F84" s="309"/>
      <c r="G84" s="176" t="s">
        <v>85</v>
      </c>
      <c r="H84" s="312"/>
      <c r="I84" s="315"/>
      <c r="J84" s="296"/>
      <c r="K84" s="296"/>
      <c r="L84" s="72"/>
      <c r="M84" s="182"/>
    </row>
    <row r="85" spans="3:13" ht="35.65" customHeight="1">
      <c r="C85" s="306"/>
      <c r="D85" s="309"/>
      <c r="E85" s="309"/>
      <c r="F85" s="309"/>
      <c r="G85" s="177" t="s">
        <v>97</v>
      </c>
      <c r="H85" s="312"/>
      <c r="I85" s="315"/>
      <c r="J85" s="296"/>
      <c r="K85" s="296"/>
      <c r="L85" s="72"/>
      <c r="M85" s="72"/>
    </row>
    <row r="86" spans="3:13" ht="35.65" customHeight="1">
      <c r="C86" s="306"/>
      <c r="D86" s="309"/>
      <c r="E86" s="309"/>
      <c r="F86" s="309"/>
      <c r="G86" s="176" t="s">
        <v>87</v>
      </c>
      <c r="H86" s="312"/>
      <c r="I86" s="315"/>
      <c r="J86" s="296"/>
      <c r="K86" s="296"/>
      <c r="L86" s="72"/>
      <c r="M86" s="72"/>
    </row>
    <row r="87" spans="3:13" ht="35.65" customHeight="1">
      <c r="C87" s="307"/>
      <c r="D87" s="309"/>
      <c r="E87" s="310"/>
      <c r="F87" s="310"/>
      <c r="G87" s="180" t="s">
        <v>110</v>
      </c>
      <c r="H87" s="313"/>
      <c r="I87" s="316"/>
      <c r="J87" s="297"/>
      <c r="K87" s="297"/>
      <c r="L87" s="72"/>
      <c r="M87" s="72"/>
    </row>
    <row r="88" spans="3:13" ht="15.6">
      <c r="C88" s="305" t="s">
        <v>108</v>
      </c>
      <c r="D88" s="309"/>
      <c r="E88" s="308">
        <v>11</v>
      </c>
      <c r="F88" s="308" t="s">
        <v>111</v>
      </c>
      <c r="G88" s="176" t="s">
        <v>83</v>
      </c>
      <c r="H88" s="311">
        <v>4</v>
      </c>
      <c r="I88" s="314">
        <v>5.5</v>
      </c>
      <c r="J88" s="295">
        <v>5000000</v>
      </c>
      <c r="K88" s="295">
        <f>J88*I88*H88</f>
        <v>110000000</v>
      </c>
      <c r="L88" s="72"/>
      <c r="M88" s="72"/>
    </row>
    <row r="89" spans="3:13" ht="35.65" customHeight="1">
      <c r="C89" s="306"/>
      <c r="D89" s="309"/>
      <c r="E89" s="309"/>
      <c r="F89" s="309"/>
      <c r="G89" s="177" t="s">
        <v>100</v>
      </c>
      <c r="H89" s="312"/>
      <c r="I89" s="315"/>
      <c r="J89" s="296"/>
      <c r="K89" s="296"/>
      <c r="L89" s="72"/>
      <c r="M89" s="72"/>
    </row>
    <row r="90" spans="3:13" ht="15.6">
      <c r="C90" s="306"/>
      <c r="D90" s="309"/>
      <c r="E90" s="309"/>
      <c r="F90" s="309"/>
      <c r="G90" s="176" t="s">
        <v>85</v>
      </c>
      <c r="H90" s="312"/>
      <c r="I90" s="315"/>
      <c r="J90" s="296"/>
      <c r="K90" s="296"/>
      <c r="L90" s="72"/>
      <c r="M90" s="72"/>
    </row>
    <row r="91" spans="3:13" ht="35.65" customHeight="1">
      <c r="C91" s="306"/>
      <c r="D91" s="309"/>
      <c r="E91" s="309"/>
      <c r="F91" s="309"/>
      <c r="G91" s="177" t="s">
        <v>97</v>
      </c>
      <c r="H91" s="312"/>
      <c r="I91" s="315"/>
      <c r="J91" s="296"/>
      <c r="K91" s="296"/>
      <c r="L91" s="72"/>
      <c r="M91" s="72"/>
    </row>
    <row r="92" spans="3:13" ht="15.6">
      <c r="C92" s="306"/>
      <c r="D92" s="309"/>
      <c r="E92" s="309"/>
      <c r="F92" s="309"/>
      <c r="G92" s="176" t="s">
        <v>87</v>
      </c>
      <c r="H92" s="312"/>
      <c r="I92" s="315"/>
      <c r="J92" s="296"/>
      <c r="K92" s="296"/>
      <c r="L92" s="72"/>
      <c r="M92" s="72"/>
    </row>
    <row r="93" spans="3:13" ht="35.65" customHeight="1">
      <c r="C93" s="307"/>
      <c r="D93" s="310"/>
      <c r="E93" s="310"/>
      <c r="F93" s="310"/>
      <c r="G93" s="181" t="s">
        <v>112</v>
      </c>
      <c r="H93" s="313"/>
      <c r="I93" s="316"/>
      <c r="J93" s="297"/>
      <c r="K93" s="297"/>
      <c r="L93" s="72"/>
      <c r="M93" s="72"/>
    </row>
    <row r="94" spans="3:13" ht="65.25" customHeight="1">
      <c r="C94" s="298" t="s">
        <v>113</v>
      </c>
      <c r="D94" s="299"/>
      <c r="E94" s="299"/>
      <c r="F94" s="299"/>
      <c r="G94" s="299"/>
      <c r="H94" s="299"/>
      <c r="I94" s="299"/>
      <c r="J94" s="299"/>
      <c r="K94" s="299"/>
    </row>
    <row r="96" spans="3:13" ht="20.25" customHeight="1">
      <c r="I96" s="76" t="s">
        <v>114</v>
      </c>
      <c r="J96" s="77">
        <f>SUM(K26:K93)</f>
        <v>711048000</v>
      </c>
    </row>
    <row r="99" spans="3:14" ht="15.75" customHeight="1">
      <c r="G99" s="164" t="s">
        <v>115</v>
      </c>
      <c r="H99" s="164" t="s">
        <v>12</v>
      </c>
      <c r="I99" s="164" t="s">
        <v>116</v>
      </c>
      <c r="J99" s="164" t="s">
        <v>117</v>
      </c>
      <c r="K99" s="164" t="s">
        <v>118</v>
      </c>
      <c r="L99" s="164" t="s">
        <v>119</v>
      </c>
      <c r="M99" s="164" t="s">
        <v>18</v>
      </c>
      <c r="N99" s="164" t="s">
        <v>19</v>
      </c>
    </row>
    <row r="100" spans="3:14" ht="15.75" customHeight="1">
      <c r="C100" s="300" t="s">
        <v>120</v>
      </c>
      <c r="D100" s="301"/>
      <c r="E100" s="301"/>
      <c r="F100" s="302"/>
      <c r="G100" s="42" t="s">
        <v>281</v>
      </c>
      <c r="H100" s="174">
        <v>1</v>
      </c>
      <c r="I100" s="174" t="s">
        <v>44</v>
      </c>
      <c r="J100" s="163">
        <f>3450000/1.19</f>
        <v>2899159.6638655462</v>
      </c>
      <c r="K100" s="163">
        <f>J100*19%</f>
        <v>550840.33613445377</v>
      </c>
      <c r="L100" s="163">
        <f>J100+K100</f>
        <v>3450000</v>
      </c>
      <c r="M100" s="175">
        <f>J100*H100</f>
        <v>2899159.6638655462</v>
      </c>
      <c r="N100" s="175">
        <f>L100*H100</f>
        <v>3450000</v>
      </c>
    </row>
    <row r="101" spans="3:14" ht="101.45">
      <c r="C101" s="303" t="s">
        <v>122</v>
      </c>
      <c r="D101" s="303"/>
      <c r="E101" s="303"/>
      <c r="F101" s="303"/>
      <c r="G101" s="42" t="s">
        <v>123</v>
      </c>
      <c r="H101" s="172">
        <v>10</v>
      </c>
      <c r="I101" s="223" t="s">
        <v>124</v>
      </c>
      <c r="J101" s="224">
        <v>8195233.333333333</v>
      </c>
      <c r="K101" s="224">
        <v>1557094.3333333333</v>
      </c>
      <c r="L101" s="224">
        <v>9752327.666666666</v>
      </c>
      <c r="M101" s="175">
        <f t="shared" ref="M101" si="22">J101*H101</f>
        <v>81952333.333333328</v>
      </c>
      <c r="N101" s="175">
        <f t="shared" ref="N101" si="23">L101*H101</f>
        <v>97523276.666666657</v>
      </c>
    </row>
    <row r="102" spans="3:14" ht="29.1">
      <c r="C102" s="303"/>
      <c r="D102" s="303"/>
      <c r="E102" s="303"/>
      <c r="F102" s="303"/>
      <c r="G102" s="42" t="str">
        <f>PROPER("CARPA PAGODA DE 4X4 CON LATERALES  INCLUYE INSTALACIÓN, TRASPORTE Y ENTREGA EN EL LUGAR REQUERIDO, MONTAJE Y DESMONTAJE DE LA MISMA (JORNADA ENTRE 4 A 6 HORAS - DÍA)")</f>
        <v>Carpa Pagoda De 4X4 Con Laterales  Incluye Instalación, Trasporte Y Entrega En El Lugar Requerido, Montaje Y Desmontaje De La Misma (Jornada Entre 4 A 6 Horas - Día)</v>
      </c>
      <c r="H102" s="172">
        <v>50</v>
      </c>
      <c r="I102" s="223" t="s">
        <v>124</v>
      </c>
      <c r="J102" s="224" t="e">
        <f>AVERAGE(#REF!,#REF!,#REF!)</f>
        <v>#REF!</v>
      </c>
      <c r="K102" s="173" t="e">
        <f>J102*19%</f>
        <v>#REF!</v>
      </c>
      <c r="L102" s="173" t="e">
        <f>J102+K102</f>
        <v>#REF!</v>
      </c>
      <c r="M102" s="175" t="e">
        <f t="shared" ref="M102" si="24">J102*H102</f>
        <v>#REF!</v>
      </c>
      <c r="N102" s="175" t="e">
        <f t="shared" ref="N102" si="25">L102*H102</f>
        <v>#REF!</v>
      </c>
    </row>
    <row r="103" spans="3:14" ht="72.599999999999994">
      <c r="C103" s="303"/>
      <c r="D103" s="303"/>
      <c r="E103" s="303"/>
      <c r="F103" s="303"/>
      <c r="G103" s="42" t="s">
        <v>125</v>
      </c>
      <c r="H103" s="35">
        <v>10</v>
      </c>
      <c r="I103" s="35" t="s">
        <v>44</v>
      </c>
      <c r="J103" s="224" t="e">
        <f>AVERAGE(#REF!,#REF!,#REF!)</f>
        <v>#REF!</v>
      </c>
      <c r="K103" s="173" t="e">
        <f>J103*19%</f>
        <v>#REF!</v>
      </c>
      <c r="L103" s="173" t="e">
        <f>J103+K103</f>
        <v>#REF!</v>
      </c>
      <c r="M103" s="175" t="e">
        <f t="shared" ref="M103" si="26">J103*H103</f>
        <v>#REF!</v>
      </c>
      <c r="N103" s="175" t="e">
        <f t="shared" ref="N103" si="27">L103*H103</f>
        <v>#REF!</v>
      </c>
    </row>
    <row r="104" spans="3:14" ht="29.1">
      <c r="C104" s="303"/>
      <c r="D104" s="303"/>
      <c r="E104" s="303"/>
      <c r="F104" s="303"/>
      <c r="G104" s="42" t="s">
        <v>126</v>
      </c>
      <c r="H104" s="35">
        <v>150</v>
      </c>
      <c r="I104" s="35" t="s">
        <v>44</v>
      </c>
      <c r="J104" s="224" t="e">
        <f>AVERAGE(#REF!,#REF!,#REF!)</f>
        <v>#REF!</v>
      </c>
      <c r="K104" s="173" t="e">
        <f>J104*19%</f>
        <v>#REF!</v>
      </c>
      <c r="L104" s="173" t="e">
        <f>J104+K104</f>
        <v>#REF!</v>
      </c>
      <c r="M104" s="175" t="e">
        <f t="shared" ref="M104" si="28">J104*H104</f>
        <v>#REF!</v>
      </c>
      <c r="N104" s="175" t="e">
        <f t="shared" ref="N104" si="29">L104*H104</f>
        <v>#REF!</v>
      </c>
    </row>
    <row r="105" spans="3:14" ht="43.5">
      <c r="C105" s="303"/>
      <c r="D105" s="303"/>
      <c r="E105" s="303"/>
      <c r="F105" s="303"/>
      <c r="G105" s="42" t="s">
        <v>127</v>
      </c>
      <c r="H105" s="35">
        <v>300</v>
      </c>
      <c r="I105" s="35" t="s">
        <v>44</v>
      </c>
      <c r="J105" s="224" t="e">
        <f>AVERAGE(#REF!,#REF!,#REF!)</f>
        <v>#REF!</v>
      </c>
      <c r="K105" s="173" t="e">
        <f>J105*19%</f>
        <v>#REF!</v>
      </c>
      <c r="L105" s="173" t="e">
        <f>J105+K105</f>
        <v>#REF!</v>
      </c>
      <c r="M105" s="175" t="e">
        <f t="shared" ref="M105" si="30">J105*H105</f>
        <v>#REF!</v>
      </c>
      <c r="N105" s="175" t="e">
        <f t="shared" ref="N105" si="31">L105*H105</f>
        <v>#REF!</v>
      </c>
    </row>
    <row r="106" spans="3:14" ht="15.75" customHeight="1">
      <c r="N106" s="145" t="e">
        <f>SUM(N101:N105)</f>
        <v>#REF!</v>
      </c>
    </row>
    <row r="107" spans="3:14" ht="15.6">
      <c r="H107" s="1"/>
    </row>
  </sheetData>
  <mergeCells count="106">
    <mergeCell ref="C100:F100"/>
    <mergeCell ref="K33:K39"/>
    <mergeCell ref="K26:K32"/>
    <mergeCell ref="I88:I93"/>
    <mergeCell ref="I82:I87"/>
    <mergeCell ref="I76:I81"/>
    <mergeCell ref="I70:I75"/>
    <mergeCell ref="I64:I69"/>
    <mergeCell ref="I58:I63"/>
    <mergeCell ref="I52:I57"/>
    <mergeCell ref="I46:I51"/>
    <mergeCell ref="I40:I45"/>
    <mergeCell ref="I33:I39"/>
    <mergeCell ref="I26:I32"/>
    <mergeCell ref="K88:K93"/>
    <mergeCell ref="K82:K87"/>
    <mergeCell ref="K76:K81"/>
    <mergeCell ref="K70:K75"/>
    <mergeCell ref="K64:K69"/>
    <mergeCell ref="K58:K63"/>
    <mergeCell ref="K52:K57"/>
    <mergeCell ref="K46:K51"/>
    <mergeCell ref="K40:K45"/>
    <mergeCell ref="E26:E32"/>
    <mergeCell ref="E88:E93"/>
    <mergeCell ref="J88:J93"/>
    <mergeCell ref="E82:E87"/>
    <mergeCell ref="J33:J39"/>
    <mergeCell ref="E33:E39"/>
    <mergeCell ref="J26:J32"/>
    <mergeCell ref="F88:F93"/>
    <mergeCell ref="F82:F87"/>
    <mergeCell ref="F76:F81"/>
    <mergeCell ref="F70:F75"/>
    <mergeCell ref="F64:F69"/>
    <mergeCell ref="F58:F63"/>
    <mergeCell ref="F52:F57"/>
    <mergeCell ref="F46:F51"/>
    <mergeCell ref="F40:F45"/>
    <mergeCell ref="F33:F39"/>
    <mergeCell ref="F26:F32"/>
    <mergeCell ref="J82:J87"/>
    <mergeCell ref="E52:E57"/>
    <mergeCell ref="J14:J21"/>
    <mergeCell ref="C76:C81"/>
    <mergeCell ref="H76:H81"/>
    <mergeCell ref="C82:C87"/>
    <mergeCell ref="H82:H87"/>
    <mergeCell ref="H64:H69"/>
    <mergeCell ref="H70:H75"/>
    <mergeCell ref="H52:H57"/>
    <mergeCell ref="H58:H63"/>
    <mergeCell ref="C26:C32"/>
    <mergeCell ref="H26:H32"/>
    <mergeCell ref="C33:C39"/>
    <mergeCell ref="H33:H39"/>
    <mergeCell ref="H40:H45"/>
    <mergeCell ref="H46:H51"/>
    <mergeCell ref="Q1:U1"/>
    <mergeCell ref="V1:Z1"/>
    <mergeCell ref="AA1:AG1"/>
    <mergeCell ref="A1:K1"/>
    <mergeCell ref="L1:P1"/>
    <mergeCell ref="B3:B12"/>
    <mergeCell ref="B14:B21"/>
    <mergeCell ref="C3:C6"/>
    <mergeCell ref="C8:C9"/>
    <mergeCell ref="C10:C12"/>
    <mergeCell ref="C14:C21"/>
    <mergeCell ref="E10:E12"/>
    <mergeCell ref="F10:F12"/>
    <mergeCell ref="E14:E21"/>
    <mergeCell ref="F14:F21"/>
    <mergeCell ref="D3:D6"/>
    <mergeCell ref="D8:D9"/>
    <mergeCell ref="D10:D12"/>
    <mergeCell ref="D14:D21"/>
    <mergeCell ref="E3:E6"/>
    <mergeCell ref="F3:F6"/>
    <mergeCell ref="J3:J6"/>
    <mergeCell ref="J8:J9"/>
    <mergeCell ref="J10:J12"/>
    <mergeCell ref="C101:F105"/>
    <mergeCell ref="E8:E9"/>
    <mergeCell ref="F8:F9"/>
    <mergeCell ref="K3:K6"/>
    <mergeCell ref="C40:C51"/>
    <mergeCell ref="C52:C63"/>
    <mergeCell ref="C64:C75"/>
    <mergeCell ref="C88:C93"/>
    <mergeCell ref="E76:E81"/>
    <mergeCell ref="J76:J81"/>
    <mergeCell ref="J64:J69"/>
    <mergeCell ref="E70:E75"/>
    <mergeCell ref="J70:J75"/>
    <mergeCell ref="E64:E69"/>
    <mergeCell ref="E40:E45"/>
    <mergeCell ref="J52:J57"/>
    <mergeCell ref="E58:E63"/>
    <mergeCell ref="J58:J63"/>
    <mergeCell ref="J40:J45"/>
    <mergeCell ref="E46:E51"/>
    <mergeCell ref="J46:J51"/>
    <mergeCell ref="D26:D93"/>
    <mergeCell ref="C94:K94"/>
    <mergeCell ref="H88:H93"/>
  </mergeCells>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C2:H10"/>
  <sheetViews>
    <sheetView workbookViewId="0">
      <selection activeCell="A7" sqref="A7"/>
    </sheetView>
  </sheetViews>
  <sheetFormatPr defaultColWidth="11.42578125" defaultRowHeight="14.45"/>
  <cols>
    <col min="3" max="3" width="15.7109375" bestFit="1" customWidth="1"/>
    <col min="4" max="4" width="17.42578125" bestFit="1" customWidth="1"/>
    <col min="5" max="5" width="18.42578125" bestFit="1" customWidth="1"/>
    <col min="6" max="6" width="13.42578125" bestFit="1" customWidth="1"/>
    <col min="7" max="7" width="17.42578125" bestFit="1" customWidth="1"/>
  </cols>
  <sheetData>
    <row r="2" spans="3:8" ht="15.6">
      <c r="C2" s="167" t="s">
        <v>6</v>
      </c>
      <c r="D2" s="167" t="s">
        <v>282</v>
      </c>
      <c r="E2" s="168" t="s">
        <v>283</v>
      </c>
      <c r="F2" s="168" t="s">
        <v>284</v>
      </c>
      <c r="G2" s="168" t="s">
        <v>285</v>
      </c>
      <c r="H2" s="168" t="s">
        <v>286</v>
      </c>
    </row>
    <row r="3" spans="3:8" ht="15.6">
      <c r="C3" s="228">
        <v>1</v>
      </c>
      <c r="D3" s="229">
        <v>0</v>
      </c>
      <c r="E3" s="169">
        <f>E10/5</f>
        <v>18209600</v>
      </c>
      <c r="F3" s="229">
        <f>2700000/4</f>
        <v>675000</v>
      </c>
      <c r="G3" s="230">
        <f>D3+E3+F3</f>
        <v>18884600</v>
      </c>
      <c r="H3" s="170">
        <f>G3/$G$8</f>
        <v>1.3932712555281966E-2</v>
      </c>
    </row>
    <row r="4" spans="3:8" ht="15.6">
      <c r="C4" s="228">
        <v>2</v>
      </c>
      <c r="D4" s="229">
        <f>SUM('Estudio de mercado'!AE3:AE12)</f>
        <v>259724146.15000001</v>
      </c>
      <c r="E4" s="231">
        <f>SUM('Estudio de mercado'!K40:K81)+E10/5</f>
        <v>418209600</v>
      </c>
      <c r="F4" s="229">
        <f t="shared" ref="F4:F6" si="0">2700000/4</f>
        <v>675000</v>
      </c>
      <c r="G4" s="230">
        <f t="shared" ref="G4:G7" si="1">D4+E4+F4</f>
        <v>678608746.14999998</v>
      </c>
      <c r="H4" s="170">
        <f t="shared" ref="H4:H7" si="2">G4/$G$8</f>
        <v>0.50066512383679074</v>
      </c>
    </row>
    <row r="5" spans="3:8" ht="15.6">
      <c r="C5" s="228">
        <v>3</v>
      </c>
      <c r="D5" s="229">
        <f>'Estudio de mercado'!AE13</f>
        <v>33340230</v>
      </c>
      <c r="E5" s="231">
        <f>'Estudio de mercado'!K82+'Estudio de mercado'!K88+E10/5</f>
        <v>238209600</v>
      </c>
      <c r="F5" s="229">
        <f t="shared" si="0"/>
        <v>675000</v>
      </c>
      <c r="G5" s="230">
        <f t="shared" si="1"/>
        <v>272224830</v>
      </c>
      <c r="H5" s="170">
        <f t="shared" si="2"/>
        <v>0.20084250165746159</v>
      </c>
    </row>
    <row r="6" spans="3:8" ht="15.6">
      <c r="C6" s="228">
        <v>4</v>
      </c>
      <c r="D6" s="232">
        <f>'Estudio de mercado'!AE14+'Estudio de mercado'!AE15+'Estudio de mercado'!AE16+'Estudio de mercado'!AE17+'Estudio de mercado'!AE18+'Estudio de mercado'!AE19+'Estudio de mercado'!AE20+'Estudio de mercado'!AE21</f>
        <v>348602079.22400004</v>
      </c>
      <c r="E6" s="229">
        <f>E10/5</f>
        <v>18209600</v>
      </c>
      <c r="F6" s="229">
        <f t="shared" si="0"/>
        <v>675000</v>
      </c>
      <c r="G6" s="230">
        <f t="shared" si="1"/>
        <v>367486679.22400004</v>
      </c>
      <c r="H6" s="170">
        <f t="shared" si="2"/>
        <v>0.27112495205210074</v>
      </c>
    </row>
    <row r="7" spans="3:8" ht="15.6">
      <c r="C7" s="228">
        <v>5</v>
      </c>
      <c r="D7" s="229">
        <v>0</v>
      </c>
      <c r="E7" s="229">
        <f>E10/5</f>
        <v>18209600</v>
      </c>
      <c r="F7" s="229">
        <v>0</v>
      </c>
      <c r="G7" s="230">
        <f t="shared" si="1"/>
        <v>18209600</v>
      </c>
      <c r="H7" s="170">
        <f t="shared" si="2"/>
        <v>1.3434709898364938E-2</v>
      </c>
    </row>
    <row r="8" spans="3:8" ht="15.6">
      <c r="C8" s="165" t="s">
        <v>285</v>
      </c>
      <c r="D8" s="166">
        <f t="shared" ref="D8:F8" si="3">SUM(D3:D7)</f>
        <v>641666455.37400007</v>
      </c>
      <c r="E8" s="166">
        <f t="shared" si="3"/>
        <v>711048000</v>
      </c>
      <c r="F8" s="166">
        <f t="shared" si="3"/>
        <v>2700000</v>
      </c>
      <c r="G8" s="166">
        <f>SUM(G3:G7)</f>
        <v>1355414455.3740001</v>
      </c>
      <c r="H8" s="171">
        <f>SUM(H3:H7)</f>
        <v>0.99999999999999989</v>
      </c>
    </row>
    <row r="10" spans="3:8" ht="15.6" hidden="1">
      <c r="E10" s="229">
        <f>'Estudio de mercado'!K26+'Estudio de mercado'!K33</f>
        <v>91048000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N332"/>
  <sheetViews>
    <sheetView tabSelected="1" topLeftCell="A320" zoomScale="58" zoomScaleNormal="27" workbookViewId="0">
      <selection activeCell="I321" sqref="I321"/>
    </sheetView>
  </sheetViews>
  <sheetFormatPr defaultColWidth="11.42578125" defaultRowHeight="15.75" customHeight="1"/>
  <cols>
    <col min="1" max="1" width="12.5703125" style="189" customWidth="1"/>
    <col min="2" max="2" width="65" style="189" customWidth="1"/>
    <col min="3" max="3" width="130" style="194" customWidth="1"/>
    <col min="4" max="5" width="20.7109375" style="189" customWidth="1"/>
    <col min="6" max="6" width="26" style="189" customWidth="1"/>
    <col min="7" max="7" width="44.5703125" style="189" customWidth="1"/>
    <col min="8" max="8" width="37.5703125" style="190" customWidth="1"/>
    <col min="9" max="9" width="27.7109375" style="189" customWidth="1"/>
    <col min="10" max="10" width="30.7109375" style="239" customWidth="1"/>
    <col min="11" max="11" width="30" style="189" bestFit="1" customWidth="1"/>
    <col min="12" max="12" width="17.140625" style="189" customWidth="1"/>
    <col min="13" max="13" width="23.140625" style="189" customWidth="1"/>
    <col min="14" max="14" width="27" style="189" customWidth="1"/>
    <col min="15" max="16384" width="11.42578125" style="189"/>
  </cols>
  <sheetData>
    <row r="1" spans="1:14" ht="49.15" customHeight="1">
      <c r="A1" s="282" t="s">
        <v>287</v>
      </c>
      <c r="B1" s="283"/>
      <c r="C1" s="283"/>
      <c r="D1" s="283"/>
      <c r="E1" s="283"/>
      <c r="F1" s="283"/>
      <c r="G1" s="283"/>
      <c r="H1" s="283"/>
      <c r="I1" s="283"/>
      <c r="J1" s="233"/>
      <c r="K1" s="198"/>
      <c r="L1" s="198"/>
      <c r="M1" s="198"/>
      <c r="N1" s="198"/>
    </row>
    <row r="2" spans="1:14" ht="49.15" customHeight="1">
      <c r="A2" s="284" t="s">
        <v>288</v>
      </c>
      <c r="B2" s="281"/>
      <c r="C2" s="281"/>
      <c r="D2" s="281"/>
      <c r="E2" s="281"/>
      <c r="F2" s="281"/>
      <c r="G2" s="281"/>
      <c r="H2" s="281"/>
      <c r="I2" s="281"/>
      <c r="J2" s="234"/>
      <c r="K2" s="199"/>
      <c r="L2" s="199"/>
      <c r="M2" s="199"/>
      <c r="N2" s="199"/>
    </row>
    <row r="3" spans="1:14" s="196" customFormat="1" ht="27" customHeight="1">
      <c r="A3" s="195"/>
      <c r="B3" s="195"/>
      <c r="C3" s="195"/>
      <c r="D3" s="195"/>
      <c r="E3" s="195"/>
      <c r="F3" s="195"/>
      <c r="G3" s="195"/>
      <c r="H3" s="195"/>
      <c r="I3" s="197"/>
      <c r="J3" s="235"/>
      <c r="K3" s="200"/>
      <c r="L3" s="200"/>
      <c r="M3" s="200"/>
      <c r="N3" s="200"/>
    </row>
    <row r="4" spans="1:14" s="196" customFormat="1" ht="22.9" customHeight="1">
      <c r="A4" s="201"/>
      <c r="B4" s="201"/>
      <c r="C4" s="201"/>
      <c r="D4" s="201"/>
      <c r="E4" s="201"/>
      <c r="F4" s="202"/>
      <c r="G4" s="203"/>
      <c r="H4" s="203"/>
      <c r="I4" s="204"/>
      <c r="J4" s="235"/>
      <c r="K4" s="200"/>
      <c r="L4" s="200"/>
      <c r="M4" s="200"/>
      <c r="N4" s="200"/>
    </row>
    <row r="5" spans="1:14" ht="37.9" customHeight="1">
      <c r="A5" s="280" t="s">
        <v>289</v>
      </c>
      <c r="B5" s="281"/>
      <c r="C5" s="281"/>
      <c r="D5" s="281"/>
      <c r="E5" s="281"/>
      <c r="F5" s="281"/>
      <c r="G5" s="281"/>
      <c r="H5" s="281"/>
      <c r="I5" s="281"/>
      <c r="J5" s="236"/>
      <c r="K5" s="193"/>
      <c r="L5" s="193"/>
      <c r="M5" s="193"/>
      <c r="N5" s="193"/>
    </row>
    <row r="6" spans="1:14" ht="25.15" customHeight="1" thickBot="1">
      <c r="A6" s="191"/>
      <c r="B6" s="191"/>
      <c r="C6" s="191"/>
      <c r="D6" s="191"/>
      <c r="E6" s="191"/>
      <c r="F6" s="191"/>
      <c r="G6" s="191"/>
      <c r="H6" s="191"/>
      <c r="I6" s="192"/>
      <c r="J6" s="236"/>
      <c r="K6" s="193"/>
      <c r="L6" s="193"/>
      <c r="M6" s="193"/>
      <c r="N6" s="193"/>
    </row>
    <row r="7" spans="1:14" ht="90" customHeight="1" thickBot="1">
      <c r="A7" s="250" t="s">
        <v>290</v>
      </c>
      <c r="B7" s="251" t="s">
        <v>291</v>
      </c>
      <c r="C7" s="252" t="s">
        <v>292</v>
      </c>
      <c r="D7" s="253" t="s">
        <v>44</v>
      </c>
      <c r="E7" s="254" t="s">
        <v>12</v>
      </c>
      <c r="F7" s="255" t="s">
        <v>293</v>
      </c>
      <c r="G7" s="256" t="s">
        <v>294</v>
      </c>
      <c r="H7" s="257" t="s">
        <v>295</v>
      </c>
      <c r="I7" s="258" t="s">
        <v>296</v>
      </c>
      <c r="J7" s="236"/>
      <c r="K7" s="193"/>
      <c r="L7" s="193"/>
      <c r="M7" s="193"/>
      <c r="N7" s="193"/>
    </row>
    <row r="8" spans="1:14" ht="294.60000000000002" thickBot="1">
      <c r="A8" s="250">
        <v>1</v>
      </c>
      <c r="B8" s="259" t="s">
        <v>297</v>
      </c>
      <c r="C8" s="259" t="s">
        <v>298</v>
      </c>
      <c r="D8" s="260" t="s">
        <v>299</v>
      </c>
      <c r="E8" s="261">
        <v>4000</v>
      </c>
      <c r="F8" s="275">
        <v>233333.33666666667</v>
      </c>
      <c r="G8" s="276"/>
      <c r="H8" s="276"/>
      <c r="I8" s="276"/>
      <c r="J8" s="236"/>
      <c r="K8" s="193"/>
      <c r="L8" s="193"/>
      <c r="M8" s="193"/>
      <c r="N8" s="193"/>
    </row>
    <row r="9" spans="1:14" ht="90" customHeight="1" thickBot="1">
      <c r="A9" s="250">
        <v>2</v>
      </c>
      <c r="B9" s="259" t="s">
        <v>300</v>
      </c>
      <c r="C9" s="259" t="s">
        <v>301</v>
      </c>
      <c r="D9" s="260" t="s">
        <v>302</v>
      </c>
      <c r="E9" s="261">
        <v>1</v>
      </c>
      <c r="F9" s="275">
        <v>18666.666666666668</v>
      </c>
      <c r="G9" s="276"/>
      <c r="H9" s="276"/>
      <c r="I9" s="276"/>
      <c r="J9" s="236"/>
      <c r="K9" s="193"/>
      <c r="L9" s="193"/>
      <c r="M9" s="193"/>
      <c r="N9" s="193"/>
    </row>
    <row r="10" spans="1:14" ht="90" customHeight="1" thickBot="1">
      <c r="A10" s="250">
        <f>A9+1</f>
        <v>3</v>
      </c>
      <c r="B10" s="259" t="s">
        <v>300</v>
      </c>
      <c r="C10" s="259" t="s">
        <v>303</v>
      </c>
      <c r="D10" s="260" t="s">
        <v>304</v>
      </c>
      <c r="E10" s="261">
        <v>1</v>
      </c>
      <c r="F10" s="275">
        <v>44266.666666666664</v>
      </c>
      <c r="G10" s="276"/>
      <c r="H10" s="276"/>
      <c r="I10" s="276"/>
      <c r="J10" s="236"/>
      <c r="K10" s="193"/>
      <c r="L10" s="193"/>
      <c r="M10" s="193"/>
      <c r="N10" s="193"/>
    </row>
    <row r="11" spans="1:14" ht="90" customHeight="1" thickBot="1">
      <c r="A11" s="250">
        <f t="shared" ref="A11:A74" si="0">A10+1</f>
        <v>4</v>
      </c>
      <c r="B11" s="259" t="s">
        <v>300</v>
      </c>
      <c r="C11" s="259" t="s">
        <v>303</v>
      </c>
      <c r="D11" s="260" t="s">
        <v>305</v>
      </c>
      <c r="E11" s="261">
        <v>1</v>
      </c>
      <c r="F11" s="275">
        <v>45500</v>
      </c>
      <c r="G11" s="276"/>
      <c r="H11" s="276"/>
      <c r="I11" s="276"/>
      <c r="J11" s="236"/>
      <c r="K11" s="193"/>
      <c r="L11" s="193"/>
      <c r="M11" s="193"/>
      <c r="N11" s="193"/>
    </row>
    <row r="12" spans="1:14" ht="90" customHeight="1" thickBot="1">
      <c r="A12" s="250">
        <f t="shared" si="0"/>
        <v>5</v>
      </c>
      <c r="B12" s="259" t="s">
        <v>300</v>
      </c>
      <c r="C12" s="259" t="s">
        <v>306</v>
      </c>
      <c r="D12" s="260" t="s">
        <v>307</v>
      </c>
      <c r="E12" s="261">
        <v>1</v>
      </c>
      <c r="F12" s="275">
        <v>22833.333333333332</v>
      </c>
      <c r="G12" s="276"/>
      <c r="H12" s="276"/>
      <c r="I12" s="276"/>
      <c r="J12" s="236"/>
      <c r="K12" s="193"/>
      <c r="L12" s="193"/>
      <c r="M12" s="193"/>
      <c r="N12" s="193"/>
    </row>
    <row r="13" spans="1:14" ht="90" customHeight="1" thickBot="1">
      <c r="A13" s="250">
        <f t="shared" si="0"/>
        <v>6</v>
      </c>
      <c r="B13" s="259" t="s">
        <v>300</v>
      </c>
      <c r="C13" s="259" t="s">
        <v>308</v>
      </c>
      <c r="D13" s="260" t="s">
        <v>309</v>
      </c>
      <c r="E13" s="261">
        <v>1</v>
      </c>
      <c r="F13" s="275">
        <v>26988.666666666668</v>
      </c>
      <c r="G13" s="276"/>
      <c r="H13" s="276"/>
      <c r="I13" s="276"/>
      <c r="J13" s="236"/>
      <c r="K13" s="193"/>
      <c r="L13" s="193"/>
      <c r="M13" s="193"/>
      <c r="N13" s="193"/>
    </row>
    <row r="14" spans="1:14" ht="90" customHeight="1" thickBot="1">
      <c r="A14" s="250">
        <f t="shared" si="0"/>
        <v>7</v>
      </c>
      <c r="B14" s="259" t="s">
        <v>300</v>
      </c>
      <c r="C14" s="259" t="s">
        <v>310</v>
      </c>
      <c r="D14" s="260" t="s">
        <v>311</v>
      </c>
      <c r="E14" s="261">
        <v>1</v>
      </c>
      <c r="F14" s="275">
        <v>65833.333333333328</v>
      </c>
      <c r="G14" s="276"/>
      <c r="H14" s="276"/>
      <c r="I14" s="276"/>
      <c r="J14" s="236"/>
      <c r="K14" s="193"/>
      <c r="L14" s="193"/>
      <c r="M14" s="193"/>
      <c r="N14" s="193"/>
    </row>
    <row r="15" spans="1:14" ht="90" customHeight="1" thickBot="1">
      <c r="A15" s="250">
        <f t="shared" si="0"/>
        <v>8</v>
      </c>
      <c r="B15" s="259" t="s">
        <v>300</v>
      </c>
      <c r="C15" s="259" t="s">
        <v>312</v>
      </c>
      <c r="D15" s="260" t="s">
        <v>313</v>
      </c>
      <c r="E15" s="261">
        <v>1</v>
      </c>
      <c r="F15" s="275">
        <v>70666.666666666672</v>
      </c>
      <c r="G15" s="276"/>
      <c r="H15" s="276"/>
      <c r="I15" s="276"/>
      <c r="J15" s="236"/>
      <c r="K15" s="193"/>
      <c r="L15" s="193"/>
      <c r="M15" s="193"/>
      <c r="N15" s="193"/>
    </row>
    <row r="16" spans="1:14" ht="90" customHeight="1" thickBot="1">
      <c r="A16" s="250">
        <f t="shared" si="0"/>
        <v>9</v>
      </c>
      <c r="B16" s="259" t="s">
        <v>300</v>
      </c>
      <c r="C16" s="259" t="s">
        <v>314</v>
      </c>
      <c r="D16" s="260" t="s">
        <v>315</v>
      </c>
      <c r="E16" s="261">
        <v>1</v>
      </c>
      <c r="F16" s="275">
        <v>6166.666666666667</v>
      </c>
      <c r="G16" s="276"/>
      <c r="H16" s="276"/>
      <c r="I16" s="276"/>
      <c r="J16" s="236"/>
      <c r="K16" s="193"/>
      <c r="L16" s="193"/>
      <c r="M16" s="193"/>
      <c r="N16" s="193"/>
    </row>
    <row r="17" spans="1:14" ht="90" customHeight="1" thickBot="1">
      <c r="A17" s="250">
        <f t="shared" si="0"/>
        <v>10</v>
      </c>
      <c r="B17" s="259" t="s">
        <v>300</v>
      </c>
      <c r="C17" s="259" t="s">
        <v>316</v>
      </c>
      <c r="D17" s="260" t="s">
        <v>317</v>
      </c>
      <c r="E17" s="261">
        <v>1</v>
      </c>
      <c r="F17" s="275">
        <v>105800</v>
      </c>
      <c r="G17" s="276"/>
      <c r="H17" s="276"/>
      <c r="I17" s="276"/>
      <c r="J17" s="236"/>
      <c r="K17" s="193"/>
      <c r="L17" s="193"/>
      <c r="M17" s="193"/>
      <c r="N17" s="193"/>
    </row>
    <row r="18" spans="1:14" ht="90" customHeight="1" thickBot="1">
      <c r="A18" s="250">
        <f t="shared" si="0"/>
        <v>11</v>
      </c>
      <c r="B18" s="259" t="s">
        <v>300</v>
      </c>
      <c r="C18" s="259" t="s">
        <v>318</v>
      </c>
      <c r="D18" s="260" t="s">
        <v>319</v>
      </c>
      <c r="E18" s="261">
        <v>1</v>
      </c>
      <c r="F18" s="275">
        <v>32000</v>
      </c>
      <c r="G18" s="276"/>
      <c r="H18" s="276"/>
      <c r="I18" s="276"/>
      <c r="J18" s="236"/>
      <c r="K18" s="193"/>
      <c r="L18" s="193"/>
      <c r="M18" s="193"/>
      <c r="N18" s="193"/>
    </row>
    <row r="19" spans="1:14" ht="90" customHeight="1" thickBot="1">
      <c r="A19" s="250">
        <f t="shared" si="0"/>
        <v>12</v>
      </c>
      <c r="B19" s="259" t="s">
        <v>300</v>
      </c>
      <c r="C19" s="259" t="s">
        <v>320</v>
      </c>
      <c r="D19" s="260" t="s">
        <v>321</v>
      </c>
      <c r="E19" s="261">
        <v>1</v>
      </c>
      <c r="F19" s="275">
        <v>103600</v>
      </c>
      <c r="G19" s="276"/>
      <c r="H19" s="276"/>
      <c r="I19" s="276"/>
      <c r="J19" s="236"/>
      <c r="K19" s="193"/>
      <c r="L19" s="193"/>
      <c r="M19" s="193"/>
      <c r="N19" s="193"/>
    </row>
    <row r="20" spans="1:14" ht="90" customHeight="1" thickBot="1">
      <c r="A20" s="250">
        <f t="shared" si="0"/>
        <v>13</v>
      </c>
      <c r="B20" s="259" t="s">
        <v>300</v>
      </c>
      <c r="C20" s="259" t="s">
        <v>322</v>
      </c>
      <c r="D20" s="260" t="s">
        <v>323</v>
      </c>
      <c r="E20" s="261">
        <v>1</v>
      </c>
      <c r="F20" s="275">
        <v>30000</v>
      </c>
      <c r="G20" s="276"/>
      <c r="H20" s="276"/>
      <c r="I20" s="276"/>
      <c r="J20" s="236"/>
      <c r="K20" s="193"/>
      <c r="L20" s="193"/>
      <c r="M20" s="193"/>
      <c r="N20" s="193"/>
    </row>
    <row r="21" spans="1:14" ht="90" customHeight="1" thickBot="1">
      <c r="A21" s="250">
        <f t="shared" si="0"/>
        <v>14</v>
      </c>
      <c r="B21" s="259" t="s">
        <v>300</v>
      </c>
      <c r="C21" s="259" t="s">
        <v>324</v>
      </c>
      <c r="D21" s="260" t="s">
        <v>325</v>
      </c>
      <c r="E21" s="261">
        <v>1</v>
      </c>
      <c r="F21" s="275">
        <v>20166.666666666668</v>
      </c>
      <c r="G21" s="276"/>
      <c r="H21" s="276"/>
      <c r="I21" s="276"/>
      <c r="J21" s="236"/>
      <c r="K21" s="193"/>
      <c r="L21" s="193"/>
      <c r="M21" s="193"/>
      <c r="N21" s="193"/>
    </row>
    <row r="22" spans="1:14" ht="90" customHeight="1" thickBot="1">
      <c r="A22" s="250">
        <f t="shared" si="0"/>
        <v>15</v>
      </c>
      <c r="B22" s="259" t="s">
        <v>300</v>
      </c>
      <c r="C22" s="259" t="s">
        <v>326</v>
      </c>
      <c r="D22" s="260" t="s">
        <v>327</v>
      </c>
      <c r="E22" s="261">
        <v>1</v>
      </c>
      <c r="F22" s="275">
        <v>42977</v>
      </c>
      <c r="G22" s="276"/>
      <c r="H22" s="276"/>
      <c r="I22" s="276"/>
      <c r="J22" s="236"/>
      <c r="K22" s="193"/>
      <c r="L22" s="193"/>
      <c r="M22" s="193"/>
      <c r="N22" s="193"/>
    </row>
    <row r="23" spans="1:14" ht="90" customHeight="1" thickBot="1">
      <c r="A23" s="250">
        <f t="shared" si="0"/>
        <v>16</v>
      </c>
      <c r="B23" s="259" t="s">
        <v>300</v>
      </c>
      <c r="C23" s="259" t="s">
        <v>328</v>
      </c>
      <c r="D23" s="260" t="s">
        <v>329</v>
      </c>
      <c r="E23" s="261">
        <v>1</v>
      </c>
      <c r="F23" s="275">
        <v>43900</v>
      </c>
      <c r="G23" s="276"/>
      <c r="H23" s="276"/>
      <c r="I23" s="276"/>
      <c r="J23" s="236"/>
      <c r="K23" s="193"/>
      <c r="L23" s="193"/>
      <c r="M23" s="193"/>
      <c r="N23" s="193"/>
    </row>
    <row r="24" spans="1:14" ht="90" customHeight="1" thickBot="1">
      <c r="A24" s="250">
        <f t="shared" si="0"/>
        <v>17</v>
      </c>
      <c r="B24" s="259" t="s">
        <v>300</v>
      </c>
      <c r="C24" s="259" t="s">
        <v>330</v>
      </c>
      <c r="D24" s="260" t="s">
        <v>331</v>
      </c>
      <c r="E24" s="261">
        <v>1</v>
      </c>
      <c r="F24" s="275">
        <v>60333.333333333336</v>
      </c>
      <c r="G24" s="276"/>
      <c r="H24" s="276"/>
      <c r="I24" s="276"/>
      <c r="J24" s="236"/>
      <c r="K24" s="193"/>
      <c r="L24" s="193"/>
      <c r="M24" s="193"/>
      <c r="N24" s="193"/>
    </row>
    <row r="25" spans="1:14" ht="90" customHeight="1" thickBot="1">
      <c r="A25" s="250">
        <f t="shared" si="0"/>
        <v>18</v>
      </c>
      <c r="B25" s="259" t="s">
        <v>300</v>
      </c>
      <c r="C25" s="259" t="s">
        <v>332</v>
      </c>
      <c r="D25" s="260" t="s">
        <v>333</v>
      </c>
      <c r="E25" s="261">
        <v>1</v>
      </c>
      <c r="F25" s="275">
        <v>25333.333333333332</v>
      </c>
      <c r="G25" s="276"/>
      <c r="H25" s="276"/>
      <c r="I25" s="276"/>
      <c r="J25" s="236"/>
      <c r="K25" s="193"/>
      <c r="L25" s="193"/>
      <c r="M25" s="193"/>
      <c r="N25" s="193"/>
    </row>
    <row r="26" spans="1:14" ht="90" customHeight="1" thickBot="1">
      <c r="A26" s="250">
        <f t="shared" si="0"/>
        <v>19</v>
      </c>
      <c r="B26" s="259" t="s">
        <v>300</v>
      </c>
      <c r="C26" s="259" t="s">
        <v>334</v>
      </c>
      <c r="D26" s="260" t="s">
        <v>335</v>
      </c>
      <c r="E26" s="261">
        <v>1</v>
      </c>
      <c r="F26" s="275">
        <v>81600</v>
      </c>
      <c r="G26" s="276"/>
      <c r="H26" s="276"/>
      <c r="I26" s="276"/>
      <c r="J26" s="236"/>
      <c r="K26" s="193"/>
      <c r="L26" s="193"/>
      <c r="M26" s="193"/>
      <c r="N26" s="193"/>
    </row>
    <row r="27" spans="1:14" ht="90" customHeight="1" thickBot="1">
      <c r="A27" s="250">
        <f t="shared" si="0"/>
        <v>20</v>
      </c>
      <c r="B27" s="259" t="s">
        <v>300</v>
      </c>
      <c r="C27" s="259" t="s">
        <v>336</v>
      </c>
      <c r="D27" s="260" t="s">
        <v>337</v>
      </c>
      <c r="E27" s="261">
        <v>1</v>
      </c>
      <c r="F27" s="275">
        <v>23333.333333333332</v>
      </c>
      <c r="G27" s="276"/>
      <c r="H27" s="276"/>
      <c r="I27" s="276"/>
      <c r="J27" s="236"/>
      <c r="K27" s="193"/>
      <c r="L27" s="193"/>
      <c r="M27" s="193"/>
      <c r="N27" s="193"/>
    </row>
    <row r="28" spans="1:14" ht="90" customHeight="1" thickBot="1">
      <c r="A28" s="250">
        <f t="shared" si="0"/>
        <v>21</v>
      </c>
      <c r="B28" s="259" t="s">
        <v>300</v>
      </c>
      <c r="C28" s="259" t="s">
        <v>338</v>
      </c>
      <c r="D28" s="260" t="s">
        <v>339</v>
      </c>
      <c r="E28" s="261">
        <v>1</v>
      </c>
      <c r="F28" s="275">
        <v>14000</v>
      </c>
      <c r="G28" s="276"/>
      <c r="H28" s="276"/>
      <c r="I28" s="276"/>
      <c r="J28" s="236"/>
      <c r="K28" s="193"/>
      <c r="L28" s="193"/>
      <c r="M28" s="193"/>
      <c r="N28" s="193"/>
    </row>
    <row r="29" spans="1:14" ht="90" customHeight="1" thickBot="1">
      <c r="A29" s="250">
        <f t="shared" si="0"/>
        <v>22</v>
      </c>
      <c r="B29" s="259" t="s">
        <v>300</v>
      </c>
      <c r="C29" s="259" t="s">
        <v>340</v>
      </c>
      <c r="D29" s="260" t="s">
        <v>341</v>
      </c>
      <c r="E29" s="261">
        <v>1</v>
      </c>
      <c r="F29" s="275">
        <v>111666.66666666667</v>
      </c>
      <c r="G29" s="276"/>
      <c r="H29" s="276"/>
      <c r="I29" s="276"/>
      <c r="J29" s="236"/>
      <c r="K29" s="193"/>
      <c r="L29" s="193"/>
      <c r="M29" s="193"/>
      <c r="N29" s="193"/>
    </row>
    <row r="30" spans="1:14" ht="90" customHeight="1" thickBot="1">
      <c r="A30" s="250">
        <f t="shared" si="0"/>
        <v>23</v>
      </c>
      <c r="B30" s="259" t="s">
        <v>300</v>
      </c>
      <c r="C30" s="259" t="s">
        <v>342</v>
      </c>
      <c r="D30" s="260" t="s">
        <v>343</v>
      </c>
      <c r="E30" s="261">
        <v>1</v>
      </c>
      <c r="F30" s="275">
        <v>78666.666666666672</v>
      </c>
      <c r="G30" s="276"/>
      <c r="H30" s="276"/>
      <c r="I30" s="276"/>
      <c r="J30" s="236"/>
      <c r="K30" s="193"/>
      <c r="L30" s="193"/>
      <c r="M30" s="193"/>
      <c r="N30" s="193"/>
    </row>
    <row r="31" spans="1:14" ht="90" customHeight="1" thickBot="1">
      <c r="A31" s="250">
        <f t="shared" si="0"/>
        <v>24</v>
      </c>
      <c r="B31" s="259" t="s">
        <v>300</v>
      </c>
      <c r="C31" s="259" t="s">
        <v>344</v>
      </c>
      <c r="D31" s="260" t="s">
        <v>299</v>
      </c>
      <c r="E31" s="261">
        <v>1</v>
      </c>
      <c r="F31" s="275">
        <v>34666.666666666664</v>
      </c>
      <c r="G31" s="276"/>
      <c r="H31" s="276"/>
      <c r="I31" s="276"/>
      <c r="J31" s="236"/>
      <c r="K31" s="193"/>
      <c r="L31" s="193"/>
      <c r="M31" s="193"/>
      <c r="N31" s="193"/>
    </row>
    <row r="32" spans="1:14" ht="90" customHeight="1" thickBot="1">
      <c r="A32" s="250">
        <f t="shared" si="0"/>
        <v>25</v>
      </c>
      <c r="B32" s="259" t="s">
        <v>300</v>
      </c>
      <c r="C32" s="259" t="s">
        <v>345</v>
      </c>
      <c r="D32" s="260" t="s">
        <v>299</v>
      </c>
      <c r="E32" s="261">
        <v>1</v>
      </c>
      <c r="F32" s="275">
        <v>29333.333333333332</v>
      </c>
      <c r="G32" s="276"/>
      <c r="H32" s="276"/>
      <c r="I32" s="276"/>
      <c r="J32" s="236"/>
      <c r="K32" s="193"/>
      <c r="L32" s="193"/>
      <c r="M32" s="193"/>
      <c r="N32" s="193"/>
    </row>
    <row r="33" spans="1:14" ht="90" customHeight="1" thickBot="1">
      <c r="A33" s="250">
        <f t="shared" si="0"/>
        <v>26</v>
      </c>
      <c r="B33" s="259" t="s">
        <v>300</v>
      </c>
      <c r="C33" s="259" t="s">
        <v>346</v>
      </c>
      <c r="D33" s="260" t="s">
        <v>299</v>
      </c>
      <c r="E33" s="261">
        <v>1</v>
      </c>
      <c r="F33" s="275">
        <v>32000</v>
      </c>
      <c r="G33" s="276"/>
      <c r="H33" s="276"/>
      <c r="I33" s="276"/>
      <c r="J33" s="236"/>
      <c r="K33" s="193"/>
      <c r="L33" s="193"/>
      <c r="M33" s="193"/>
      <c r="N33" s="193"/>
    </row>
    <row r="34" spans="1:14" ht="90" customHeight="1" thickBot="1">
      <c r="A34" s="250">
        <f t="shared" si="0"/>
        <v>27</v>
      </c>
      <c r="B34" s="259" t="s">
        <v>300</v>
      </c>
      <c r="C34" s="259" t="s">
        <v>347</v>
      </c>
      <c r="D34" s="260" t="s">
        <v>348</v>
      </c>
      <c r="E34" s="261">
        <v>1</v>
      </c>
      <c r="F34" s="275">
        <v>4492.666666666667</v>
      </c>
      <c r="G34" s="276"/>
      <c r="H34" s="276"/>
      <c r="I34" s="276"/>
      <c r="J34" s="236"/>
      <c r="K34" s="193"/>
      <c r="L34" s="193"/>
      <c r="M34" s="193"/>
      <c r="N34" s="193"/>
    </row>
    <row r="35" spans="1:14" ht="90" customHeight="1" thickBot="1">
      <c r="A35" s="250">
        <f t="shared" si="0"/>
        <v>28</v>
      </c>
      <c r="B35" s="259" t="s">
        <v>300</v>
      </c>
      <c r="C35" s="259" t="s">
        <v>347</v>
      </c>
      <c r="D35" s="260" t="s">
        <v>349</v>
      </c>
      <c r="E35" s="261">
        <v>1</v>
      </c>
      <c r="F35" s="275">
        <v>10500</v>
      </c>
      <c r="G35" s="276"/>
      <c r="H35" s="276"/>
      <c r="I35" s="276"/>
      <c r="J35" s="236"/>
      <c r="K35" s="193"/>
      <c r="L35" s="193"/>
      <c r="M35" s="193"/>
      <c r="N35" s="193"/>
    </row>
    <row r="36" spans="1:14" ht="90" customHeight="1" thickBot="1">
      <c r="A36" s="250">
        <f t="shared" si="0"/>
        <v>29</v>
      </c>
      <c r="B36" s="259" t="s">
        <v>300</v>
      </c>
      <c r="C36" s="259" t="s">
        <v>350</v>
      </c>
      <c r="D36" s="260" t="s">
        <v>351</v>
      </c>
      <c r="E36" s="261">
        <v>1</v>
      </c>
      <c r="F36" s="275">
        <v>55666.666666666664</v>
      </c>
      <c r="G36" s="276"/>
      <c r="H36" s="276"/>
      <c r="I36" s="276"/>
      <c r="J36" s="236"/>
      <c r="K36" s="193"/>
      <c r="L36" s="193"/>
      <c r="M36" s="193"/>
      <c r="N36" s="193"/>
    </row>
    <row r="37" spans="1:14" ht="90" customHeight="1" thickBot="1">
      <c r="A37" s="250">
        <f t="shared" si="0"/>
        <v>30</v>
      </c>
      <c r="B37" s="259" t="s">
        <v>300</v>
      </c>
      <c r="C37" s="259" t="s">
        <v>352</v>
      </c>
      <c r="D37" s="260" t="s">
        <v>353</v>
      </c>
      <c r="E37" s="261">
        <v>1</v>
      </c>
      <c r="F37" s="275">
        <v>64000</v>
      </c>
      <c r="G37" s="276"/>
      <c r="H37" s="276"/>
      <c r="I37" s="276"/>
      <c r="J37" s="236"/>
      <c r="K37" s="193"/>
      <c r="L37" s="193"/>
      <c r="M37" s="193"/>
      <c r="N37" s="193"/>
    </row>
    <row r="38" spans="1:14" ht="90" customHeight="1" thickBot="1">
      <c r="A38" s="250">
        <f t="shared" si="0"/>
        <v>31</v>
      </c>
      <c r="B38" s="259" t="s">
        <v>300</v>
      </c>
      <c r="C38" s="259" t="s">
        <v>354</v>
      </c>
      <c r="D38" s="260" t="s">
        <v>355</v>
      </c>
      <c r="E38" s="261">
        <v>1</v>
      </c>
      <c r="F38" s="275">
        <v>69633.333333333328</v>
      </c>
      <c r="G38" s="276"/>
      <c r="H38" s="276"/>
      <c r="I38" s="276"/>
      <c r="J38" s="236"/>
      <c r="K38" s="193"/>
      <c r="L38" s="193"/>
      <c r="M38" s="193"/>
      <c r="N38" s="193"/>
    </row>
    <row r="39" spans="1:14" ht="90" customHeight="1" thickBot="1">
      <c r="A39" s="250">
        <f t="shared" si="0"/>
        <v>32</v>
      </c>
      <c r="B39" s="259" t="s">
        <v>300</v>
      </c>
      <c r="C39" s="259" t="s">
        <v>356</v>
      </c>
      <c r="D39" s="260" t="s">
        <v>357</v>
      </c>
      <c r="E39" s="261">
        <v>1</v>
      </c>
      <c r="F39" s="275">
        <v>84333.333333333328</v>
      </c>
      <c r="G39" s="276"/>
      <c r="H39" s="276"/>
      <c r="I39" s="276"/>
      <c r="J39" s="236"/>
      <c r="K39" s="193"/>
      <c r="L39" s="193"/>
      <c r="M39" s="193"/>
      <c r="N39" s="193"/>
    </row>
    <row r="40" spans="1:14" ht="90" customHeight="1" thickBot="1">
      <c r="A40" s="250">
        <f t="shared" si="0"/>
        <v>33</v>
      </c>
      <c r="B40" s="259" t="s">
        <v>300</v>
      </c>
      <c r="C40" s="259" t="s">
        <v>358</v>
      </c>
      <c r="D40" s="260" t="s">
        <v>359</v>
      </c>
      <c r="E40" s="261">
        <v>1</v>
      </c>
      <c r="F40" s="275">
        <v>48800</v>
      </c>
      <c r="G40" s="276"/>
      <c r="H40" s="276"/>
      <c r="I40" s="276"/>
      <c r="J40" s="236"/>
      <c r="K40" s="193"/>
      <c r="L40" s="193"/>
      <c r="M40" s="193"/>
      <c r="N40" s="193"/>
    </row>
    <row r="41" spans="1:14" ht="90" customHeight="1" thickBot="1">
      <c r="A41" s="250">
        <f t="shared" si="0"/>
        <v>34</v>
      </c>
      <c r="B41" s="259" t="s">
        <v>300</v>
      </c>
      <c r="C41" s="259" t="s">
        <v>360</v>
      </c>
      <c r="D41" s="260" t="s">
        <v>361</v>
      </c>
      <c r="E41" s="261">
        <v>1</v>
      </c>
      <c r="F41" s="275">
        <v>55266.666666666664</v>
      </c>
      <c r="G41" s="276"/>
      <c r="H41" s="276"/>
      <c r="I41" s="276"/>
      <c r="J41" s="236"/>
      <c r="K41" s="193"/>
      <c r="L41" s="193"/>
      <c r="M41" s="193"/>
      <c r="N41" s="193"/>
    </row>
    <row r="42" spans="1:14" ht="90" customHeight="1" thickBot="1">
      <c r="A42" s="250">
        <f t="shared" si="0"/>
        <v>35</v>
      </c>
      <c r="B42" s="259" t="s">
        <v>300</v>
      </c>
      <c r="C42" s="259" t="s">
        <v>362</v>
      </c>
      <c r="D42" s="260" t="s">
        <v>363</v>
      </c>
      <c r="E42" s="261">
        <v>1</v>
      </c>
      <c r="F42" s="275">
        <v>98000</v>
      </c>
      <c r="G42" s="276"/>
      <c r="H42" s="276"/>
      <c r="I42" s="276"/>
      <c r="J42" s="236"/>
      <c r="K42" s="193"/>
      <c r="L42" s="193"/>
      <c r="M42" s="193"/>
      <c r="N42" s="193"/>
    </row>
    <row r="43" spans="1:14" ht="90" customHeight="1" thickBot="1">
      <c r="A43" s="250">
        <f t="shared" si="0"/>
        <v>36</v>
      </c>
      <c r="B43" s="259" t="s">
        <v>300</v>
      </c>
      <c r="C43" s="259" t="s">
        <v>364</v>
      </c>
      <c r="D43" s="260" t="s">
        <v>365</v>
      </c>
      <c r="E43" s="261">
        <v>1</v>
      </c>
      <c r="F43" s="275">
        <v>61666.666666666664</v>
      </c>
      <c r="G43" s="276"/>
      <c r="H43" s="276"/>
      <c r="I43" s="276"/>
      <c r="J43" s="236"/>
      <c r="K43" s="193"/>
      <c r="L43" s="193"/>
      <c r="M43" s="193"/>
      <c r="N43" s="193"/>
    </row>
    <row r="44" spans="1:14" ht="90" customHeight="1" thickBot="1">
      <c r="A44" s="250">
        <f t="shared" si="0"/>
        <v>37</v>
      </c>
      <c r="B44" s="259" t="s">
        <v>300</v>
      </c>
      <c r="C44" s="259" t="s">
        <v>366</v>
      </c>
      <c r="D44" s="260" t="s">
        <v>367</v>
      </c>
      <c r="E44" s="261">
        <v>1</v>
      </c>
      <c r="F44" s="275">
        <v>123333.33333333333</v>
      </c>
      <c r="G44" s="276"/>
      <c r="H44" s="276"/>
      <c r="I44" s="276"/>
      <c r="J44" s="236"/>
      <c r="K44" s="193"/>
      <c r="L44" s="193"/>
      <c r="M44" s="193"/>
      <c r="N44" s="193"/>
    </row>
    <row r="45" spans="1:14" ht="90" customHeight="1" thickBot="1">
      <c r="A45" s="250">
        <f t="shared" si="0"/>
        <v>38</v>
      </c>
      <c r="B45" s="259" t="s">
        <v>300</v>
      </c>
      <c r="C45" s="259" t="s">
        <v>368</v>
      </c>
      <c r="D45" s="260" t="s">
        <v>369</v>
      </c>
      <c r="E45" s="261">
        <v>1</v>
      </c>
      <c r="F45" s="275">
        <v>61666.666666666664</v>
      </c>
      <c r="G45" s="276"/>
      <c r="H45" s="276"/>
      <c r="I45" s="276"/>
      <c r="J45" s="236"/>
      <c r="K45" s="193"/>
      <c r="L45" s="193"/>
      <c r="M45" s="193"/>
      <c r="N45" s="193"/>
    </row>
    <row r="46" spans="1:14" ht="90" customHeight="1" thickBot="1">
      <c r="A46" s="250">
        <f t="shared" si="0"/>
        <v>39</v>
      </c>
      <c r="B46" s="259" t="s">
        <v>300</v>
      </c>
      <c r="C46" s="259" t="s">
        <v>370</v>
      </c>
      <c r="D46" s="260" t="s">
        <v>371</v>
      </c>
      <c r="E46" s="261">
        <v>1</v>
      </c>
      <c r="F46" s="275">
        <v>28000</v>
      </c>
      <c r="G46" s="276"/>
      <c r="H46" s="276"/>
      <c r="I46" s="276"/>
      <c r="J46" s="236"/>
      <c r="K46" s="193"/>
      <c r="L46" s="193"/>
      <c r="M46" s="193"/>
      <c r="N46" s="193"/>
    </row>
    <row r="47" spans="1:14" ht="90" customHeight="1" thickBot="1">
      <c r="A47" s="250">
        <f t="shared" si="0"/>
        <v>40</v>
      </c>
      <c r="B47" s="259" t="s">
        <v>300</v>
      </c>
      <c r="C47" s="259" t="s">
        <v>372</v>
      </c>
      <c r="D47" s="260" t="s">
        <v>373</v>
      </c>
      <c r="E47" s="261">
        <v>1</v>
      </c>
      <c r="F47" s="275">
        <v>35000</v>
      </c>
      <c r="G47" s="276"/>
      <c r="H47" s="276"/>
      <c r="I47" s="276"/>
      <c r="J47" s="236"/>
      <c r="K47" s="193"/>
      <c r="L47" s="193"/>
      <c r="M47" s="193"/>
      <c r="N47" s="193"/>
    </row>
    <row r="48" spans="1:14" ht="90" customHeight="1" thickBot="1">
      <c r="A48" s="250">
        <f t="shared" si="0"/>
        <v>41</v>
      </c>
      <c r="B48" s="259" t="s">
        <v>300</v>
      </c>
      <c r="C48" s="259" t="s">
        <v>374</v>
      </c>
      <c r="D48" s="260" t="s">
        <v>374</v>
      </c>
      <c r="E48" s="261">
        <v>1</v>
      </c>
      <c r="F48" s="275">
        <v>41433.333333333336</v>
      </c>
      <c r="G48" s="276"/>
      <c r="H48" s="276"/>
      <c r="I48" s="276"/>
      <c r="J48" s="236"/>
      <c r="K48" s="193"/>
      <c r="L48" s="193"/>
      <c r="M48" s="193"/>
      <c r="N48" s="193"/>
    </row>
    <row r="49" spans="1:14" ht="90" customHeight="1" thickBot="1">
      <c r="A49" s="250">
        <f t="shared" si="0"/>
        <v>42</v>
      </c>
      <c r="B49" s="259" t="s">
        <v>300</v>
      </c>
      <c r="C49" s="259" t="s">
        <v>375</v>
      </c>
      <c r="D49" s="260" t="s">
        <v>376</v>
      </c>
      <c r="E49" s="261">
        <v>1</v>
      </c>
      <c r="F49" s="275">
        <v>230000</v>
      </c>
      <c r="G49" s="276"/>
      <c r="H49" s="276"/>
      <c r="I49" s="276"/>
      <c r="J49" s="236"/>
      <c r="K49" s="193"/>
      <c r="L49" s="193"/>
      <c r="M49" s="193"/>
      <c r="N49" s="193"/>
    </row>
    <row r="50" spans="1:14" ht="90" customHeight="1" thickBot="1">
      <c r="A50" s="250">
        <f t="shared" si="0"/>
        <v>43</v>
      </c>
      <c r="B50" s="259" t="s">
        <v>300</v>
      </c>
      <c r="C50" s="262" t="s">
        <v>377</v>
      </c>
      <c r="D50" s="260" t="s">
        <v>377</v>
      </c>
      <c r="E50" s="261">
        <v>1</v>
      </c>
      <c r="F50" s="275">
        <v>3521.6066666666666</v>
      </c>
      <c r="G50" s="276"/>
      <c r="H50" s="276"/>
      <c r="I50" s="276"/>
      <c r="J50" s="236"/>
      <c r="K50" s="193"/>
      <c r="L50" s="193"/>
      <c r="M50" s="193"/>
      <c r="N50" s="193"/>
    </row>
    <row r="51" spans="1:14" ht="90" customHeight="1" thickBot="1">
      <c r="A51" s="250">
        <f t="shared" si="0"/>
        <v>44</v>
      </c>
      <c r="B51" s="259" t="s">
        <v>300</v>
      </c>
      <c r="C51" s="259" t="s">
        <v>378</v>
      </c>
      <c r="D51" s="260" t="s">
        <v>378</v>
      </c>
      <c r="E51" s="261">
        <v>1</v>
      </c>
      <c r="F51" s="275">
        <v>3633.4666666666672</v>
      </c>
      <c r="G51" s="276"/>
      <c r="H51" s="276"/>
      <c r="I51" s="276"/>
      <c r="J51" s="236"/>
      <c r="K51" s="193"/>
      <c r="L51" s="193"/>
      <c r="M51" s="193"/>
      <c r="N51" s="193"/>
    </row>
    <row r="52" spans="1:14" ht="90" customHeight="1" thickBot="1">
      <c r="A52" s="250">
        <f t="shared" si="0"/>
        <v>45</v>
      </c>
      <c r="B52" s="259" t="s">
        <v>300</v>
      </c>
      <c r="C52" s="259" t="s">
        <v>379</v>
      </c>
      <c r="D52" s="260" t="s">
        <v>379</v>
      </c>
      <c r="E52" s="261">
        <v>1</v>
      </c>
      <c r="F52" s="275">
        <v>4594.1933333333336</v>
      </c>
      <c r="G52" s="276"/>
      <c r="H52" s="276"/>
      <c r="I52" s="276"/>
      <c r="J52" s="236"/>
      <c r="K52" s="193"/>
      <c r="L52" s="193"/>
      <c r="M52" s="193"/>
      <c r="N52" s="193"/>
    </row>
    <row r="53" spans="1:14" ht="90" customHeight="1" thickBot="1">
      <c r="A53" s="250">
        <f t="shared" si="0"/>
        <v>46</v>
      </c>
      <c r="B53" s="259" t="s">
        <v>300</v>
      </c>
      <c r="C53" s="259" t="s">
        <v>380</v>
      </c>
      <c r="D53" s="260" t="s">
        <v>380</v>
      </c>
      <c r="E53" s="261">
        <v>1</v>
      </c>
      <c r="F53" s="275">
        <v>6000.0533333333333</v>
      </c>
      <c r="G53" s="276"/>
      <c r="H53" s="276"/>
      <c r="I53" s="276"/>
      <c r="J53" s="236"/>
      <c r="K53" s="193"/>
      <c r="L53" s="193"/>
      <c r="M53" s="193"/>
      <c r="N53" s="193"/>
    </row>
    <row r="54" spans="1:14" ht="90" customHeight="1" thickBot="1">
      <c r="A54" s="250">
        <f t="shared" si="0"/>
        <v>47</v>
      </c>
      <c r="B54" s="259" t="s">
        <v>300</v>
      </c>
      <c r="C54" s="259" t="s">
        <v>381</v>
      </c>
      <c r="D54" s="260" t="s">
        <v>382</v>
      </c>
      <c r="E54" s="261">
        <v>1</v>
      </c>
      <c r="F54" s="275">
        <v>4268.9266666666663</v>
      </c>
      <c r="G54" s="276"/>
      <c r="H54" s="276"/>
      <c r="I54" s="276"/>
      <c r="J54" s="236"/>
      <c r="K54" s="193"/>
      <c r="L54" s="193"/>
      <c r="M54" s="193"/>
      <c r="N54" s="193"/>
    </row>
    <row r="55" spans="1:14" ht="90" customHeight="1" thickBot="1">
      <c r="A55" s="250">
        <f t="shared" si="0"/>
        <v>48</v>
      </c>
      <c r="B55" s="259" t="s">
        <v>300</v>
      </c>
      <c r="C55" s="259" t="s">
        <v>383</v>
      </c>
      <c r="D55" s="260" t="s">
        <v>384</v>
      </c>
      <c r="E55" s="261">
        <v>1</v>
      </c>
      <c r="F55" s="275">
        <v>6666.4533333333338</v>
      </c>
      <c r="G55" s="276"/>
      <c r="H55" s="276"/>
      <c r="I55" s="276"/>
      <c r="J55" s="236"/>
      <c r="K55" s="193"/>
      <c r="L55" s="193"/>
      <c r="M55" s="193"/>
      <c r="N55" s="193"/>
    </row>
    <row r="56" spans="1:14" ht="90" customHeight="1" thickBot="1">
      <c r="A56" s="250">
        <f t="shared" si="0"/>
        <v>49</v>
      </c>
      <c r="B56" s="259" t="s">
        <v>300</v>
      </c>
      <c r="C56" s="259" t="s">
        <v>385</v>
      </c>
      <c r="D56" s="260" t="s">
        <v>385</v>
      </c>
      <c r="E56" s="261">
        <v>1</v>
      </c>
      <c r="F56" s="275">
        <v>3166.59</v>
      </c>
      <c r="G56" s="276"/>
      <c r="H56" s="276"/>
      <c r="I56" s="276"/>
      <c r="J56" s="236"/>
      <c r="K56" s="193"/>
      <c r="L56" s="193"/>
      <c r="M56" s="193"/>
      <c r="N56" s="193"/>
    </row>
    <row r="57" spans="1:14" ht="90" customHeight="1" thickBot="1">
      <c r="A57" s="250">
        <f t="shared" si="0"/>
        <v>50</v>
      </c>
      <c r="B57" s="259" t="s">
        <v>300</v>
      </c>
      <c r="C57" s="259" t="s">
        <v>386</v>
      </c>
      <c r="D57" s="260" t="s">
        <v>386</v>
      </c>
      <c r="E57" s="261">
        <v>1</v>
      </c>
      <c r="F57" s="275">
        <v>3166.59</v>
      </c>
      <c r="G57" s="276"/>
      <c r="H57" s="276"/>
      <c r="I57" s="276"/>
      <c r="J57" s="236"/>
      <c r="K57" s="193"/>
      <c r="L57" s="193"/>
      <c r="M57" s="193"/>
      <c r="N57" s="193"/>
    </row>
    <row r="58" spans="1:14" ht="90" customHeight="1" thickBot="1">
      <c r="A58" s="250">
        <f t="shared" si="0"/>
        <v>51</v>
      </c>
      <c r="B58" s="259" t="s">
        <v>300</v>
      </c>
      <c r="C58" s="259" t="s">
        <v>387</v>
      </c>
      <c r="D58" s="260" t="s">
        <v>387</v>
      </c>
      <c r="E58" s="261">
        <v>1</v>
      </c>
      <c r="F58" s="275">
        <v>1505.7466666666667</v>
      </c>
      <c r="G58" s="276"/>
      <c r="H58" s="276"/>
      <c r="I58" s="276"/>
      <c r="J58" s="236"/>
      <c r="K58" s="193"/>
      <c r="L58" s="193"/>
      <c r="M58" s="193"/>
      <c r="N58" s="193"/>
    </row>
    <row r="59" spans="1:14" ht="90" customHeight="1" thickBot="1">
      <c r="A59" s="250">
        <f t="shared" si="0"/>
        <v>52</v>
      </c>
      <c r="B59" s="259" t="s">
        <v>300</v>
      </c>
      <c r="C59" s="259" t="s">
        <v>388</v>
      </c>
      <c r="D59" s="260" t="s">
        <v>389</v>
      </c>
      <c r="E59" s="261">
        <v>1</v>
      </c>
      <c r="F59" s="275">
        <v>466.48</v>
      </c>
      <c r="G59" s="276"/>
      <c r="H59" s="276"/>
      <c r="I59" s="276"/>
      <c r="J59" s="236"/>
      <c r="K59" s="193"/>
      <c r="L59" s="193"/>
      <c r="M59" s="193"/>
      <c r="N59" s="193"/>
    </row>
    <row r="60" spans="1:14" ht="90" customHeight="1" thickBot="1">
      <c r="A60" s="250">
        <f t="shared" si="0"/>
        <v>53</v>
      </c>
      <c r="B60" s="259" t="s">
        <v>300</v>
      </c>
      <c r="C60" s="259" t="s">
        <v>390</v>
      </c>
      <c r="D60" s="260" t="s">
        <v>390</v>
      </c>
      <c r="E60" s="261">
        <v>1</v>
      </c>
      <c r="F60" s="275">
        <v>489.88333333333338</v>
      </c>
      <c r="G60" s="276"/>
      <c r="H60" s="276"/>
      <c r="I60" s="276"/>
      <c r="J60" s="236"/>
      <c r="K60" s="193"/>
      <c r="L60" s="193"/>
      <c r="M60" s="193"/>
      <c r="N60" s="193"/>
    </row>
    <row r="61" spans="1:14" ht="90" customHeight="1" thickBot="1">
      <c r="A61" s="250">
        <f t="shared" si="0"/>
        <v>54</v>
      </c>
      <c r="B61" s="259" t="s">
        <v>300</v>
      </c>
      <c r="C61" s="259" t="s">
        <v>391</v>
      </c>
      <c r="D61" s="260" t="s">
        <v>392</v>
      </c>
      <c r="E61" s="261">
        <v>1</v>
      </c>
      <c r="F61" s="275">
        <v>26333.113333333331</v>
      </c>
      <c r="G61" s="276"/>
      <c r="H61" s="276"/>
      <c r="I61" s="276"/>
      <c r="J61" s="236"/>
      <c r="K61" s="193"/>
      <c r="L61" s="193"/>
      <c r="M61" s="193"/>
      <c r="N61" s="193"/>
    </row>
    <row r="62" spans="1:14" ht="90" customHeight="1" thickBot="1">
      <c r="A62" s="250">
        <f t="shared" si="0"/>
        <v>55</v>
      </c>
      <c r="B62" s="259" t="s">
        <v>300</v>
      </c>
      <c r="C62" s="259" t="s">
        <v>393</v>
      </c>
      <c r="D62" s="260" t="s">
        <v>394</v>
      </c>
      <c r="E62" s="261">
        <v>1</v>
      </c>
      <c r="F62" s="275">
        <v>13666.753333333334</v>
      </c>
      <c r="G62" s="276"/>
      <c r="H62" s="276"/>
      <c r="I62" s="276"/>
      <c r="J62" s="236"/>
      <c r="K62" s="193"/>
      <c r="L62" s="193"/>
      <c r="M62" s="193"/>
      <c r="N62" s="193"/>
    </row>
    <row r="63" spans="1:14" ht="90" customHeight="1" thickBot="1">
      <c r="A63" s="250">
        <f t="shared" si="0"/>
        <v>56</v>
      </c>
      <c r="B63" s="259" t="s">
        <v>300</v>
      </c>
      <c r="C63" s="259" t="s">
        <v>395</v>
      </c>
      <c r="D63" s="260" t="s">
        <v>396</v>
      </c>
      <c r="E63" s="261">
        <v>1</v>
      </c>
      <c r="F63" s="275">
        <v>106666.81333333334</v>
      </c>
      <c r="G63" s="276"/>
      <c r="H63" s="276"/>
      <c r="I63" s="276"/>
      <c r="J63" s="236"/>
      <c r="K63" s="193"/>
      <c r="L63" s="193"/>
      <c r="M63" s="193"/>
      <c r="N63" s="193"/>
    </row>
    <row r="64" spans="1:14" ht="90" customHeight="1" thickBot="1">
      <c r="A64" s="250">
        <f t="shared" si="0"/>
        <v>57</v>
      </c>
      <c r="B64" s="259" t="s">
        <v>300</v>
      </c>
      <c r="C64" s="259" t="s">
        <v>397</v>
      </c>
      <c r="D64" s="260" t="s">
        <v>398</v>
      </c>
      <c r="E64" s="261">
        <v>1</v>
      </c>
      <c r="F64" s="275">
        <v>24333.276666666668</v>
      </c>
      <c r="G64" s="276"/>
      <c r="H64" s="276"/>
      <c r="I64" s="276"/>
      <c r="J64" s="236"/>
      <c r="K64" s="193"/>
      <c r="L64" s="193"/>
      <c r="M64" s="193"/>
      <c r="N64" s="193"/>
    </row>
    <row r="65" spans="1:14" ht="90" customHeight="1" thickBot="1">
      <c r="A65" s="250">
        <f t="shared" si="0"/>
        <v>58</v>
      </c>
      <c r="B65" s="259" t="s">
        <v>300</v>
      </c>
      <c r="C65" s="259" t="s">
        <v>399</v>
      </c>
      <c r="D65" s="260" t="s">
        <v>400</v>
      </c>
      <c r="E65" s="261">
        <v>4</v>
      </c>
      <c r="F65" s="275">
        <v>85943.386666666673</v>
      </c>
      <c r="G65" s="276"/>
      <c r="H65" s="276"/>
      <c r="I65" s="276"/>
      <c r="J65" s="236"/>
      <c r="K65" s="193"/>
      <c r="L65" s="193"/>
      <c r="M65" s="193"/>
      <c r="N65" s="193"/>
    </row>
    <row r="66" spans="1:14" ht="90" customHeight="1" thickBot="1">
      <c r="A66" s="250">
        <f t="shared" si="0"/>
        <v>59</v>
      </c>
      <c r="B66" s="259" t="s">
        <v>300</v>
      </c>
      <c r="C66" s="259" t="s">
        <v>401</v>
      </c>
      <c r="D66" s="260" t="s">
        <v>402</v>
      </c>
      <c r="E66" s="261">
        <v>4</v>
      </c>
      <c r="F66" s="275">
        <v>33333.486666666664</v>
      </c>
      <c r="G66" s="276"/>
      <c r="H66" s="276"/>
      <c r="I66" s="276"/>
      <c r="J66" s="236"/>
      <c r="K66" s="193"/>
      <c r="L66" s="193"/>
      <c r="M66" s="193"/>
      <c r="N66" s="193"/>
    </row>
    <row r="67" spans="1:14" ht="90" customHeight="1" thickBot="1">
      <c r="A67" s="250">
        <f t="shared" si="0"/>
        <v>60</v>
      </c>
      <c r="B67" s="259" t="s">
        <v>300</v>
      </c>
      <c r="C67" s="259" t="s">
        <v>403</v>
      </c>
      <c r="D67" s="260" t="s">
        <v>404</v>
      </c>
      <c r="E67" s="261">
        <v>1</v>
      </c>
      <c r="F67" s="275">
        <v>2033333.5633333335</v>
      </c>
      <c r="G67" s="276"/>
      <c r="H67" s="276"/>
      <c r="I67" s="276"/>
      <c r="J67" s="236"/>
      <c r="K67" s="193"/>
      <c r="L67" s="193"/>
      <c r="M67" s="193"/>
      <c r="N67" s="193"/>
    </row>
    <row r="68" spans="1:14" ht="90" customHeight="1" thickBot="1">
      <c r="A68" s="250">
        <f t="shared" si="0"/>
        <v>61</v>
      </c>
      <c r="B68" s="259" t="s">
        <v>300</v>
      </c>
      <c r="C68" s="259" t="s">
        <v>405</v>
      </c>
      <c r="D68" s="260" t="s">
        <v>406</v>
      </c>
      <c r="E68" s="261">
        <v>1</v>
      </c>
      <c r="F68" s="275">
        <v>940000.04</v>
      </c>
      <c r="G68" s="276"/>
      <c r="H68" s="276"/>
      <c r="I68" s="276"/>
      <c r="J68" s="236"/>
      <c r="K68" s="193"/>
      <c r="L68" s="193"/>
      <c r="M68" s="193"/>
      <c r="N68" s="193"/>
    </row>
    <row r="69" spans="1:14" ht="90" customHeight="1" thickBot="1">
      <c r="A69" s="250">
        <f t="shared" si="0"/>
        <v>62</v>
      </c>
      <c r="B69" s="259" t="s">
        <v>300</v>
      </c>
      <c r="C69" s="259" t="s">
        <v>407</v>
      </c>
      <c r="D69" s="260" t="s">
        <v>408</v>
      </c>
      <c r="E69" s="261">
        <v>4</v>
      </c>
      <c r="F69" s="275">
        <v>45999.846666666657</v>
      </c>
      <c r="G69" s="276"/>
      <c r="H69" s="276"/>
      <c r="I69" s="276"/>
      <c r="J69" s="236"/>
      <c r="K69" s="193"/>
      <c r="L69" s="193"/>
      <c r="M69" s="193"/>
      <c r="N69" s="193"/>
    </row>
    <row r="70" spans="1:14" ht="90" customHeight="1" thickBot="1">
      <c r="A70" s="250">
        <f t="shared" si="0"/>
        <v>63</v>
      </c>
      <c r="B70" s="259" t="s">
        <v>300</v>
      </c>
      <c r="C70" s="259" t="s">
        <v>409</v>
      </c>
      <c r="D70" s="260" t="s">
        <v>410</v>
      </c>
      <c r="E70" s="261">
        <v>4</v>
      </c>
      <c r="F70" s="275">
        <v>36999.876666666671</v>
      </c>
      <c r="G70" s="276"/>
      <c r="H70" s="276"/>
      <c r="I70" s="276"/>
      <c r="J70" s="236"/>
      <c r="K70" s="193"/>
      <c r="L70" s="193"/>
      <c r="M70" s="193"/>
      <c r="N70" s="193"/>
    </row>
    <row r="71" spans="1:14" ht="90" customHeight="1" thickBot="1">
      <c r="A71" s="250">
        <f t="shared" si="0"/>
        <v>64</v>
      </c>
      <c r="B71" s="259" t="s">
        <v>300</v>
      </c>
      <c r="C71" s="259" t="s">
        <v>411</v>
      </c>
      <c r="D71" s="260" t="s">
        <v>412</v>
      </c>
      <c r="E71" s="261">
        <v>4</v>
      </c>
      <c r="F71" s="275">
        <v>27999.906666666666</v>
      </c>
      <c r="G71" s="276"/>
      <c r="H71" s="276"/>
      <c r="I71" s="276"/>
      <c r="J71" s="236"/>
      <c r="K71" s="193"/>
      <c r="L71" s="193"/>
      <c r="M71" s="193"/>
      <c r="N71" s="193"/>
    </row>
    <row r="72" spans="1:14" ht="90" customHeight="1" thickBot="1">
      <c r="A72" s="250">
        <f t="shared" si="0"/>
        <v>65</v>
      </c>
      <c r="B72" s="259" t="s">
        <v>300</v>
      </c>
      <c r="C72" s="259" t="s">
        <v>413</v>
      </c>
      <c r="D72" s="260" t="s">
        <v>414</v>
      </c>
      <c r="E72" s="261">
        <v>3</v>
      </c>
      <c r="F72" s="275">
        <v>406666.23666666663</v>
      </c>
      <c r="G72" s="276"/>
      <c r="H72" s="276"/>
      <c r="I72" s="276"/>
      <c r="J72" s="236"/>
      <c r="K72" s="193"/>
      <c r="L72" s="193"/>
      <c r="M72" s="193"/>
      <c r="N72" s="193"/>
    </row>
    <row r="73" spans="1:14" ht="90" customHeight="1" thickBot="1">
      <c r="A73" s="250">
        <f t="shared" si="0"/>
        <v>66</v>
      </c>
      <c r="B73" s="259" t="s">
        <v>300</v>
      </c>
      <c r="C73" s="259" t="s">
        <v>415</v>
      </c>
      <c r="D73" s="260" t="s">
        <v>416</v>
      </c>
      <c r="E73" s="261">
        <v>3</v>
      </c>
      <c r="F73" s="275">
        <v>340000.45333333331</v>
      </c>
      <c r="G73" s="276"/>
      <c r="H73" s="276"/>
      <c r="I73" s="276"/>
      <c r="J73" s="236"/>
      <c r="K73" s="193"/>
      <c r="L73" s="193"/>
      <c r="M73" s="193"/>
      <c r="N73" s="193"/>
    </row>
    <row r="74" spans="1:14" ht="90" customHeight="1" thickBot="1">
      <c r="A74" s="250">
        <f t="shared" si="0"/>
        <v>67</v>
      </c>
      <c r="B74" s="259" t="s">
        <v>300</v>
      </c>
      <c r="C74" s="259" t="s">
        <v>417</v>
      </c>
      <c r="D74" s="260" t="s">
        <v>418</v>
      </c>
      <c r="E74" s="261">
        <v>2</v>
      </c>
      <c r="F74" s="275">
        <v>999206.50666666671</v>
      </c>
      <c r="G74" s="276"/>
      <c r="H74" s="276"/>
      <c r="I74" s="276"/>
      <c r="J74" s="236"/>
      <c r="K74" s="193"/>
      <c r="L74" s="193"/>
      <c r="M74" s="193"/>
      <c r="N74" s="193"/>
    </row>
    <row r="75" spans="1:14" ht="90" customHeight="1" thickBot="1">
      <c r="A75" s="250">
        <f t="shared" ref="A75:A138" si="1">A74+1</f>
        <v>68</v>
      </c>
      <c r="B75" s="259" t="s">
        <v>300</v>
      </c>
      <c r="C75" s="259" t="s">
        <v>419</v>
      </c>
      <c r="D75" s="260" t="s">
        <v>420</v>
      </c>
      <c r="E75" s="261">
        <v>1</v>
      </c>
      <c r="F75" s="275">
        <v>22333.126666666667</v>
      </c>
      <c r="G75" s="276"/>
      <c r="H75" s="276"/>
      <c r="I75" s="276"/>
      <c r="J75" s="236"/>
      <c r="K75" s="193"/>
      <c r="L75" s="193"/>
      <c r="M75" s="193"/>
      <c r="N75" s="193"/>
    </row>
    <row r="76" spans="1:14" ht="90" customHeight="1" thickBot="1">
      <c r="A76" s="250">
        <f t="shared" si="1"/>
        <v>69</v>
      </c>
      <c r="B76" s="259" t="s">
        <v>300</v>
      </c>
      <c r="C76" s="259" t="s">
        <v>421</v>
      </c>
      <c r="D76" s="260" t="s">
        <v>422</v>
      </c>
      <c r="E76" s="261">
        <v>1</v>
      </c>
      <c r="F76" s="275">
        <v>146206.92333333334</v>
      </c>
      <c r="G76" s="276"/>
      <c r="H76" s="276"/>
      <c r="I76" s="276"/>
      <c r="J76" s="236"/>
      <c r="K76" s="193"/>
      <c r="L76" s="193"/>
      <c r="M76" s="193"/>
      <c r="N76" s="193"/>
    </row>
    <row r="77" spans="1:14" ht="90" customHeight="1" thickBot="1">
      <c r="A77" s="250">
        <f t="shared" si="1"/>
        <v>70</v>
      </c>
      <c r="B77" s="259" t="s">
        <v>300</v>
      </c>
      <c r="C77" s="259" t="s">
        <v>423</v>
      </c>
      <c r="D77" s="260" t="s">
        <v>424</v>
      </c>
      <c r="E77" s="261">
        <v>1</v>
      </c>
      <c r="F77" s="275">
        <v>223888.81666666665</v>
      </c>
      <c r="G77" s="276"/>
      <c r="H77" s="276"/>
      <c r="I77" s="276"/>
      <c r="J77" s="236"/>
      <c r="K77" s="193"/>
      <c r="L77" s="193"/>
      <c r="M77" s="193"/>
      <c r="N77" s="193"/>
    </row>
    <row r="78" spans="1:14" ht="90" customHeight="1" thickBot="1">
      <c r="A78" s="250">
        <f t="shared" si="1"/>
        <v>71</v>
      </c>
      <c r="B78" s="259" t="s">
        <v>300</v>
      </c>
      <c r="C78" s="259" t="s">
        <v>425</v>
      </c>
      <c r="D78" s="260" t="s">
        <v>426</v>
      </c>
      <c r="E78" s="261">
        <v>1</v>
      </c>
      <c r="F78" s="275">
        <v>279222.04333333339</v>
      </c>
      <c r="G78" s="276"/>
      <c r="H78" s="276"/>
      <c r="I78" s="276"/>
      <c r="J78" s="236"/>
      <c r="K78" s="193"/>
      <c r="L78" s="193"/>
      <c r="M78" s="193"/>
      <c r="N78" s="193"/>
    </row>
    <row r="79" spans="1:14" ht="90" customHeight="1" thickBot="1">
      <c r="A79" s="250">
        <f t="shared" si="1"/>
        <v>72</v>
      </c>
      <c r="B79" s="259" t="s">
        <v>300</v>
      </c>
      <c r="C79" s="259" t="s">
        <v>427</v>
      </c>
      <c r="D79" s="260" t="s">
        <v>426</v>
      </c>
      <c r="E79" s="261">
        <v>1</v>
      </c>
      <c r="F79" s="275">
        <v>250222.20999999996</v>
      </c>
      <c r="G79" s="276"/>
      <c r="H79" s="276"/>
      <c r="I79" s="276"/>
      <c r="J79" s="236"/>
      <c r="K79" s="193"/>
      <c r="L79" s="193"/>
      <c r="M79" s="193"/>
      <c r="N79" s="193"/>
    </row>
    <row r="80" spans="1:14" ht="90" customHeight="1" thickBot="1">
      <c r="A80" s="250">
        <f t="shared" si="1"/>
        <v>73</v>
      </c>
      <c r="B80" s="259" t="s">
        <v>428</v>
      </c>
      <c r="C80" s="259" t="s">
        <v>429</v>
      </c>
      <c r="D80" s="260" t="s">
        <v>430</v>
      </c>
      <c r="E80" s="261">
        <v>1</v>
      </c>
      <c r="F80" s="275">
        <v>666822.45000000007</v>
      </c>
      <c r="G80" s="276"/>
      <c r="H80" s="276"/>
      <c r="I80" s="276"/>
      <c r="J80" s="236"/>
      <c r="K80" s="193"/>
      <c r="L80" s="193"/>
      <c r="M80" s="193"/>
      <c r="N80" s="193"/>
    </row>
    <row r="81" spans="1:14" ht="90" customHeight="1" thickBot="1">
      <c r="A81" s="250">
        <f t="shared" si="1"/>
        <v>74</v>
      </c>
      <c r="B81" s="259" t="s">
        <v>431</v>
      </c>
      <c r="C81" s="259" t="s">
        <v>432</v>
      </c>
      <c r="D81" s="260" t="s">
        <v>299</v>
      </c>
      <c r="E81" s="261">
        <v>1</v>
      </c>
      <c r="F81" s="275">
        <v>50672.343333333345</v>
      </c>
      <c r="G81" s="276"/>
      <c r="H81" s="276"/>
      <c r="I81" s="276"/>
      <c r="J81" s="236"/>
      <c r="K81" s="193"/>
      <c r="L81" s="193"/>
      <c r="M81" s="193"/>
      <c r="N81" s="193"/>
    </row>
    <row r="82" spans="1:14" ht="90" customHeight="1" thickBot="1">
      <c r="A82" s="250">
        <f t="shared" si="1"/>
        <v>75</v>
      </c>
      <c r="B82" s="259" t="s">
        <v>433</v>
      </c>
      <c r="C82" s="259" t="s">
        <v>434</v>
      </c>
      <c r="D82" s="260" t="s">
        <v>299</v>
      </c>
      <c r="E82" s="261">
        <v>1</v>
      </c>
      <c r="F82" s="275">
        <v>126666.77333333333</v>
      </c>
      <c r="G82" s="276"/>
      <c r="H82" s="276"/>
      <c r="I82" s="276"/>
      <c r="J82" s="236"/>
      <c r="K82" s="193"/>
      <c r="L82" s="193"/>
      <c r="M82" s="193"/>
      <c r="N82" s="193"/>
    </row>
    <row r="83" spans="1:14" ht="90" customHeight="1" thickBot="1">
      <c r="A83" s="250">
        <f t="shared" si="1"/>
        <v>76</v>
      </c>
      <c r="B83" s="259" t="s">
        <v>435</v>
      </c>
      <c r="C83" s="259" t="s">
        <v>436</v>
      </c>
      <c r="D83" s="260" t="s">
        <v>299</v>
      </c>
      <c r="E83" s="261">
        <v>1</v>
      </c>
      <c r="F83" s="275">
        <v>122956.75</v>
      </c>
      <c r="G83" s="276"/>
      <c r="H83" s="276"/>
      <c r="I83" s="276"/>
      <c r="J83" s="236"/>
      <c r="K83" s="193"/>
      <c r="L83" s="193"/>
      <c r="M83" s="193"/>
      <c r="N83" s="193"/>
    </row>
    <row r="84" spans="1:14" ht="90" customHeight="1" thickBot="1">
      <c r="A84" s="250">
        <f t="shared" si="1"/>
        <v>77</v>
      </c>
      <c r="B84" s="259" t="s">
        <v>437</v>
      </c>
      <c r="C84" s="259" t="s">
        <v>438</v>
      </c>
      <c r="D84" s="260" t="s">
        <v>299</v>
      </c>
      <c r="E84" s="261">
        <v>1</v>
      </c>
      <c r="F84" s="275">
        <v>220000.05999999997</v>
      </c>
      <c r="G84" s="276"/>
      <c r="H84" s="276"/>
      <c r="I84" s="276"/>
      <c r="J84" s="236"/>
      <c r="K84" s="193"/>
      <c r="L84" s="193"/>
      <c r="M84" s="193"/>
      <c r="N84" s="193"/>
    </row>
    <row r="85" spans="1:14" ht="90" customHeight="1" thickBot="1">
      <c r="A85" s="250">
        <f t="shared" si="1"/>
        <v>78</v>
      </c>
      <c r="B85" s="259" t="s">
        <v>437</v>
      </c>
      <c r="C85" s="259" t="s">
        <v>439</v>
      </c>
      <c r="D85" s="260" t="s">
        <v>299</v>
      </c>
      <c r="E85" s="261">
        <v>1</v>
      </c>
      <c r="F85" s="275">
        <v>249999.96</v>
      </c>
      <c r="G85" s="276"/>
      <c r="H85" s="276"/>
      <c r="I85" s="276"/>
      <c r="J85" s="236"/>
      <c r="K85" s="193"/>
      <c r="L85" s="193"/>
      <c r="M85" s="193"/>
      <c r="N85" s="193"/>
    </row>
    <row r="86" spans="1:14" ht="90" customHeight="1" thickBot="1">
      <c r="A86" s="250">
        <f t="shared" si="1"/>
        <v>79</v>
      </c>
      <c r="B86" s="259" t="s">
        <v>437</v>
      </c>
      <c r="C86" s="259" t="s">
        <v>440</v>
      </c>
      <c r="D86" s="260" t="s">
        <v>299</v>
      </c>
      <c r="E86" s="261">
        <v>1</v>
      </c>
      <c r="F86" s="275">
        <v>274999.48</v>
      </c>
      <c r="G86" s="276"/>
      <c r="H86" s="276"/>
      <c r="I86" s="276"/>
      <c r="J86" s="236"/>
      <c r="K86" s="193"/>
      <c r="L86" s="193"/>
      <c r="M86" s="193"/>
      <c r="N86" s="193"/>
    </row>
    <row r="87" spans="1:14" ht="90" customHeight="1" thickBot="1">
      <c r="A87" s="250">
        <f t="shared" si="1"/>
        <v>80</v>
      </c>
      <c r="B87" s="259" t="s">
        <v>441</v>
      </c>
      <c r="C87" s="259" t="s">
        <v>442</v>
      </c>
      <c r="D87" s="260" t="s">
        <v>299</v>
      </c>
      <c r="E87" s="261">
        <v>1</v>
      </c>
      <c r="F87" s="275">
        <v>39999.47</v>
      </c>
      <c r="G87" s="276"/>
      <c r="H87" s="276"/>
      <c r="I87" s="276"/>
      <c r="J87" s="236"/>
      <c r="K87" s="193"/>
      <c r="L87" s="193"/>
      <c r="M87" s="193"/>
      <c r="N87" s="193"/>
    </row>
    <row r="88" spans="1:14" ht="90" customHeight="1" thickBot="1">
      <c r="A88" s="250">
        <f t="shared" si="1"/>
        <v>81</v>
      </c>
      <c r="B88" s="259" t="s">
        <v>441</v>
      </c>
      <c r="C88" s="259" t="s">
        <v>443</v>
      </c>
      <c r="D88" s="260" t="s">
        <v>299</v>
      </c>
      <c r="E88" s="261">
        <v>1</v>
      </c>
      <c r="F88" s="275">
        <v>74999.75</v>
      </c>
      <c r="G88" s="276"/>
      <c r="H88" s="276"/>
      <c r="I88" s="276"/>
      <c r="J88" s="236"/>
      <c r="K88" s="193"/>
      <c r="L88" s="193"/>
      <c r="M88" s="193"/>
      <c r="N88" s="193"/>
    </row>
    <row r="89" spans="1:14" ht="90" customHeight="1" thickBot="1">
      <c r="A89" s="250">
        <f t="shared" si="1"/>
        <v>82</v>
      </c>
      <c r="B89" s="259" t="s">
        <v>441</v>
      </c>
      <c r="C89" s="259" t="s">
        <v>444</v>
      </c>
      <c r="D89" s="260" t="s">
        <v>299</v>
      </c>
      <c r="E89" s="261">
        <v>1</v>
      </c>
      <c r="F89" s="275">
        <v>89999.7</v>
      </c>
      <c r="G89" s="276"/>
      <c r="H89" s="276"/>
      <c r="I89" s="276"/>
      <c r="J89" s="236"/>
      <c r="K89" s="193"/>
      <c r="L89" s="193"/>
      <c r="M89" s="193"/>
      <c r="N89" s="193"/>
    </row>
    <row r="90" spans="1:14" ht="90" customHeight="1" thickBot="1">
      <c r="A90" s="250">
        <f t="shared" si="1"/>
        <v>83</v>
      </c>
      <c r="B90" s="259" t="s">
        <v>445</v>
      </c>
      <c r="C90" s="259" t="s">
        <v>446</v>
      </c>
      <c r="D90" s="260" t="s">
        <v>299</v>
      </c>
      <c r="E90" s="261">
        <v>1</v>
      </c>
      <c r="F90" s="275">
        <v>206506.05499999999</v>
      </c>
      <c r="G90" s="276"/>
      <c r="H90" s="276"/>
      <c r="I90" s="276"/>
      <c r="J90" s="236"/>
      <c r="K90" s="193"/>
      <c r="L90" s="193"/>
      <c r="M90" s="193"/>
      <c r="N90" s="193"/>
    </row>
    <row r="91" spans="1:14" ht="90" customHeight="1" thickBot="1">
      <c r="A91" s="250">
        <f t="shared" si="1"/>
        <v>84</v>
      </c>
      <c r="B91" s="259" t="s">
        <v>445</v>
      </c>
      <c r="C91" s="259" t="s">
        <v>447</v>
      </c>
      <c r="D91" s="260" t="s">
        <v>299</v>
      </c>
      <c r="E91" s="261">
        <v>1</v>
      </c>
      <c r="F91" s="275">
        <v>185495.41500000001</v>
      </c>
      <c r="G91" s="276"/>
      <c r="H91" s="276"/>
      <c r="I91" s="276"/>
      <c r="J91" s="236"/>
      <c r="K91" s="193"/>
      <c r="L91" s="193"/>
      <c r="M91" s="193"/>
      <c r="N91" s="193"/>
    </row>
    <row r="92" spans="1:14" ht="90" customHeight="1" thickBot="1">
      <c r="A92" s="250">
        <f t="shared" si="1"/>
        <v>85</v>
      </c>
      <c r="B92" s="259" t="s">
        <v>445</v>
      </c>
      <c r="C92" s="259" t="s">
        <v>448</v>
      </c>
      <c r="D92" s="260" t="s">
        <v>299</v>
      </c>
      <c r="E92" s="261">
        <v>1</v>
      </c>
      <c r="F92" s="275">
        <v>171730.09000000003</v>
      </c>
      <c r="G92" s="276"/>
      <c r="H92" s="276"/>
      <c r="I92" s="276"/>
      <c r="J92" s="236"/>
      <c r="K92" s="193"/>
      <c r="L92" s="193"/>
      <c r="M92" s="193"/>
      <c r="N92" s="193"/>
    </row>
    <row r="93" spans="1:14" ht="90" customHeight="1" thickBot="1">
      <c r="A93" s="250">
        <f t="shared" si="1"/>
        <v>86</v>
      </c>
      <c r="B93" s="259" t="s">
        <v>449</v>
      </c>
      <c r="C93" s="259" t="s">
        <v>450</v>
      </c>
      <c r="D93" s="260" t="s">
        <v>299</v>
      </c>
      <c r="E93" s="261">
        <v>1</v>
      </c>
      <c r="F93" s="275">
        <v>146666.70666666667</v>
      </c>
      <c r="G93" s="276"/>
      <c r="H93" s="276"/>
      <c r="I93" s="276"/>
      <c r="J93" s="236"/>
      <c r="K93" s="193"/>
      <c r="L93" s="193"/>
      <c r="M93" s="193"/>
      <c r="N93" s="193"/>
    </row>
    <row r="94" spans="1:14" ht="90" customHeight="1" thickBot="1">
      <c r="A94" s="250">
        <f t="shared" si="1"/>
        <v>87</v>
      </c>
      <c r="B94" s="259" t="s">
        <v>449</v>
      </c>
      <c r="C94" s="259" t="s">
        <v>451</v>
      </c>
      <c r="D94" s="260" t="s">
        <v>299</v>
      </c>
      <c r="E94" s="261">
        <v>1</v>
      </c>
      <c r="F94" s="275">
        <v>249992.02666666664</v>
      </c>
      <c r="G94" s="276"/>
      <c r="H94" s="276"/>
      <c r="I94" s="276"/>
      <c r="J94" s="236"/>
      <c r="K94" s="193"/>
      <c r="L94" s="193"/>
      <c r="M94" s="193"/>
      <c r="N94" s="193"/>
    </row>
    <row r="95" spans="1:14" ht="90" customHeight="1" thickBot="1">
      <c r="A95" s="250">
        <f t="shared" si="1"/>
        <v>88</v>
      </c>
      <c r="B95" s="259" t="s">
        <v>449</v>
      </c>
      <c r="C95" s="259" t="s">
        <v>452</v>
      </c>
      <c r="D95" s="260" t="s">
        <v>299</v>
      </c>
      <c r="E95" s="261">
        <v>1</v>
      </c>
      <c r="F95" s="275">
        <v>300000.19</v>
      </c>
      <c r="G95" s="276"/>
      <c r="H95" s="276"/>
      <c r="I95" s="276"/>
      <c r="J95" s="236"/>
      <c r="K95" s="193"/>
      <c r="L95" s="193"/>
      <c r="M95" s="193"/>
      <c r="N95" s="193"/>
    </row>
    <row r="96" spans="1:14" ht="90" customHeight="1" thickBot="1">
      <c r="A96" s="250">
        <f t="shared" si="1"/>
        <v>89</v>
      </c>
      <c r="B96" s="259" t="s">
        <v>453</v>
      </c>
      <c r="C96" s="259" t="s">
        <v>454</v>
      </c>
      <c r="D96" s="260" t="s">
        <v>455</v>
      </c>
      <c r="E96" s="261">
        <v>1</v>
      </c>
      <c r="F96" s="275">
        <v>8999.9699999999993</v>
      </c>
      <c r="G96" s="276"/>
      <c r="H96" s="276"/>
      <c r="I96" s="276"/>
      <c r="J96" s="236"/>
      <c r="K96" s="193"/>
      <c r="L96" s="193"/>
      <c r="M96" s="193"/>
      <c r="N96" s="193"/>
    </row>
    <row r="97" spans="1:14" ht="90" customHeight="1" thickBot="1">
      <c r="A97" s="250">
        <f t="shared" si="1"/>
        <v>90</v>
      </c>
      <c r="B97" s="259" t="s">
        <v>456</v>
      </c>
      <c r="C97" s="263" t="s">
        <v>457</v>
      </c>
      <c r="D97" s="260" t="s">
        <v>299</v>
      </c>
      <c r="E97" s="261">
        <v>1</v>
      </c>
      <c r="F97" s="275">
        <v>24666.319999999996</v>
      </c>
      <c r="G97" s="276"/>
      <c r="H97" s="276"/>
      <c r="I97" s="276"/>
      <c r="J97" s="236"/>
      <c r="K97" s="193"/>
      <c r="L97" s="193"/>
      <c r="M97" s="193"/>
      <c r="N97" s="193"/>
    </row>
    <row r="98" spans="1:14" ht="90" customHeight="1" thickBot="1">
      <c r="A98" s="250">
        <f t="shared" si="1"/>
        <v>91</v>
      </c>
      <c r="B98" s="259" t="s">
        <v>456</v>
      </c>
      <c r="C98" s="264" t="s">
        <v>458</v>
      </c>
      <c r="D98" s="260" t="s">
        <v>299</v>
      </c>
      <c r="E98" s="261">
        <v>1</v>
      </c>
      <c r="F98" s="275">
        <v>14999.95</v>
      </c>
      <c r="G98" s="276"/>
      <c r="H98" s="276"/>
      <c r="I98" s="276"/>
      <c r="J98" s="236"/>
      <c r="K98" s="193"/>
      <c r="L98" s="193"/>
      <c r="M98" s="193"/>
      <c r="N98" s="193"/>
    </row>
    <row r="99" spans="1:14" ht="90" customHeight="1" thickBot="1">
      <c r="A99" s="250">
        <f t="shared" si="1"/>
        <v>92</v>
      </c>
      <c r="B99" s="259" t="s">
        <v>456</v>
      </c>
      <c r="C99" s="264" t="s">
        <v>459</v>
      </c>
      <c r="D99" s="260" t="s">
        <v>299</v>
      </c>
      <c r="E99" s="261">
        <v>1</v>
      </c>
      <c r="F99" s="275">
        <v>11999.96</v>
      </c>
      <c r="G99" s="276"/>
      <c r="H99" s="276"/>
      <c r="I99" s="276"/>
      <c r="J99" s="236"/>
      <c r="K99" s="193"/>
      <c r="L99" s="193"/>
      <c r="M99" s="193"/>
      <c r="N99" s="193"/>
    </row>
    <row r="100" spans="1:14" ht="90" customHeight="1" thickBot="1">
      <c r="A100" s="250">
        <f t="shared" si="1"/>
        <v>93</v>
      </c>
      <c r="B100" s="259" t="s">
        <v>456</v>
      </c>
      <c r="C100" s="264" t="s">
        <v>460</v>
      </c>
      <c r="D100" s="260" t="s">
        <v>299</v>
      </c>
      <c r="E100" s="261">
        <v>1</v>
      </c>
      <c r="F100" s="275">
        <v>7999.9733333333324</v>
      </c>
      <c r="G100" s="276"/>
      <c r="H100" s="276"/>
      <c r="I100" s="276"/>
      <c r="J100" s="236"/>
      <c r="K100" s="193"/>
      <c r="L100" s="193"/>
      <c r="M100" s="193"/>
      <c r="N100" s="193"/>
    </row>
    <row r="101" spans="1:14" ht="90" customHeight="1" thickBot="1">
      <c r="A101" s="250">
        <f t="shared" si="1"/>
        <v>94</v>
      </c>
      <c r="B101" s="259" t="s">
        <v>456</v>
      </c>
      <c r="C101" s="264" t="s">
        <v>461</v>
      </c>
      <c r="D101" s="260" t="s">
        <v>299</v>
      </c>
      <c r="E101" s="261">
        <v>1</v>
      </c>
      <c r="F101" s="275">
        <v>7999.9733333333324</v>
      </c>
      <c r="G101" s="276"/>
      <c r="H101" s="276"/>
      <c r="I101" s="276"/>
      <c r="J101" s="236"/>
      <c r="K101" s="193"/>
      <c r="L101" s="193"/>
      <c r="M101" s="193"/>
      <c r="N101" s="193"/>
    </row>
    <row r="102" spans="1:14" ht="90" customHeight="1" thickBot="1">
      <c r="A102" s="250">
        <f t="shared" si="1"/>
        <v>95</v>
      </c>
      <c r="B102" s="259" t="s">
        <v>456</v>
      </c>
      <c r="C102" s="264" t="s">
        <v>462</v>
      </c>
      <c r="D102" s="260" t="s">
        <v>299</v>
      </c>
      <c r="E102" s="261">
        <v>1</v>
      </c>
      <c r="F102" s="275">
        <v>81666.526666666672</v>
      </c>
      <c r="G102" s="276"/>
      <c r="H102" s="276"/>
      <c r="I102" s="276"/>
      <c r="J102" s="236"/>
      <c r="K102" s="193"/>
      <c r="L102" s="193"/>
      <c r="M102" s="193"/>
      <c r="N102" s="193"/>
    </row>
    <row r="103" spans="1:14" ht="90" customHeight="1" thickBot="1">
      <c r="A103" s="250">
        <f t="shared" si="1"/>
        <v>96</v>
      </c>
      <c r="B103" s="259" t="s">
        <v>456</v>
      </c>
      <c r="C103" s="264" t="s">
        <v>463</v>
      </c>
      <c r="D103" s="260" t="s">
        <v>299</v>
      </c>
      <c r="E103" s="261">
        <v>1</v>
      </c>
      <c r="F103" s="275">
        <v>14999.95</v>
      </c>
      <c r="G103" s="276"/>
      <c r="H103" s="276"/>
      <c r="I103" s="276"/>
      <c r="J103" s="236"/>
      <c r="K103" s="193"/>
      <c r="L103" s="193"/>
      <c r="M103" s="193"/>
      <c r="N103" s="193"/>
    </row>
    <row r="104" spans="1:14" ht="90" customHeight="1" thickBot="1">
      <c r="A104" s="250">
        <f t="shared" si="1"/>
        <v>97</v>
      </c>
      <c r="B104" s="259" t="s">
        <v>456</v>
      </c>
      <c r="C104" s="264" t="s">
        <v>464</v>
      </c>
      <c r="D104" s="260" t="s">
        <v>299</v>
      </c>
      <c r="E104" s="261">
        <v>1</v>
      </c>
      <c r="F104" s="275">
        <v>14999.95</v>
      </c>
      <c r="G104" s="276"/>
      <c r="H104" s="276"/>
      <c r="I104" s="276"/>
      <c r="J104" s="236"/>
      <c r="K104" s="193"/>
      <c r="L104" s="193"/>
      <c r="M104" s="193"/>
      <c r="N104" s="193"/>
    </row>
    <row r="105" spans="1:14" ht="90" customHeight="1" thickBot="1">
      <c r="A105" s="250">
        <f t="shared" si="1"/>
        <v>98</v>
      </c>
      <c r="B105" s="259" t="s">
        <v>456</v>
      </c>
      <c r="C105" s="264" t="s">
        <v>465</v>
      </c>
      <c r="D105" s="260" t="s">
        <v>299</v>
      </c>
      <c r="E105" s="261">
        <v>1</v>
      </c>
      <c r="F105" s="275">
        <v>19333.533333333333</v>
      </c>
      <c r="G105" s="276"/>
      <c r="H105" s="276"/>
      <c r="I105" s="276"/>
      <c r="J105" s="236"/>
      <c r="K105" s="193"/>
      <c r="L105" s="193"/>
      <c r="M105" s="193"/>
      <c r="N105" s="193"/>
    </row>
    <row r="106" spans="1:14" ht="90" customHeight="1" thickBot="1">
      <c r="A106" s="250">
        <f t="shared" si="1"/>
        <v>99</v>
      </c>
      <c r="B106" s="259" t="s">
        <v>456</v>
      </c>
      <c r="C106" s="264" t="s">
        <v>466</v>
      </c>
      <c r="D106" s="260" t="s">
        <v>299</v>
      </c>
      <c r="E106" s="261">
        <v>1</v>
      </c>
      <c r="F106" s="275">
        <v>174999.81333333335</v>
      </c>
      <c r="G106" s="276"/>
      <c r="H106" s="276"/>
      <c r="I106" s="276"/>
      <c r="J106" s="236"/>
      <c r="K106" s="193"/>
      <c r="L106" s="193"/>
      <c r="M106" s="193"/>
      <c r="N106" s="193"/>
    </row>
    <row r="107" spans="1:14" ht="90" customHeight="1" thickBot="1">
      <c r="A107" s="250">
        <f t="shared" si="1"/>
        <v>100</v>
      </c>
      <c r="B107" s="259" t="s">
        <v>456</v>
      </c>
      <c r="C107" s="264" t="s">
        <v>467</v>
      </c>
      <c r="D107" s="260" t="s">
        <v>299</v>
      </c>
      <c r="E107" s="261">
        <v>1</v>
      </c>
      <c r="F107" s="275">
        <v>14000.35</v>
      </c>
      <c r="G107" s="276"/>
      <c r="H107" s="276"/>
      <c r="I107" s="276"/>
      <c r="J107" s="236"/>
      <c r="K107" s="193"/>
      <c r="L107" s="193"/>
      <c r="M107" s="193"/>
      <c r="N107" s="193"/>
    </row>
    <row r="108" spans="1:14" ht="90" customHeight="1" thickBot="1">
      <c r="A108" s="250">
        <f t="shared" si="1"/>
        <v>101</v>
      </c>
      <c r="B108" s="259" t="s">
        <v>456</v>
      </c>
      <c r="C108" s="264" t="s">
        <v>468</v>
      </c>
      <c r="D108" s="260" t="s">
        <v>299</v>
      </c>
      <c r="E108" s="261">
        <v>1</v>
      </c>
      <c r="F108" s="275">
        <v>49333.03666666666</v>
      </c>
      <c r="G108" s="276"/>
      <c r="H108" s="276"/>
      <c r="I108" s="276"/>
      <c r="J108" s="236"/>
      <c r="K108" s="193"/>
      <c r="L108" s="193"/>
      <c r="M108" s="193"/>
      <c r="N108" s="193"/>
    </row>
    <row r="109" spans="1:14" ht="90" customHeight="1" thickBot="1">
      <c r="A109" s="250">
        <f t="shared" si="1"/>
        <v>102</v>
      </c>
      <c r="B109" s="259" t="s">
        <v>456</v>
      </c>
      <c r="C109" s="264" t="s">
        <v>469</v>
      </c>
      <c r="D109" s="260" t="s">
        <v>299</v>
      </c>
      <c r="E109" s="261">
        <v>1</v>
      </c>
      <c r="F109" s="275">
        <v>99666.863333333327</v>
      </c>
      <c r="G109" s="276"/>
      <c r="H109" s="276"/>
      <c r="I109" s="276"/>
      <c r="J109" s="236"/>
      <c r="K109" s="193"/>
      <c r="L109" s="193"/>
      <c r="M109" s="193"/>
      <c r="N109" s="193"/>
    </row>
    <row r="110" spans="1:14" ht="90" customHeight="1" thickBot="1">
      <c r="A110" s="250">
        <f t="shared" si="1"/>
        <v>103</v>
      </c>
      <c r="B110" s="259" t="s">
        <v>456</v>
      </c>
      <c r="C110" s="264" t="s">
        <v>470</v>
      </c>
      <c r="D110" s="260" t="s">
        <v>299</v>
      </c>
      <c r="E110" s="261">
        <v>1</v>
      </c>
      <c r="F110" s="275">
        <v>11999.96</v>
      </c>
      <c r="G110" s="276"/>
      <c r="H110" s="276"/>
      <c r="I110" s="276"/>
      <c r="J110" s="236"/>
      <c r="K110" s="193"/>
      <c r="L110" s="193"/>
      <c r="M110" s="193"/>
      <c r="N110" s="193"/>
    </row>
    <row r="111" spans="1:14" ht="90" customHeight="1" thickBot="1">
      <c r="A111" s="250">
        <f t="shared" si="1"/>
        <v>104</v>
      </c>
      <c r="B111" s="259" t="s">
        <v>456</v>
      </c>
      <c r="C111" s="264" t="s">
        <v>471</v>
      </c>
      <c r="D111" s="260" t="s">
        <v>299</v>
      </c>
      <c r="E111" s="261">
        <v>1</v>
      </c>
      <c r="F111" s="275">
        <v>51666.626666666671</v>
      </c>
      <c r="G111" s="276"/>
      <c r="H111" s="276"/>
      <c r="I111" s="276"/>
      <c r="J111" s="236"/>
      <c r="K111" s="193"/>
      <c r="L111" s="193"/>
      <c r="M111" s="193"/>
      <c r="N111" s="193"/>
    </row>
    <row r="112" spans="1:14" ht="90" customHeight="1" thickBot="1">
      <c r="A112" s="250">
        <f t="shared" si="1"/>
        <v>105</v>
      </c>
      <c r="B112" s="259" t="s">
        <v>456</v>
      </c>
      <c r="C112" s="264" t="s">
        <v>472</v>
      </c>
      <c r="D112" s="260" t="s">
        <v>299</v>
      </c>
      <c r="E112" s="261">
        <v>1</v>
      </c>
      <c r="F112" s="275">
        <v>11999.96</v>
      </c>
      <c r="G112" s="276"/>
      <c r="H112" s="276"/>
      <c r="I112" s="276"/>
      <c r="J112" s="236"/>
      <c r="K112" s="193"/>
      <c r="L112" s="193"/>
      <c r="M112" s="193"/>
      <c r="N112" s="193"/>
    </row>
    <row r="113" spans="1:14" ht="90" customHeight="1" thickBot="1">
      <c r="A113" s="250">
        <f t="shared" si="1"/>
        <v>106</v>
      </c>
      <c r="B113" s="259" t="s">
        <v>456</v>
      </c>
      <c r="C113" s="264" t="s">
        <v>473</v>
      </c>
      <c r="D113" s="260" t="s">
        <v>299</v>
      </c>
      <c r="E113" s="261">
        <v>1</v>
      </c>
      <c r="F113" s="275">
        <v>11999.96</v>
      </c>
      <c r="G113" s="276"/>
      <c r="H113" s="276"/>
      <c r="I113" s="276"/>
      <c r="J113" s="236"/>
      <c r="K113" s="193"/>
      <c r="L113" s="193"/>
      <c r="M113" s="193"/>
      <c r="N113" s="193"/>
    </row>
    <row r="114" spans="1:14" ht="90" customHeight="1" thickBot="1">
      <c r="A114" s="250">
        <f t="shared" si="1"/>
        <v>107</v>
      </c>
      <c r="B114" s="259" t="s">
        <v>456</v>
      </c>
      <c r="C114" s="264" t="s">
        <v>474</v>
      </c>
      <c r="D114" s="260" t="s">
        <v>299</v>
      </c>
      <c r="E114" s="261">
        <v>1</v>
      </c>
      <c r="F114" s="275">
        <v>16001.334999999999</v>
      </c>
      <c r="G114" s="276"/>
      <c r="H114" s="276"/>
      <c r="I114" s="276"/>
      <c r="J114" s="236"/>
      <c r="K114" s="193"/>
      <c r="L114" s="193"/>
      <c r="M114" s="193"/>
      <c r="N114" s="193"/>
    </row>
    <row r="115" spans="1:14" ht="90" customHeight="1" thickBot="1">
      <c r="A115" s="250">
        <f t="shared" si="1"/>
        <v>108</v>
      </c>
      <c r="B115" s="259" t="s">
        <v>456</v>
      </c>
      <c r="C115" s="264" t="s">
        <v>475</v>
      </c>
      <c r="D115" s="260" t="s">
        <v>299</v>
      </c>
      <c r="E115" s="261">
        <v>1</v>
      </c>
      <c r="F115" s="275">
        <v>33333.090000000004</v>
      </c>
      <c r="G115" s="276"/>
      <c r="H115" s="276"/>
      <c r="I115" s="276"/>
      <c r="J115" s="236"/>
      <c r="K115" s="193"/>
      <c r="L115" s="193"/>
      <c r="M115" s="193"/>
      <c r="N115" s="193"/>
    </row>
    <row r="116" spans="1:14" ht="90" customHeight="1" thickBot="1">
      <c r="A116" s="250">
        <f t="shared" si="1"/>
        <v>109</v>
      </c>
      <c r="B116" s="259" t="s">
        <v>456</v>
      </c>
      <c r="C116" s="264" t="s">
        <v>476</v>
      </c>
      <c r="D116" s="260" t="s">
        <v>299</v>
      </c>
      <c r="E116" s="261">
        <v>1</v>
      </c>
      <c r="F116" s="275">
        <v>11999.96</v>
      </c>
      <c r="G116" s="276"/>
      <c r="H116" s="276"/>
      <c r="I116" s="276"/>
      <c r="J116" s="236"/>
      <c r="K116" s="193"/>
      <c r="L116" s="193"/>
      <c r="M116" s="193"/>
      <c r="N116" s="193"/>
    </row>
    <row r="117" spans="1:14" ht="90" customHeight="1" thickBot="1">
      <c r="A117" s="250">
        <f t="shared" si="1"/>
        <v>110</v>
      </c>
      <c r="B117" s="259" t="s">
        <v>456</v>
      </c>
      <c r="C117" s="264" t="s">
        <v>477</v>
      </c>
      <c r="D117" s="260" t="s">
        <v>299</v>
      </c>
      <c r="E117" s="261">
        <v>1</v>
      </c>
      <c r="F117" s="275">
        <v>11999.96</v>
      </c>
      <c r="G117" s="276"/>
      <c r="H117" s="276"/>
      <c r="I117" s="276"/>
      <c r="J117" s="236"/>
      <c r="K117" s="193"/>
      <c r="L117" s="193"/>
      <c r="M117" s="193"/>
      <c r="N117" s="193"/>
    </row>
    <row r="118" spans="1:14" ht="90" customHeight="1" thickBot="1">
      <c r="A118" s="250">
        <f t="shared" si="1"/>
        <v>111</v>
      </c>
      <c r="B118" s="259" t="s">
        <v>456</v>
      </c>
      <c r="C118" s="264" t="s">
        <v>478</v>
      </c>
      <c r="D118" s="260" t="s">
        <v>299</v>
      </c>
      <c r="E118" s="261">
        <v>1</v>
      </c>
      <c r="F118" s="275">
        <v>11999.96</v>
      </c>
      <c r="G118" s="276"/>
      <c r="H118" s="276"/>
      <c r="I118" s="276"/>
      <c r="J118" s="236"/>
      <c r="K118" s="193"/>
      <c r="L118" s="193"/>
      <c r="M118" s="193"/>
      <c r="N118" s="193"/>
    </row>
    <row r="119" spans="1:14" ht="90" customHeight="1" thickBot="1">
      <c r="A119" s="250">
        <f t="shared" si="1"/>
        <v>112</v>
      </c>
      <c r="B119" s="259" t="s">
        <v>456</v>
      </c>
      <c r="C119" s="264" t="s">
        <v>479</v>
      </c>
      <c r="D119" s="260" t="s">
        <v>299</v>
      </c>
      <c r="E119" s="261">
        <v>1</v>
      </c>
      <c r="F119" s="275">
        <v>25333.116666666669</v>
      </c>
      <c r="G119" s="276"/>
      <c r="H119" s="276"/>
      <c r="I119" s="276"/>
      <c r="J119" s="236"/>
      <c r="K119" s="193"/>
      <c r="L119" s="193"/>
      <c r="M119" s="193"/>
      <c r="N119" s="193"/>
    </row>
    <row r="120" spans="1:14" ht="90" customHeight="1" thickBot="1">
      <c r="A120" s="250">
        <f t="shared" si="1"/>
        <v>113</v>
      </c>
      <c r="B120" s="259" t="s">
        <v>456</v>
      </c>
      <c r="C120" s="264" t="s">
        <v>480</v>
      </c>
      <c r="D120" s="260" t="s">
        <v>299</v>
      </c>
      <c r="E120" s="261">
        <v>1</v>
      </c>
      <c r="F120" s="275">
        <v>166667.03666666665</v>
      </c>
      <c r="G120" s="276"/>
      <c r="H120" s="276"/>
      <c r="I120" s="276"/>
      <c r="J120" s="236"/>
      <c r="K120" s="193"/>
      <c r="L120" s="193"/>
      <c r="M120" s="193"/>
      <c r="N120" s="193"/>
    </row>
    <row r="121" spans="1:14" ht="90" customHeight="1" thickBot="1">
      <c r="A121" s="250">
        <f t="shared" si="1"/>
        <v>114</v>
      </c>
      <c r="B121" s="259" t="s">
        <v>456</v>
      </c>
      <c r="C121" s="264" t="s">
        <v>481</v>
      </c>
      <c r="D121" s="260" t="s">
        <v>299</v>
      </c>
      <c r="E121" s="261">
        <v>1</v>
      </c>
      <c r="F121" s="275">
        <v>166667.03666666665</v>
      </c>
      <c r="G121" s="276"/>
      <c r="H121" s="276"/>
      <c r="I121" s="276"/>
      <c r="J121" s="236"/>
      <c r="K121" s="193"/>
      <c r="L121" s="193"/>
      <c r="M121" s="193"/>
      <c r="N121" s="193"/>
    </row>
    <row r="122" spans="1:14" ht="90" customHeight="1" thickBot="1">
      <c r="A122" s="250">
        <f t="shared" si="1"/>
        <v>115</v>
      </c>
      <c r="B122" s="259" t="s">
        <v>456</v>
      </c>
      <c r="C122" s="264" t="s">
        <v>482</v>
      </c>
      <c r="D122" s="260" t="s">
        <v>299</v>
      </c>
      <c r="E122" s="261">
        <v>1</v>
      </c>
      <c r="F122" s="275">
        <v>166667.03666666665</v>
      </c>
      <c r="G122" s="276"/>
      <c r="H122" s="276"/>
      <c r="I122" s="276"/>
      <c r="J122" s="236"/>
      <c r="K122" s="193"/>
      <c r="L122" s="193"/>
      <c r="M122" s="193"/>
      <c r="N122" s="193"/>
    </row>
    <row r="123" spans="1:14" ht="90" customHeight="1" thickBot="1">
      <c r="A123" s="250">
        <f t="shared" si="1"/>
        <v>116</v>
      </c>
      <c r="B123" s="259" t="s">
        <v>456</v>
      </c>
      <c r="C123" s="264" t="s">
        <v>483</v>
      </c>
      <c r="D123" s="260" t="s">
        <v>299</v>
      </c>
      <c r="E123" s="261">
        <v>1</v>
      </c>
      <c r="F123" s="275">
        <v>166667.03666666665</v>
      </c>
      <c r="G123" s="276"/>
      <c r="H123" s="276"/>
      <c r="I123" s="276"/>
      <c r="J123" s="236"/>
      <c r="K123" s="193"/>
      <c r="L123" s="193"/>
      <c r="M123" s="193"/>
      <c r="N123" s="193"/>
    </row>
    <row r="124" spans="1:14" ht="90" customHeight="1" thickBot="1">
      <c r="A124" s="250">
        <f t="shared" si="1"/>
        <v>117</v>
      </c>
      <c r="B124" s="259" t="s">
        <v>456</v>
      </c>
      <c r="C124" s="264" t="s">
        <v>484</v>
      </c>
      <c r="D124" s="260" t="s">
        <v>299</v>
      </c>
      <c r="E124" s="261">
        <v>1</v>
      </c>
      <c r="F124" s="275">
        <v>15999.55</v>
      </c>
      <c r="G124" s="276"/>
      <c r="H124" s="276"/>
      <c r="I124" s="276"/>
      <c r="J124" s="236"/>
      <c r="K124" s="193"/>
      <c r="L124" s="193"/>
      <c r="M124" s="193"/>
      <c r="N124" s="193"/>
    </row>
    <row r="125" spans="1:14" ht="90" customHeight="1" thickBot="1">
      <c r="A125" s="250">
        <f t="shared" si="1"/>
        <v>118</v>
      </c>
      <c r="B125" s="259" t="s">
        <v>456</v>
      </c>
      <c r="C125" s="264" t="s">
        <v>485</v>
      </c>
      <c r="D125" s="260" t="s">
        <v>299</v>
      </c>
      <c r="E125" s="261">
        <v>1</v>
      </c>
      <c r="F125" s="275">
        <v>7999.9733333333324</v>
      </c>
      <c r="G125" s="276"/>
      <c r="H125" s="276"/>
      <c r="I125" s="276"/>
      <c r="J125" s="236"/>
      <c r="K125" s="193"/>
      <c r="L125" s="193"/>
      <c r="M125" s="193"/>
      <c r="N125" s="193"/>
    </row>
    <row r="126" spans="1:14" ht="90" customHeight="1" thickBot="1">
      <c r="A126" s="250">
        <f t="shared" si="1"/>
        <v>119</v>
      </c>
      <c r="B126" s="259" t="s">
        <v>456</v>
      </c>
      <c r="C126" s="264" t="s">
        <v>486</v>
      </c>
      <c r="D126" s="260" t="s">
        <v>299</v>
      </c>
      <c r="E126" s="261">
        <v>1</v>
      </c>
      <c r="F126" s="275">
        <v>39666.269999999997</v>
      </c>
      <c r="G126" s="276"/>
      <c r="H126" s="276"/>
      <c r="I126" s="276"/>
      <c r="J126" s="236"/>
      <c r="K126" s="193"/>
      <c r="L126" s="193"/>
      <c r="M126" s="193"/>
      <c r="N126" s="193"/>
    </row>
    <row r="127" spans="1:14" ht="90" customHeight="1" thickBot="1">
      <c r="A127" s="250">
        <f t="shared" si="1"/>
        <v>120</v>
      </c>
      <c r="B127" s="259" t="s">
        <v>456</v>
      </c>
      <c r="C127" s="264" t="s">
        <v>487</v>
      </c>
      <c r="D127" s="260" t="s">
        <v>299</v>
      </c>
      <c r="E127" s="261">
        <v>1</v>
      </c>
      <c r="F127" s="275">
        <v>35000.28</v>
      </c>
      <c r="G127" s="276"/>
      <c r="H127" s="276"/>
      <c r="I127" s="276"/>
      <c r="J127" s="236"/>
      <c r="K127" s="193"/>
      <c r="L127" s="193"/>
      <c r="M127" s="193"/>
      <c r="N127" s="193"/>
    </row>
    <row r="128" spans="1:14" ht="90" customHeight="1" thickBot="1">
      <c r="A128" s="250">
        <f t="shared" si="1"/>
        <v>121</v>
      </c>
      <c r="B128" s="259" t="s">
        <v>456</v>
      </c>
      <c r="C128" s="264" t="s">
        <v>488</v>
      </c>
      <c r="D128" s="260" t="s">
        <v>299</v>
      </c>
      <c r="E128" s="261">
        <v>1</v>
      </c>
      <c r="F128" s="275">
        <v>43333.453333333331</v>
      </c>
      <c r="G128" s="276"/>
      <c r="H128" s="276"/>
      <c r="I128" s="276"/>
      <c r="J128" s="236"/>
      <c r="K128" s="193"/>
      <c r="L128" s="193"/>
      <c r="M128" s="193"/>
      <c r="N128" s="193"/>
    </row>
    <row r="129" spans="1:14" ht="90" customHeight="1" thickBot="1">
      <c r="A129" s="250">
        <f t="shared" si="1"/>
        <v>122</v>
      </c>
      <c r="B129" s="259" t="s">
        <v>456</v>
      </c>
      <c r="C129" s="264" t="s">
        <v>489</v>
      </c>
      <c r="D129" s="260" t="s">
        <v>299</v>
      </c>
      <c r="E129" s="261">
        <v>1</v>
      </c>
      <c r="F129" s="275">
        <v>66666.973333333328</v>
      </c>
      <c r="G129" s="276"/>
      <c r="H129" s="276"/>
      <c r="I129" s="276"/>
      <c r="J129" s="236"/>
      <c r="K129" s="193"/>
      <c r="L129" s="193"/>
      <c r="M129" s="193"/>
      <c r="N129" s="193"/>
    </row>
    <row r="130" spans="1:14" ht="90" customHeight="1" thickBot="1">
      <c r="A130" s="250">
        <f t="shared" si="1"/>
        <v>123</v>
      </c>
      <c r="B130" s="259" t="s">
        <v>456</v>
      </c>
      <c r="C130" s="264" t="s">
        <v>490</v>
      </c>
      <c r="D130" s="260" t="s">
        <v>299</v>
      </c>
      <c r="E130" s="261">
        <v>1</v>
      </c>
      <c r="F130" s="275">
        <v>17337.11</v>
      </c>
      <c r="G130" s="276"/>
      <c r="H130" s="276"/>
      <c r="I130" s="276"/>
      <c r="J130" s="236"/>
      <c r="K130" s="193"/>
      <c r="L130" s="193"/>
      <c r="M130" s="193"/>
      <c r="N130" s="193"/>
    </row>
    <row r="131" spans="1:14" ht="90" customHeight="1" thickBot="1">
      <c r="A131" s="250">
        <f t="shared" si="1"/>
        <v>124</v>
      </c>
      <c r="B131" s="259" t="s">
        <v>456</v>
      </c>
      <c r="C131" s="264" t="s">
        <v>491</v>
      </c>
      <c r="D131" s="260" t="s">
        <v>299</v>
      </c>
      <c r="E131" s="261">
        <v>1</v>
      </c>
      <c r="F131" s="275">
        <v>69666.963333333333</v>
      </c>
      <c r="G131" s="276"/>
      <c r="H131" s="276"/>
      <c r="I131" s="276"/>
      <c r="J131" s="236"/>
      <c r="K131" s="193"/>
      <c r="L131" s="193"/>
      <c r="M131" s="193"/>
      <c r="N131" s="193"/>
    </row>
    <row r="132" spans="1:14" ht="90" customHeight="1" thickBot="1">
      <c r="A132" s="250">
        <f t="shared" si="1"/>
        <v>125</v>
      </c>
      <c r="B132" s="259" t="s">
        <v>456</v>
      </c>
      <c r="C132" s="264" t="s">
        <v>492</v>
      </c>
      <c r="D132" s="260" t="s">
        <v>299</v>
      </c>
      <c r="E132" s="261">
        <v>1</v>
      </c>
      <c r="F132" s="275">
        <v>16005.5</v>
      </c>
      <c r="G132" s="276"/>
      <c r="H132" s="276"/>
      <c r="I132" s="276"/>
      <c r="J132" s="236"/>
      <c r="K132" s="193"/>
      <c r="L132" s="193"/>
      <c r="M132" s="193"/>
      <c r="N132" s="193"/>
    </row>
    <row r="133" spans="1:14" ht="90" customHeight="1" thickBot="1">
      <c r="A133" s="250">
        <f t="shared" si="1"/>
        <v>126</v>
      </c>
      <c r="B133" s="259" t="s">
        <v>456</v>
      </c>
      <c r="C133" s="264" t="s">
        <v>493</v>
      </c>
      <c r="D133" s="260" t="s">
        <v>299</v>
      </c>
      <c r="E133" s="261">
        <v>1</v>
      </c>
      <c r="F133" s="275">
        <v>11999.96</v>
      </c>
      <c r="G133" s="276"/>
      <c r="H133" s="276"/>
      <c r="I133" s="276"/>
      <c r="J133" s="236"/>
      <c r="K133" s="193"/>
      <c r="L133" s="193"/>
      <c r="M133" s="193"/>
      <c r="N133" s="193"/>
    </row>
    <row r="134" spans="1:14" ht="90" customHeight="1" thickBot="1">
      <c r="A134" s="250">
        <f t="shared" si="1"/>
        <v>127</v>
      </c>
      <c r="B134" s="259" t="s">
        <v>456</v>
      </c>
      <c r="C134" s="264" t="s">
        <v>494</v>
      </c>
      <c r="D134" s="260" t="s">
        <v>299</v>
      </c>
      <c r="E134" s="261">
        <v>1</v>
      </c>
      <c r="F134" s="275">
        <v>66333.376666666663</v>
      </c>
      <c r="G134" s="276"/>
      <c r="H134" s="276"/>
      <c r="I134" s="276"/>
      <c r="J134" s="236"/>
      <c r="K134" s="193"/>
      <c r="L134" s="193"/>
      <c r="M134" s="193"/>
      <c r="N134" s="193"/>
    </row>
    <row r="135" spans="1:14" ht="90" customHeight="1" thickBot="1">
      <c r="A135" s="250">
        <f t="shared" si="1"/>
        <v>128</v>
      </c>
      <c r="B135" s="259" t="s">
        <v>456</v>
      </c>
      <c r="C135" s="264" t="s">
        <v>495</v>
      </c>
      <c r="D135" s="260" t="s">
        <v>299</v>
      </c>
      <c r="E135" s="261">
        <v>1</v>
      </c>
      <c r="F135" s="275">
        <v>0</v>
      </c>
      <c r="G135" s="276"/>
      <c r="H135" s="276"/>
      <c r="I135" s="276"/>
      <c r="J135" s="236"/>
      <c r="K135" s="193"/>
      <c r="L135" s="193"/>
      <c r="M135" s="193"/>
      <c r="N135" s="193"/>
    </row>
    <row r="136" spans="1:14" ht="90" customHeight="1" thickBot="1">
      <c r="A136" s="250">
        <f t="shared" si="1"/>
        <v>129</v>
      </c>
      <c r="B136" s="259" t="s">
        <v>456</v>
      </c>
      <c r="C136" s="264" t="s">
        <v>496</v>
      </c>
      <c r="D136" s="260" t="s">
        <v>299</v>
      </c>
      <c r="E136" s="261">
        <v>1</v>
      </c>
      <c r="F136" s="275">
        <v>11999.96</v>
      </c>
      <c r="G136" s="276"/>
      <c r="H136" s="276"/>
      <c r="I136" s="276"/>
      <c r="J136" s="236"/>
      <c r="K136" s="193"/>
      <c r="L136" s="193"/>
      <c r="M136" s="193"/>
      <c r="N136" s="193"/>
    </row>
    <row r="137" spans="1:14" ht="90" customHeight="1" thickBot="1">
      <c r="A137" s="250">
        <f t="shared" si="1"/>
        <v>130</v>
      </c>
      <c r="B137" s="259" t="s">
        <v>456</v>
      </c>
      <c r="C137" s="264" t="s">
        <v>497</v>
      </c>
      <c r="D137" s="260" t="s">
        <v>299</v>
      </c>
      <c r="E137" s="261">
        <v>1</v>
      </c>
      <c r="F137" s="275">
        <v>14999.95</v>
      </c>
      <c r="G137" s="276"/>
      <c r="H137" s="276"/>
      <c r="I137" s="276"/>
      <c r="J137" s="236"/>
      <c r="K137" s="193"/>
      <c r="L137" s="193"/>
      <c r="M137" s="193"/>
      <c r="N137" s="193"/>
    </row>
    <row r="138" spans="1:14" ht="90" customHeight="1" thickBot="1">
      <c r="A138" s="250">
        <f t="shared" si="1"/>
        <v>131</v>
      </c>
      <c r="B138" s="259" t="s">
        <v>456</v>
      </c>
      <c r="C138" s="264" t="s">
        <v>498</v>
      </c>
      <c r="D138" s="260" t="s">
        <v>299</v>
      </c>
      <c r="E138" s="261">
        <v>1</v>
      </c>
      <c r="F138" s="275">
        <v>14666.353333333333</v>
      </c>
      <c r="G138" s="276"/>
      <c r="H138" s="276"/>
      <c r="I138" s="276"/>
      <c r="J138" s="236"/>
      <c r="K138" s="193"/>
      <c r="L138" s="193"/>
      <c r="M138" s="193"/>
      <c r="N138" s="193"/>
    </row>
    <row r="139" spans="1:14" ht="90" customHeight="1" thickBot="1">
      <c r="A139" s="250">
        <f t="shared" ref="A139:A202" si="2">A138+1</f>
        <v>132</v>
      </c>
      <c r="B139" s="259" t="s">
        <v>456</v>
      </c>
      <c r="C139" s="264" t="s">
        <v>499</v>
      </c>
      <c r="D139" s="260" t="s">
        <v>299</v>
      </c>
      <c r="E139" s="261">
        <v>1</v>
      </c>
      <c r="F139" s="275">
        <v>12999.56</v>
      </c>
      <c r="G139" s="276"/>
      <c r="H139" s="276"/>
      <c r="I139" s="276"/>
      <c r="J139" s="236"/>
      <c r="K139" s="193"/>
      <c r="L139" s="193"/>
      <c r="M139" s="193"/>
      <c r="N139" s="193"/>
    </row>
    <row r="140" spans="1:14" ht="90" customHeight="1" thickBot="1">
      <c r="A140" s="250">
        <f t="shared" si="2"/>
        <v>133</v>
      </c>
      <c r="B140" s="259" t="s">
        <v>456</v>
      </c>
      <c r="C140" s="264" t="s">
        <v>500</v>
      </c>
      <c r="D140" s="260" t="s">
        <v>299</v>
      </c>
      <c r="E140" s="261">
        <v>1</v>
      </c>
      <c r="F140" s="275">
        <v>29333.5</v>
      </c>
      <c r="G140" s="276"/>
      <c r="H140" s="276"/>
      <c r="I140" s="276"/>
      <c r="J140" s="236"/>
      <c r="K140" s="193"/>
      <c r="L140" s="193"/>
      <c r="M140" s="193"/>
      <c r="N140" s="193"/>
    </row>
    <row r="141" spans="1:14" ht="90" customHeight="1" thickBot="1">
      <c r="A141" s="250">
        <f t="shared" si="2"/>
        <v>134</v>
      </c>
      <c r="B141" s="259" t="s">
        <v>456</v>
      </c>
      <c r="C141" s="264" t="s">
        <v>501</v>
      </c>
      <c r="D141" s="260" t="s">
        <v>299</v>
      </c>
      <c r="E141" s="261">
        <v>1</v>
      </c>
      <c r="F141" s="275">
        <v>39333.07</v>
      </c>
      <c r="G141" s="276"/>
      <c r="H141" s="276"/>
      <c r="I141" s="276"/>
      <c r="J141" s="236"/>
      <c r="K141" s="193"/>
      <c r="L141" s="193"/>
      <c r="M141" s="193"/>
      <c r="N141" s="193"/>
    </row>
    <row r="142" spans="1:14" ht="90" customHeight="1" thickBot="1">
      <c r="A142" s="250">
        <f t="shared" si="2"/>
        <v>135</v>
      </c>
      <c r="B142" s="259" t="s">
        <v>456</v>
      </c>
      <c r="C142" s="264" t="s">
        <v>502</v>
      </c>
      <c r="D142" s="260" t="s">
        <v>299</v>
      </c>
      <c r="E142" s="261">
        <v>1</v>
      </c>
      <c r="F142" s="275">
        <v>58666.206666666665</v>
      </c>
      <c r="G142" s="276"/>
      <c r="H142" s="276"/>
      <c r="I142" s="276"/>
      <c r="J142" s="236"/>
      <c r="K142" s="193"/>
      <c r="L142" s="193"/>
      <c r="M142" s="193"/>
      <c r="N142" s="193"/>
    </row>
    <row r="143" spans="1:14" ht="90" customHeight="1" thickBot="1">
      <c r="A143" s="250">
        <f t="shared" si="2"/>
        <v>136</v>
      </c>
      <c r="B143" s="259" t="s">
        <v>456</v>
      </c>
      <c r="C143" s="264" t="s">
        <v>503</v>
      </c>
      <c r="D143" s="260" t="s">
        <v>299</v>
      </c>
      <c r="E143" s="261">
        <v>1</v>
      </c>
      <c r="F143" s="275">
        <v>31666.693333333333</v>
      </c>
      <c r="G143" s="276"/>
      <c r="H143" s="276"/>
      <c r="I143" s="276"/>
      <c r="J143" s="236"/>
      <c r="K143" s="193"/>
      <c r="L143" s="193"/>
      <c r="M143" s="193"/>
      <c r="N143" s="193"/>
    </row>
    <row r="144" spans="1:14" ht="90" customHeight="1" thickBot="1">
      <c r="A144" s="250">
        <f t="shared" si="2"/>
        <v>137</v>
      </c>
      <c r="B144" s="259" t="s">
        <v>456</v>
      </c>
      <c r="C144" s="264" t="s">
        <v>504</v>
      </c>
      <c r="D144" s="260" t="s">
        <v>299</v>
      </c>
      <c r="E144" s="261">
        <v>1</v>
      </c>
      <c r="F144" s="275">
        <v>11999.96</v>
      </c>
      <c r="G144" s="276"/>
      <c r="H144" s="276"/>
      <c r="I144" s="276"/>
      <c r="J144" s="236"/>
      <c r="K144" s="193"/>
      <c r="L144" s="193"/>
      <c r="M144" s="193"/>
      <c r="N144" s="193"/>
    </row>
    <row r="145" spans="1:14" ht="90" customHeight="1" thickBot="1">
      <c r="A145" s="250">
        <f t="shared" si="2"/>
        <v>138</v>
      </c>
      <c r="B145" s="259" t="s">
        <v>456</v>
      </c>
      <c r="C145" s="264" t="s">
        <v>503</v>
      </c>
      <c r="D145" s="260" t="s">
        <v>299</v>
      </c>
      <c r="E145" s="261">
        <v>1</v>
      </c>
      <c r="F145" s="275">
        <v>33333.090000000004</v>
      </c>
      <c r="G145" s="276"/>
      <c r="H145" s="276"/>
      <c r="I145" s="276"/>
      <c r="J145" s="236"/>
      <c r="K145" s="193"/>
      <c r="L145" s="193"/>
      <c r="M145" s="193"/>
      <c r="N145" s="193"/>
    </row>
    <row r="146" spans="1:14" ht="90" customHeight="1" thickBot="1">
      <c r="A146" s="250">
        <f t="shared" si="2"/>
        <v>139</v>
      </c>
      <c r="B146" s="259" t="s">
        <v>456</v>
      </c>
      <c r="C146" s="264" t="s">
        <v>504</v>
      </c>
      <c r="D146" s="260" t="s">
        <v>299</v>
      </c>
      <c r="E146" s="261">
        <v>1</v>
      </c>
      <c r="F146" s="275">
        <v>11999.96</v>
      </c>
      <c r="G146" s="276"/>
      <c r="H146" s="276"/>
      <c r="I146" s="276"/>
      <c r="J146" s="236"/>
      <c r="K146" s="193"/>
      <c r="L146" s="193"/>
      <c r="M146" s="193"/>
      <c r="N146" s="193"/>
    </row>
    <row r="147" spans="1:14" ht="90" customHeight="1" thickBot="1">
      <c r="A147" s="250">
        <f t="shared" si="2"/>
        <v>140</v>
      </c>
      <c r="B147" s="259" t="s">
        <v>456</v>
      </c>
      <c r="C147" s="264" t="s">
        <v>505</v>
      </c>
      <c r="D147" s="260" t="s">
        <v>299</v>
      </c>
      <c r="E147" s="261">
        <v>1</v>
      </c>
      <c r="F147" s="275">
        <v>108333.23666666665</v>
      </c>
      <c r="G147" s="276"/>
      <c r="H147" s="276"/>
      <c r="I147" s="276"/>
      <c r="J147" s="236"/>
      <c r="K147" s="193"/>
      <c r="L147" s="193"/>
      <c r="M147" s="193"/>
      <c r="N147" s="193"/>
    </row>
    <row r="148" spans="1:14" ht="90" customHeight="1" thickBot="1">
      <c r="A148" s="250">
        <f t="shared" si="2"/>
        <v>141</v>
      </c>
      <c r="B148" s="259" t="s">
        <v>456</v>
      </c>
      <c r="C148" s="264" t="s">
        <v>506</v>
      </c>
      <c r="D148" s="260" t="s">
        <v>299</v>
      </c>
      <c r="E148" s="261">
        <v>1</v>
      </c>
      <c r="F148" s="275">
        <v>40333.066666666673</v>
      </c>
      <c r="G148" s="276"/>
      <c r="H148" s="276"/>
      <c r="I148" s="276"/>
      <c r="J148" s="236"/>
      <c r="K148" s="193"/>
      <c r="L148" s="193"/>
      <c r="M148" s="193"/>
      <c r="N148" s="193"/>
    </row>
    <row r="149" spans="1:14" ht="90" customHeight="1" thickBot="1">
      <c r="A149" s="250">
        <f t="shared" si="2"/>
        <v>142</v>
      </c>
      <c r="B149" s="259" t="s">
        <v>456</v>
      </c>
      <c r="C149" s="264" t="s">
        <v>507</v>
      </c>
      <c r="D149" s="260" t="s">
        <v>299</v>
      </c>
      <c r="E149" s="261">
        <v>1</v>
      </c>
      <c r="F149" s="275">
        <v>38999.869999999995</v>
      </c>
      <c r="G149" s="276"/>
      <c r="H149" s="276"/>
      <c r="I149" s="276"/>
      <c r="J149" s="236"/>
      <c r="K149" s="193"/>
      <c r="L149" s="193"/>
      <c r="M149" s="193"/>
      <c r="N149" s="193"/>
    </row>
    <row r="150" spans="1:14" ht="90" customHeight="1" thickBot="1">
      <c r="A150" s="250">
        <f t="shared" si="2"/>
        <v>143</v>
      </c>
      <c r="B150" s="259" t="s">
        <v>456</v>
      </c>
      <c r="C150" s="264" t="s">
        <v>508</v>
      </c>
      <c r="D150" s="260" t="s">
        <v>299</v>
      </c>
      <c r="E150" s="261">
        <v>1</v>
      </c>
      <c r="F150" s="275">
        <v>34666.683333333334</v>
      </c>
      <c r="G150" s="276"/>
      <c r="H150" s="276"/>
      <c r="I150" s="276"/>
      <c r="J150" s="236"/>
      <c r="K150" s="193"/>
      <c r="L150" s="193"/>
      <c r="M150" s="193"/>
      <c r="N150" s="193"/>
    </row>
    <row r="151" spans="1:14" ht="90" customHeight="1" thickBot="1">
      <c r="A151" s="250">
        <f t="shared" si="2"/>
        <v>144</v>
      </c>
      <c r="B151" s="259" t="s">
        <v>456</v>
      </c>
      <c r="C151" s="264" t="s">
        <v>509</v>
      </c>
      <c r="D151" s="260" t="s">
        <v>299</v>
      </c>
      <c r="E151" s="261">
        <v>1</v>
      </c>
      <c r="F151" s="275">
        <v>40333.46333333334</v>
      </c>
      <c r="G151" s="276"/>
      <c r="H151" s="276"/>
      <c r="I151" s="276"/>
      <c r="J151" s="236"/>
      <c r="K151" s="193"/>
      <c r="L151" s="193"/>
      <c r="M151" s="193"/>
      <c r="N151" s="193"/>
    </row>
    <row r="152" spans="1:14" ht="90" customHeight="1" thickBot="1">
      <c r="A152" s="250">
        <f t="shared" si="2"/>
        <v>145</v>
      </c>
      <c r="B152" s="259" t="s">
        <v>456</v>
      </c>
      <c r="C152" s="264" t="s">
        <v>510</v>
      </c>
      <c r="D152" s="260" t="s">
        <v>299</v>
      </c>
      <c r="E152" s="261">
        <v>1</v>
      </c>
      <c r="F152" s="275">
        <v>43333.056666666671</v>
      </c>
      <c r="G152" s="276"/>
      <c r="H152" s="276"/>
      <c r="I152" s="276"/>
      <c r="J152" s="236"/>
      <c r="K152" s="193"/>
      <c r="L152" s="193"/>
      <c r="M152" s="193"/>
      <c r="N152" s="193"/>
    </row>
    <row r="153" spans="1:14" ht="90" customHeight="1" thickBot="1">
      <c r="A153" s="250">
        <f t="shared" si="2"/>
        <v>146</v>
      </c>
      <c r="B153" s="259" t="s">
        <v>456</v>
      </c>
      <c r="C153" s="264" t="s">
        <v>511</v>
      </c>
      <c r="D153" s="260" t="s">
        <v>299</v>
      </c>
      <c r="E153" s="261">
        <v>1</v>
      </c>
      <c r="F153" s="275">
        <v>43333.056666666671</v>
      </c>
      <c r="G153" s="276"/>
      <c r="H153" s="276"/>
      <c r="I153" s="276"/>
      <c r="J153" s="236"/>
      <c r="K153" s="193"/>
      <c r="L153" s="193"/>
      <c r="M153" s="193"/>
      <c r="N153" s="193"/>
    </row>
    <row r="154" spans="1:14" ht="90" customHeight="1" thickBot="1">
      <c r="A154" s="250">
        <f t="shared" si="2"/>
        <v>147</v>
      </c>
      <c r="B154" s="259" t="s">
        <v>456</v>
      </c>
      <c r="C154" s="264" t="s">
        <v>512</v>
      </c>
      <c r="D154" s="260" t="s">
        <v>299</v>
      </c>
      <c r="E154" s="261">
        <v>1</v>
      </c>
      <c r="F154" s="275">
        <v>55000.21333333334</v>
      </c>
      <c r="G154" s="276"/>
      <c r="H154" s="276"/>
      <c r="I154" s="276"/>
      <c r="J154" s="236"/>
      <c r="K154" s="193"/>
      <c r="L154" s="193"/>
      <c r="M154" s="193"/>
      <c r="N154" s="193"/>
    </row>
    <row r="155" spans="1:14" ht="90" customHeight="1" thickBot="1">
      <c r="A155" s="250">
        <f t="shared" si="2"/>
        <v>148</v>
      </c>
      <c r="B155" s="259" t="s">
        <v>456</v>
      </c>
      <c r="C155" s="264" t="s">
        <v>513</v>
      </c>
      <c r="D155" s="260" t="s">
        <v>299</v>
      </c>
      <c r="E155" s="261">
        <v>1</v>
      </c>
      <c r="F155" s="275">
        <v>66666.973333333328</v>
      </c>
      <c r="G155" s="276"/>
      <c r="H155" s="276"/>
      <c r="I155" s="276"/>
      <c r="J155" s="236"/>
      <c r="K155" s="193"/>
      <c r="L155" s="193"/>
      <c r="M155" s="193"/>
      <c r="N155" s="193"/>
    </row>
    <row r="156" spans="1:14" ht="90" customHeight="1" thickBot="1">
      <c r="A156" s="250">
        <f t="shared" si="2"/>
        <v>149</v>
      </c>
      <c r="B156" s="259" t="s">
        <v>456</v>
      </c>
      <c r="C156" s="264" t="s">
        <v>514</v>
      </c>
      <c r="D156" s="260" t="s">
        <v>299</v>
      </c>
      <c r="E156" s="261">
        <v>1</v>
      </c>
      <c r="F156" s="275">
        <v>11999.96</v>
      </c>
      <c r="G156" s="276"/>
      <c r="H156" s="276"/>
      <c r="I156" s="276"/>
      <c r="J156" s="236"/>
      <c r="K156" s="193"/>
      <c r="L156" s="193"/>
      <c r="M156" s="193"/>
      <c r="N156" s="193"/>
    </row>
    <row r="157" spans="1:14" ht="90" customHeight="1" thickBot="1">
      <c r="A157" s="250">
        <f t="shared" si="2"/>
        <v>150</v>
      </c>
      <c r="B157" s="259" t="s">
        <v>456</v>
      </c>
      <c r="C157" s="264" t="s">
        <v>515</v>
      </c>
      <c r="D157" s="260" t="s">
        <v>299</v>
      </c>
      <c r="E157" s="261">
        <v>1</v>
      </c>
      <c r="F157" s="275">
        <v>17000.34</v>
      </c>
      <c r="G157" s="276"/>
      <c r="H157" s="276"/>
      <c r="I157" s="276"/>
      <c r="J157" s="236"/>
      <c r="K157" s="193"/>
      <c r="L157" s="193"/>
      <c r="M157" s="193"/>
      <c r="N157" s="193"/>
    </row>
    <row r="158" spans="1:14" ht="90" customHeight="1" thickBot="1">
      <c r="A158" s="250">
        <f t="shared" si="2"/>
        <v>151</v>
      </c>
      <c r="B158" s="259" t="s">
        <v>456</v>
      </c>
      <c r="C158" s="264" t="s">
        <v>516</v>
      </c>
      <c r="D158" s="260" t="s">
        <v>299</v>
      </c>
      <c r="E158" s="261">
        <v>1</v>
      </c>
      <c r="F158" s="275">
        <v>26666.313333333335</v>
      </c>
      <c r="G158" s="276"/>
      <c r="H158" s="276"/>
      <c r="I158" s="276"/>
      <c r="J158" s="236"/>
      <c r="K158" s="193"/>
      <c r="L158" s="193"/>
      <c r="M158" s="193"/>
      <c r="N158" s="193"/>
    </row>
    <row r="159" spans="1:14" ht="90" customHeight="1" thickBot="1">
      <c r="A159" s="250">
        <f t="shared" si="2"/>
        <v>152</v>
      </c>
      <c r="B159" s="259" t="s">
        <v>456</v>
      </c>
      <c r="C159" s="264" t="s">
        <v>517</v>
      </c>
      <c r="D159" s="260" t="s">
        <v>299</v>
      </c>
      <c r="E159" s="261">
        <v>1</v>
      </c>
      <c r="F159" s="275">
        <v>39666.269999999997</v>
      </c>
      <c r="G159" s="276"/>
      <c r="H159" s="276"/>
      <c r="I159" s="276"/>
      <c r="J159" s="236"/>
      <c r="K159" s="193"/>
      <c r="L159" s="193"/>
      <c r="M159" s="193"/>
      <c r="N159" s="193"/>
    </row>
    <row r="160" spans="1:14" ht="90" customHeight="1" thickBot="1">
      <c r="A160" s="250">
        <f t="shared" si="2"/>
        <v>153</v>
      </c>
      <c r="B160" s="259" t="s">
        <v>456</v>
      </c>
      <c r="C160" s="264" t="s">
        <v>518</v>
      </c>
      <c r="D160" s="260" t="s">
        <v>299</v>
      </c>
      <c r="E160" s="261">
        <v>1</v>
      </c>
      <c r="F160" s="275">
        <v>14999.95</v>
      </c>
      <c r="G160" s="276"/>
      <c r="H160" s="276"/>
      <c r="I160" s="276"/>
      <c r="J160" s="236"/>
      <c r="K160" s="193"/>
      <c r="L160" s="193"/>
      <c r="M160" s="193"/>
      <c r="N160" s="193"/>
    </row>
    <row r="161" spans="1:14" ht="90" customHeight="1" thickBot="1">
      <c r="A161" s="250">
        <f t="shared" si="2"/>
        <v>154</v>
      </c>
      <c r="B161" s="259" t="s">
        <v>456</v>
      </c>
      <c r="C161" s="264" t="s">
        <v>519</v>
      </c>
      <c r="D161" s="260" t="s">
        <v>299</v>
      </c>
      <c r="E161" s="261">
        <v>1</v>
      </c>
      <c r="F161" s="275">
        <v>43999.853333333333</v>
      </c>
      <c r="G161" s="276"/>
      <c r="H161" s="276"/>
      <c r="I161" s="276"/>
      <c r="J161" s="236"/>
      <c r="K161" s="193"/>
      <c r="L161" s="193"/>
      <c r="M161" s="193"/>
      <c r="N161" s="193"/>
    </row>
    <row r="162" spans="1:14" ht="90" customHeight="1" thickBot="1">
      <c r="A162" s="250">
        <f t="shared" si="2"/>
        <v>155</v>
      </c>
      <c r="B162" s="259" t="s">
        <v>456</v>
      </c>
      <c r="C162" s="264" t="s">
        <v>520</v>
      </c>
      <c r="D162" s="260" t="s">
        <v>299</v>
      </c>
      <c r="E162" s="261">
        <v>1</v>
      </c>
      <c r="F162" s="275">
        <v>12999.56</v>
      </c>
      <c r="G162" s="276"/>
      <c r="H162" s="276"/>
      <c r="I162" s="276"/>
      <c r="J162" s="236"/>
      <c r="K162" s="193"/>
      <c r="L162" s="193"/>
      <c r="M162" s="193"/>
      <c r="N162" s="193"/>
    </row>
    <row r="163" spans="1:14" ht="90" customHeight="1" thickBot="1">
      <c r="A163" s="250">
        <f t="shared" si="2"/>
        <v>156</v>
      </c>
      <c r="B163" s="259" t="s">
        <v>456</v>
      </c>
      <c r="C163" s="264" t="s">
        <v>521</v>
      </c>
      <c r="D163" s="260" t="s">
        <v>299</v>
      </c>
      <c r="E163" s="261">
        <v>1</v>
      </c>
      <c r="F163" s="275">
        <v>12999.56</v>
      </c>
      <c r="G163" s="276"/>
      <c r="H163" s="276"/>
      <c r="I163" s="276"/>
      <c r="J163" s="236"/>
      <c r="K163" s="193"/>
      <c r="L163" s="193"/>
      <c r="M163" s="193"/>
      <c r="N163" s="193"/>
    </row>
    <row r="164" spans="1:14" ht="90" customHeight="1" thickBot="1">
      <c r="A164" s="250">
        <f t="shared" si="2"/>
        <v>157</v>
      </c>
      <c r="B164" s="259" t="s">
        <v>456</v>
      </c>
      <c r="C164" s="264" t="s">
        <v>522</v>
      </c>
      <c r="D164" s="260" t="s">
        <v>299</v>
      </c>
      <c r="E164" s="261">
        <v>1</v>
      </c>
      <c r="F164" s="275">
        <v>25166.516666666666</v>
      </c>
      <c r="G164" s="276"/>
      <c r="H164" s="276"/>
      <c r="I164" s="276"/>
      <c r="J164" s="236"/>
      <c r="K164" s="193"/>
      <c r="L164" s="193"/>
      <c r="M164" s="193"/>
      <c r="N164" s="193"/>
    </row>
    <row r="165" spans="1:14" ht="90" customHeight="1" thickBot="1">
      <c r="A165" s="250">
        <f t="shared" si="2"/>
        <v>158</v>
      </c>
      <c r="B165" s="259" t="s">
        <v>456</v>
      </c>
      <c r="C165" s="264" t="s">
        <v>523</v>
      </c>
      <c r="D165" s="260" t="s">
        <v>299</v>
      </c>
      <c r="E165" s="261">
        <v>1</v>
      </c>
      <c r="F165" s="275">
        <v>14666.353333333333</v>
      </c>
      <c r="G165" s="276"/>
      <c r="H165" s="276"/>
      <c r="I165" s="276"/>
      <c r="J165" s="236"/>
      <c r="K165" s="193"/>
      <c r="L165" s="193"/>
      <c r="M165" s="193"/>
      <c r="N165" s="193"/>
    </row>
    <row r="166" spans="1:14" ht="90" customHeight="1" thickBot="1">
      <c r="A166" s="250">
        <f t="shared" si="2"/>
        <v>159</v>
      </c>
      <c r="B166" s="259" t="s">
        <v>456</v>
      </c>
      <c r="C166" s="264" t="s">
        <v>524</v>
      </c>
      <c r="D166" s="260" t="s">
        <v>299</v>
      </c>
      <c r="E166" s="261">
        <v>1</v>
      </c>
      <c r="F166" s="275">
        <v>11999.96</v>
      </c>
      <c r="G166" s="276"/>
      <c r="H166" s="276"/>
      <c r="I166" s="276"/>
      <c r="J166" s="236"/>
      <c r="K166" s="193"/>
      <c r="L166" s="193"/>
      <c r="M166" s="193"/>
      <c r="N166" s="193"/>
    </row>
    <row r="167" spans="1:14" ht="90" customHeight="1" thickBot="1">
      <c r="A167" s="250">
        <f t="shared" si="2"/>
        <v>160</v>
      </c>
      <c r="B167" s="259" t="s">
        <v>456</v>
      </c>
      <c r="C167" s="264" t="s">
        <v>525</v>
      </c>
      <c r="D167" s="260" t="s">
        <v>299</v>
      </c>
      <c r="E167" s="261">
        <v>1</v>
      </c>
      <c r="F167" s="275">
        <v>15999.55</v>
      </c>
      <c r="G167" s="276"/>
      <c r="H167" s="276"/>
      <c r="I167" s="276"/>
      <c r="J167" s="236"/>
      <c r="K167" s="193"/>
      <c r="L167" s="193"/>
      <c r="M167" s="193"/>
      <c r="N167" s="193"/>
    </row>
    <row r="168" spans="1:14" ht="90" customHeight="1" thickBot="1">
      <c r="A168" s="250">
        <f t="shared" si="2"/>
        <v>161</v>
      </c>
      <c r="B168" s="259" t="s">
        <v>456</v>
      </c>
      <c r="C168" s="264" t="s">
        <v>526</v>
      </c>
      <c r="D168" s="260" t="s">
        <v>299</v>
      </c>
      <c r="E168" s="261">
        <v>1</v>
      </c>
      <c r="F168" s="275">
        <v>20333.133333333331</v>
      </c>
      <c r="G168" s="276"/>
      <c r="H168" s="276"/>
      <c r="I168" s="276"/>
      <c r="J168" s="236"/>
      <c r="K168" s="193"/>
      <c r="L168" s="193"/>
      <c r="M168" s="193"/>
      <c r="N168" s="193"/>
    </row>
    <row r="169" spans="1:14" ht="90" customHeight="1" thickBot="1">
      <c r="A169" s="250">
        <f t="shared" si="2"/>
        <v>162</v>
      </c>
      <c r="B169" s="259" t="s">
        <v>456</v>
      </c>
      <c r="C169" s="264" t="s">
        <v>527</v>
      </c>
      <c r="D169" s="260" t="s">
        <v>299</v>
      </c>
      <c r="E169" s="261">
        <v>1</v>
      </c>
      <c r="F169" s="275">
        <v>20000.330000000002</v>
      </c>
      <c r="G169" s="276"/>
      <c r="H169" s="276"/>
      <c r="I169" s="276"/>
      <c r="J169" s="236"/>
      <c r="K169" s="193"/>
      <c r="L169" s="193"/>
      <c r="M169" s="193"/>
      <c r="N169" s="193"/>
    </row>
    <row r="170" spans="1:14" ht="90" customHeight="1" thickBot="1">
      <c r="A170" s="250">
        <f t="shared" si="2"/>
        <v>163</v>
      </c>
      <c r="B170" s="259" t="s">
        <v>456</v>
      </c>
      <c r="C170" s="264" t="s">
        <v>528</v>
      </c>
      <c r="D170" s="260" t="s">
        <v>299</v>
      </c>
      <c r="E170" s="261">
        <v>1</v>
      </c>
      <c r="F170" s="275">
        <v>20000.330000000002</v>
      </c>
      <c r="G170" s="276"/>
      <c r="H170" s="276"/>
      <c r="I170" s="276"/>
      <c r="J170" s="236"/>
      <c r="K170" s="193"/>
      <c r="L170" s="193"/>
      <c r="M170" s="193"/>
      <c r="N170" s="193"/>
    </row>
    <row r="171" spans="1:14" ht="90" customHeight="1" thickBot="1">
      <c r="A171" s="250">
        <f t="shared" si="2"/>
        <v>164</v>
      </c>
      <c r="B171" s="259" t="s">
        <v>456</v>
      </c>
      <c r="C171" s="264" t="s">
        <v>529</v>
      </c>
      <c r="D171" s="260" t="s">
        <v>299</v>
      </c>
      <c r="E171" s="261">
        <v>1</v>
      </c>
      <c r="F171" s="275">
        <v>26666.313333333335</v>
      </c>
      <c r="G171" s="276"/>
      <c r="H171" s="276"/>
      <c r="I171" s="276"/>
      <c r="J171" s="236"/>
      <c r="K171" s="193"/>
      <c r="L171" s="193"/>
      <c r="M171" s="193"/>
      <c r="N171" s="193"/>
    </row>
    <row r="172" spans="1:14" ht="90" customHeight="1" thickBot="1">
      <c r="A172" s="250">
        <f t="shared" si="2"/>
        <v>165</v>
      </c>
      <c r="B172" s="259" t="s">
        <v>456</v>
      </c>
      <c r="C172" s="264" t="s">
        <v>530</v>
      </c>
      <c r="D172" s="260" t="s">
        <v>299</v>
      </c>
      <c r="E172" s="261">
        <v>1</v>
      </c>
      <c r="F172" s="275">
        <v>23999.919999999998</v>
      </c>
      <c r="G172" s="276"/>
      <c r="H172" s="276"/>
      <c r="I172" s="276"/>
      <c r="J172" s="236"/>
      <c r="K172" s="193"/>
      <c r="L172" s="193"/>
      <c r="M172" s="193"/>
      <c r="N172" s="193"/>
    </row>
    <row r="173" spans="1:14" ht="90" customHeight="1" thickBot="1">
      <c r="A173" s="250">
        <f t="shared" si="2"/>
        <v>166</v>
      </c>
      <c r="B173" s="259" t="s">
        <v>456</v>
      </c>
      <c r="C173" s="264" t="s">
        <v>531</v>
      </c>
      <c r="D173" s="260" t="s">
        <v>299</v>
      </c>
      <c r="E173" s="261">
        <v>1</v>
      </c>
      <c r="F173" s="275">
        <v>30333.100000000002</v>
      </c>
      <c r="G173" s="276"/>
      <c r="H173" s="276"/>
      <c r="I173" s="276"/>
      <c r="J173" s="236"/>
      <c r="K173" s="193"/>
      <c r="L173" s="193"/>
      <c r="M173" s="193"/>
      <c r="N173" s="193"/>
    </row>
    <row r="174" spans="1:14" ht="90" customHeight="1" thickBot="1">
      <c r="A174" s="250">
        <f t="shared" si="2"/>
        <v>167</v>
      </c>
      <c r="B174" s="259" t="s">
        <v>456</v>
      </c>
      <c r="C174" s="264" t="s">
        <v>532</v>
      </c>
      <c r="D174" s="260" t="s">
        <v>299</v>
      </c>
      <c r="E174" s="261">
        <v>1</v>
      </c>
      <c r="F174" s="275">
        <v>36666.676666666666</v>
      </c>
      <c r="G174" s="276"/>
      <c r="H174" s="276"/>
      <c r="I174" s="276"/>
      <c r="J174" s="236"/>
      <c r="K174" s="193"/>
      <c r="L174" s="193"/>
      <c r="M174" s="193"/>
      <c r="N174" s="193"/>
    </row>
    <row r="175" spans="1:14" ht="90" customHeight="1" thickBot="1">
      <c r="A175" s="250">
        <f t="shared" si="2"/>
        <v>168</v>
      </c>
      <c r="B175" s="259" t="s">
        <v>456</v>
      </c>
      <c r="C175" s="264" t="s">
        <v>533</v>
      </c>
      <c r="D175" s="260" t="s">
        <v>299</v>
      </c>
      <c r="E175" s="261">
        <v>1</v>
      </c>
      <c r="F175" s="275">
        <v>59000.200000000004</v>
      </c>
      <c r="G175" s="276"/>
      <c r="H175" s="276"/>
      <c r="I175" s="276"/>
      <c r="J175" s="236"/>
      <c r="K175" s="193"/>
      <c r="L175" s="193"/>
      <c r="M175" s="193"/>
      <c r="N175" s="193"/>
    </row>
    <row r="176" spans="1:14" ht="90" customHeight="1" thickBot="1">
      <c r="A176" s="250">
        <f t="shared" si="2"/>
        <v>169</v>
      </c>
      <c r="B176" s="259" t="s">
        <v>456</v>
      </c>
      <c r="C176" s="264" t="s">
        <v>534</v>
      </c>
      <c r="D176" s="260" t="s">
        <v>299</v>
      </c>
      <c r="E176" s="261">
        <v>1</v>
      </c>
      <c r="F176" s="275">
        <v>12999.56</v>
      </c>
      <c r="G176" s="276"/>
      <c r="H176" s="276"/>
      <c r="I176" s="276"/>
      <c r="J176" s="236"/>
      <c r="K176" s="193"/>
      <c r="L176" s="193"/>
      <c r="M176" s="193"/>
      <c r="N176" s="193"/>
    </row>
    <row r="177" spans="1:14" ht="90" customHeight="1" thickBot="1">
      <c r="A177" s="250">
        <f t="shared" si="2"/>
        <v>170</v>
      </c>
      <c r="B177" s="259" t="s">
        <v>456</v>
      </c>
      <c r="C177" s="264" t="s">
        <v>535</v>
      </c>
      <c r="D177" s="260" t="s">
        <v>299</v>
      </c>
      <c r="E177" s="261">
        <v>1</v>
      </c>
      <c r="F177" s="275">
        <v>65333.380000000005</v>
      </c>
      <c r="G177" s="276"/>
      <c r="H177" s="276"/>
      <c r="I177" s="276"/>
      <c r="J177" s="236"/>
      <c r="K177" s="193"/>
      <c r="L177" s="193"/>
      <c r="M177" s="193"/>
      <c r="N177" s="193"/>
    </row>
    <row r="178" spans="1:14" ht="90" customHeight="1" thickBot="1">
      <c r="A178" s="250">
        <f t="shared" si="2"/>
        <v>171</v>
      </c>
      <c r="B178" s="259" t="s">
        <v>456</v>
      </c>
      <c r="C178" s="264" t="s">
        <v>536</v>
      </c>
      <c r="D178" s="260" t="s">
        <v>299</v>
      </c>
      <c r="E178" s="261">
        <v>1</v>
      </c>
      <c r="F178" s="275">
        <v>23000.32</v>
      </c>
      <c r="G178" s="276"/>
      <c r="H178" s="276"/>
      <c r="I178" s="276"/>
      <c r="J178" s="236"/>
      <c r="K178" s="193"/>
      <c r="L178" s="193"/>
      <c r="M178" s="193"/>
      <c r="N178" s="193"/>
    </row>
    <row r="179" spans="1:14" ht="90" customHeight="1" thickBot="1">
      <c r="A179" s="250">
        <f t="shared" si="2"/>
        <v>172</v>
      </c>
      <c r="B179" s="259" t="s">
        <v>456</v>
      </c>
      <c r="C179" s="264" t="s">
        <v>537</v>
      </c>
      <c r="D179" s="260" t="s">
        <v>299</v>
      </c>
      <c r="E179" s="261">
        <v>1</v>
      </c>
      <c r="F179" s="275">
        <v>23000.32</v>
      </c>
      <c r="G179" s="276"/>
      <c r="H179" s="276"/>
      <c r="I179" s="276"/>
      <c r="J179" s="236"/>
      <c r="K179" s="193"/>
      <c r="L179" s="193"/>
      <c r="M179" s="193"/>
      <c r="N179" s="193"/>
    </row>
    <row r="180" spans="1:14" ht="90" customHeight="1" thickBot="1">
      <c r="A180" s="250">
        <f t="shared" si="2"/>
        <v>173</v>
      </c>
      <c r="B180" s="259" t="s">
        <v>456</v>
      </c>
      <c r="C180" s="264" t="s">
        <v>538</v>
      </c>
      <c r="D180" s="260" t="s">
        <v>299</v>
      </c>
      <c r="E180" s="261">
        <v>1</v>
      </c>
      <c r="F180" s="275">
        <v>23000.32</v>
      </c>
      <c r="G180" s="276"/>
      <c r="H180" s="276"/>
      <c r="I180" s="276"/>
      <c r="J180" s="236"/>
      <c r="K180" s="193"/>
      <c r="L180" s="193"/>
      <c r="M180" s="193"/>
      <c r="N180" s="193"/>
    </row>
    <row r="181" spans="1:14" ht="90" customHeight="1" thickBot="1">
      <c r="A181" s="250">
        <f t="shared" si="2"/>
        <v>174</v>
      </c>
      <c r="B181" s="259" t="s">
        <v>456</v>
      </c>
      <c r="C181" s="264" t="s">
        <v>539</v>
      </c>
      <c r="D181" s="260" t="s">
        <v>299</v>
      </c>
      <c r="E181" s="261">
        <v>1</v>
      </c>
      <c r="F181" s="275">
        <v>84000.116666666683</v>
      </c>
      <c r="G181" s="276"/>
      <c r="H181" s="276"/>
      <c r="I181" s="276"/>
      <c r="J181" s="236"/>
      <c r="K181" s="193"/>
      <c r="L181" s="193"/>
      <c r="M181" s="193"/>
      <c r="N181" s="193"/>
    </row>
    <row r="182" spans="1:14" ht="90" customHeight="1" thickBot="1">
      <c r="A182" s="250">
        <f t="shared" si="2"/>
        <v>175</v>
      </c>
      <c r="B182" s="259" t="s">
        <v>456</v>
      </c>
      <c r="C182" s="264" t="s">
        <v>540</v>
      </c>
      <c r="D182" s="260" t="s">
        <v>299</v>
      </c>
      <c r="E182" s="261">
        <v>1</v>
      </c>
      <c r="F182" s="275">
        <v>90988.193333333344</v>
      </c>
      <c r="G182" s="276"/>
      <c r="H182" s="276"/>
      <c r="I182" s="276"/>
      <c r="J182" s="236"/>
      <c r="K182" s="193"/>
      <c r="L182" s="193"/>
      <c r="M182" s="193"/>
      <c r="N182" s="193"/>
    </row>
    <row r="183" spans="1:14" ht="90" customHeight="1" thickBot="1">
      <c r="A183" s="250">
        <f t="shared" si="2"/>
        <v>176</v>
      </c>
      <c r="B183" s="259" t="s">
        <v>456</v>
      </c>
      <c r="C183" s="264" t="s">
        <v>541</v>
      </c>
      <c r="D183" s="260" t="s">
        <v>299</v>
      </c>
      <c r="E183" s="261">
        <v>1</v>
      </c>
      <c r="F183" s="275">
        <v>103333.65000000001</v>
      </c>
      <c r="G183" s="276"/>
      <c r="H183" s="276"/>
      <c r="I183" s="276"/>
      <c r="J183" s="236"/>
      <c r="K183" s="193"/>
      <c r="L183" s="193"/>
      <c r="M183" s="193"/>
      <c r="N183" s="193"/>
    </row>
    <row r="184" spans="1:14" ht="90" customHeight="1" thickBot="1">
      <c r="A184" s="250">
        <f t="shared" si="2"/>
        <v>177</v>
      </c>
      <c r="B184" s="259" t="s">
        <v>456</v>
      </c>
      <c r="C184" s="264" t="s">
        <v>540</v>
      </c>
      <c r="D184" s="260" t="s">
        <v>299</v>
      </c>
      <c r="E184" s="261">
        <v>1</v>
      </c>
      <c r="F184" s="275">
        <v>106666.44333333331</v>
      </c>
      <c r="G184" s="276"/>
      <c r="H184" s="276"/>
      <c r="I184" s="276"/>
      <c r="J184" s="236"/>
      <c r="K184" s="193"/>
      <c r="L184" s="193"/>
      <c r="M184" s="193"/>
      <c r="N184" s="193"/>
    </row>
    <row r="185" spans="1:14" ht="90" customHeight="1" thickBot="1">
      <c r="A185" s="250">
        <f t="shared" si="2"/>
        <v>178</v>
      </c>
      <c r="B185" s="259" t="s">
        <v>456</v>
      </c>
      <c r="C185" s="264" t="s">
        <v>542</v>
      </c>
      <c r="D185" s="260" t="s">
        <v>299</v>
      </c>
      <c r="E185" s="261">
        <v>1</v>
      </c>
      <c r="F185" s="275">
        <v>64666.98</v>
      </c>
      <c r="G185" s="276"/>
      <c r="H185" s="276"/>
      <c r="I185" s="276"/>
      <c r="J185" s="236"/>
      <c r="K185" s="193"/>
      <c r="L185" s="193"/>
      <c r="M185" s="193"/>
      <c r="N185" s="193"/>
    </row>
    <row r="186" spans="1:14" ht="90" customHeight="1" thickBot="1">
      <c r="A186" s="250">
        <f t="shared" si="2"/>
        <v>179</v>
      </c>
      <c r="B186" s="259" t="s">
        <v>456</v>
      </c>
      <c r="C186" s="264" t="s">
        <v>543</v>
      </c>
      <c r="D186" s="260" t="s">
        <v>299</v>
      </c>
      <c r="E186" s="261">
        <v>1</v>
      </c>
      <c r="F186" s="275">
        <v>87999.706666666665</v>
      </c>
      <c r="G186" s="276"/>
      <c r="H186" s="276"/>
      <c r="I186" s="276"/>
      <c r="J186" s="236"/>
      <c r="K186" s="193"/>
      <c r="L186" s="193"/>
      <c r="M186" s="193"/>
      <c r="N186" s="193"/>
    </row>
    <row r="187" spans="1:14" ht="90" customHeight="1" thickBot="1">
      <c r="A187" s="250">
        <f t="shared" si="2"/>
        <v>180</v>
      </c>
      <c r="B187" s="259" t="s">
        <v>456</v>
      </c>
      <c r="C187" s="264" t="s">
        <v>544</v>
      </c>
      <c r="D187" s="260" t="s">
        <v>299</v>
      </c>
      <c r="E187" s="261">
        <v>1</v>
      </c>
      <c r="F187" s="275">
        <v>87999.706666666665</v>
      </c>
      <c r="G187" s="276"/>
      <c r="H187" s="276"/>
      <c r="I187" s="276"/>
      <c r="J187" s="236"/>
      <c r="K187" s="193"/>
      <c r="L187" s="193"/>
      <c r="M187" s="193"/>
      <c r="N187" s="193"/>
    </row>
    <row r="188" spans="1:14" ht="90" customHeight="1" thickBot="1">
      <c r="A188" s="250">
        <f t="shared" si="2"/>
        <v>181</v>
      </c>
      <c r="B188" s="259" t="s">
        <v>456</v>
      </c>
      <c r="C188" s="264" t="s">
        <v>545</v>
      </c>
      <c r="D188" s="260" t="s">
        <v>299</v>
      </c>
      <c r="E188" s="261">
        <v>1</v>
      </c>
      <c r="F188" s="275">
        <v>87999.706666666665</v>
      </c>
      <c r="G188" s="276"/>
      <c r="H188" s="276"/>
      <c r="I188" s="276"/>
      <c r="J188" s="236"/>
      <c r="K188" s="193"/>
      <c r="L188" s="193"/>
      <c r="M188" s="193"/>
      <c r="N188" s="193"/>
    </row>
    <row r="189" spans="1:14" ht="90" customHeight="1" thickBot="1">
      <c r="A189" s="250">
        <f t="shared" si="2"/>
        <v>182</v>
      </c>
      <c r="B189" s="259" t="s">
        <v>456</v>
      </c>
      <c r="C189" s="264" t="s">
        <v>546</v>
      </c>
      <c r="D189" s="260" t="s">
        <v>299</v>
      </c>
      <c r="E189" s="261">
        <v>1</v>
      </c>
      <c r="F189" s="275">
        <v>84333.316666666666</v>
      </c>
      <c r="G189" s="276"/>
      <c r="H189" s="276"/>
      <c r="I189" s="276"/>
      <c r="J189" s="236"/>
      <c r="K189" s="193"/>
      <c r="L189" s="193"/>
      <c r="M189" s="193"/>
      <c r="N189" s="193"/>
    </row>
    <row r="190" spans="1:14" ht="90" customHeight="1" thickBot="1">
      <c r="A190" s="250">
        <f t="shared" si="2"/>
        <v>183</v>
      </c>
      <c r="B190" s="259" t="s">
        <v>456</v>
      </c>
      <c r="C190" s="264" t="s">
        <v>547</v>
      </c>
      <c r="D190" s="260" t="s">
        <v>299</v>
      </c>
      <c r="E190" s="261">
        <v>1</v>
      </c>
      <c r="F190" s="275">
        <v>56666.21333333334</v>
      </c>
      <c r="G190" s="276"/>
      <c r="H190" s="276"/>
      <c r="I190" s="276"/>
      <c r="J190" s="236"/>
      <c r="K190" s="193"/>
      <c r="L190" s="193"/>
      <c r="M190" s="193"/>
      <c r="N190" s="193"/>
    </row>
    <row r="191" spans="1:14" ht="90" customHeight="1" thickBot="1">
      <c r="A191" s="250">
        <f t="shared" si="2"/>
        <v>184</v>
      </c>
      <c r="B191" s="259" t="s">
        <v>456</v>
      </c>
      <c r="C191" s="264" t="s">
        <v>548</v>
      </c>
      <c r="D191" s="260" t="s">
        <v>299</v>
      </c>
      <c r="E191" s="261">
        <v>1</v>
      </c>
      <c r="F191" s="275">
        <v>102333.25666666667</v>
      </c>
      <c r="G191" s="276"/>
      <c r="H191" s="276"/>
      <c r="I191" s="276"/>
      <c r="J191" s="236"/>
      <c r="K191" s="193"/>
      <c r="L191" s="193"/>
      <c r="M191" s="193"/>
      <c r="N191" s="193"/>
    </row>
    <row r="192" spans="1:14" ht="90" customHeight="1" thickBot="1">
      <c r="A192" s="250">
        <f t="shared" si="2"/>
        <v>185</v>
      </c>
      <c r="B192" s="259" t="s">
        <v>456</v>
      </c>
      <c r="C192" s="264" t="s">
        <v>549</v>
      </c>
      <c r="D192" s="260" t="s">
        <v>299</v>
      </c>
      <c r="E192" s="261">
        <v>1</v>
      </c>
      <c r="F192" s="275">
        <v>54666.22</v>
      </c>
      <c r="G192" s="276"/>
      <c r="H192" s="276"/>
      <c r="I192" s="276"/>
      <c r="J192" s="236"/>
      <c r="K192" s="193"/>
      <c r="L192" s="193"/>
      <c r="M192" s="193"/>
      <c r="N192" s="193"/>
    </row>
    <row r="193" spans="1:14" ht="90" customHeight="1" thickBot="1">
      <c r="A193" s="250">
        <f t="shared" si="2"/>
        <v>186</v>
      </c>
      <c r="B193" s="259" t="s">
        <v>456</v>
      </c>
      <c r="C193" s="264" t="s">
        <v>550</v>
      </c>
      <c r="D193" s="260" t="s">
        <v>299</v>
      </c>
      <c r="E193" s="261">
        <v>1</v>
      </c>
      <c r="F193" s="275">
        <v>89999.7</v>
      </c>
      <c r="G193" s="276"/>
      <c r="H193" s="276"/>
      <c r="I193" s="276"/>
      <c r="J193" s="236"/>
      <c r="K193" s="193"/>
      <c r="L193" s="193"/>
      <c r="M193" s="193"/>
      <c r="N193" s="193"/>
    </row>
    <row r="194" spans="1:14" ht="49.15" customHeight="1" thickBot="1">
      <c r="A194" s="250">
        <f t="shared" si="2"/>
        <v>187</v>
      </c>
      <c r="B194" s="259" t="s">
        <v>456</v>
      </c>
      <c r="C194" s="264" t="s">
        <v>551</v>
      </c>
      <c r="D194" s="260" t="s">
        <v>299</v>
      </c>
      <c r="E194" s="261">
        <v>1</v>
      </c>
      <c r="F194" s="275">
        <v>88666.89999999998</v>
      </c>
      <c r="G194" s="277"/>
      <c r="H194" s="277">
        <f>G194*19%</f>
        <v>0</v>
      </c>
      <c r="I194" s="277">
        <f>SUM(G194,H194)</f>
        <v>0</v>
      </c>
      <c r="J194" s="237"/>
      <c r="K194" s="193"/>
      <c r="L194" s="193"/>
      <c r="M194" s="193"/>
      <c r="N194" s="193"/>
    </row>
    <row r="195" spans="1:14" ht="198.75" customHeight="1" thickBot="1">
      <c r="A195" s="250">
        <f t="shared" si="2"/>
        <v>188</v>
      </c>
      <c r="B195" s="259" t="s">
        <v>456</v>
      </c>
      <c r="C195" s="264" t="s">
        <v>552</v>
      </c>
      <c r="D195" s="260" t="s">
        <v>299</v>
      </c>
      <c r="E195" s="261">
        <v>1</v>
      </c>
      <c r="F195" s="275">
        <v>91333.293333333335</v>
      </c>
      <c r="G195" s="277"/>
      <c r="H195" s="277">
        <f>G195*19%</f>
        <v>0</v>
      </c>
      <c r="I195" s="277">
        <f>SUM(G195,H195)</f>
        <v>0</v>
      </c>
      <c r="J195" s="237"/>
      <c r="K195" s="218"/>
      <c r="L195" s="193"/>
      <c r="M195" s="219"/>
      <c r="N195" s="218"/>
    </row>
    <row r="196" spans="1:14" ht="136.9" customHeight="1" thickBot="1">
      <c r="A196" s="250">
        <f t="shared" si="2"/>
        <v>189</v>
      </c>
      <c r="B196" s="259" t="s">
        <v>456</v>
      </c>
      <c r="C196" s="264" t="s">
        <v>553</v>
      </c>
      <c r="D196" s="260" t="s">
        <v>299</v>
      </c>
      <c r="E196" s="261">
        <v>1</v>
      </c>
      <c r="F196" s="275">
        <v>60333.396666666667</v>
      </c>
      <c r="G196" s="277"/>
      <c r="H196" s="277">
        <f t="shared" ref="H196:H202" si="3">G196*19%</f>
        <v>0</v>
      </c>
      <c r="I196" s="277">
        <f t="shared" ref="I196:I201" si="4">SUM(G196,H196)</f>
        <v>0</v>
      </c>
      <c r="J196" s="237"/>
      <c r="K196" s="193"/>
      <c r="L196" s="193"/>
      <c r="M196" s="193"/>
      <c r="N196" s="193"/>
    </row>
    <row r="197" spans="1:14" ht="49.15" customHeight="1" thickBot="1">
      <c r="A197" s="250">
        <f t="shared" si="2"/>
        <v>190</v>
      </c>
      <c r="B197" s="259" t="s">
        <v>456</v>
      </c>
      <c r="C197" s="264" t="s">
        <v>554</v>
      </c>
      <c r="D197" s="260" t="s">
        <v>299</v>
      </c>
      <c r="E197" s="261">
        <v>1</v>
      </c>
      <c r="F197" s="275">
        <v>64666.583333333336</v>
      </c>
      <c r="G197" s="277"/>
      <c r="H197" s="277">
        <f t="shared" si="3"/>
        <v>0</v>
      </c>
      <c r="I197" s="277">
        <f t="shared" si="4"/>
        <v>0</v>
      </c>
      <c r="J197" s="237"/>
      <c r="K197" s="193"/>
      <c r="L197" s="193"/>
      <c r="M197" s="193"/>
      <c r="N197" s="193"/>
    </row>
    <row r="198" spans="1:14" ht="49.15" customHeight="1" thickBot="1">
      <c r="A198" s="250">
        <f t="shared" si="2"/>
        <v>191</v>
      </c>
      <c r="B198" s="259" t="s">
        <v>456</v>
      </c>
      <c r="C198" s="264" t="s">
        <v>555</v>
      </c>
      <c r="D198" s="260" t="s">
        <v>299</v>
      </c>
      <c r="E198" s="261">
        <v>1</v>
      </c>
      <c r="F198" s="275">
        <v>90333.296666666676</v>
      </c>
      <c r="G198" s="277"/>
      <c r="H198" s="277">
        <f t="shared" si="3"/>
        <v>0</v>
      </c>
      <c r="I198" s="277">
        <f t="shared" si="4"/>
        <v>0</v>
      </c>
      <c r="J198" s="237"/>
      <c r="K198" s="193"/>
      <c r="L198" s="193"/>
      <c r="M198" s="193"/>
      <c r="N198" s="193"/>
    </row>
    <row r="199" spans="1:14" ht="155.25" customHeight="1" thickBot="1">
      <c r="A199" s="250">
        <f t="shared" si="2"/>
        <v>192</v>
      </c>
      <c r="B199" s="259" t="s">
        <v>456</v>
      </c>
      <c r="C199" s="264" t="s">
        <v>556</v>
      </c>
      <c r="D199" s="260" t="s">
        <v>299</v>
      </c>
      <c r="E199" s="261">
        <v>1</v>
      </c>
      <c r="F199" s="275">
        <v>56999.81</v>
      </c>
      <c r="G199" s="277"/>
      <c r="H199" s="277">
        <f t="shared" si="3"/>
        <v>0</v>
      </c>
      <c r="I199" s="277">
        <f>+G199+H199</f>
        <v>0</v>
      </c>
      <c r="J199" s="237"/>
      <c r="K199" s="245"/>
      <c r="L199" s="193"/>
      <c r="M199" s="193"/>
      <c r="N199" s="193"/>
    </row>
    <row r="200" spans="1:14" ht="125.25" customHeight="1" thickBot="1">
      <c r="A200" s="250">
        <f t="shared" si="2"/>
        <v>193</v>
      </c>
      <c r="B200" s="259" t="s">
        <v>456</v>
      </c>
      <c r="C200" s="264" t="s">
        <v>557</v>
      </c>
      <c r="D200" s="260" t="s">
        <v>299</v>
      </c>
      <c r="E200" s="261">
        <v>1</v>
      </c>
      <c r="F200" s="275">
        <v>100000.46</v>
      </c>
      <c r="G200" s="277"/>
      <c r="H200" s="277">
        <f t="shared" si="3"/>
        <v>0</v>
      </c>
      <c r="I200" s="277">
        <f t="shared" si="4"/>
        <v>0</v>
      </c>
      <c r="J200" s="237"/>
      <c r="K200" s="193"/>
      <c r="L200" s="193"/>
      <c r="M200" s="193"/>
      <c r="N200" s="193"/>
    </row>
    <row r="201" spans="1:14" ht="138.75" customHeight="1" thickBot="1">
      <c r="A201" s="250">
        <f t="shared" si="2"/>
        <v>194</v>
      </c>
      <c r="B201" s="259" t="s">
        <v>456</v>
      </c>
      <c r="C201" s="264" t="s">
        <v>558</v>
      </c>
      <c r="D201" s="260" t="s">
        <v>299</v>
      </c>
      <c r="E201" s="261">
        <v>1</v>
      </c>
      <c r="F201" s="275">
        <v>59666.6</v>
      </c>
      <c r="G201" s="277"/>
      <c r="H201" s="277">
        <f t="shared" si="3"/>
        <v>0</v>
      </c>
      <c r="I201" s="277">
        <f t="shared" si="4"/>
        <v>0</v>
      </c>
      <c r="J201" s="237"/>
      <c r="K201" s="193"/>
      <c r="L201" s="193"/>
      <c r="M201" s="193"/>
      <c r="N201" s="193"/>
    </row>
    <row r="202" spans="1:14" ht="115.15" customHeight="1" thickBot="1">
      <c r="A202" s="250">
        <f t="shared" si="2"/>
        <v>195</v>
      </c>
      <c r="B202" s="259" t="s">
        <v>456</v>
      </c>
      <c r="C202" s="264" t="s">
        <v>559</v>
      </c>
      <c r="D202" s="260" t="s">
        <v>299</v>
      </c>
      <c r="E202" s="261">
        <v>1</v>
      </c>
      <c r="F202" s="275">
        <v>46999.446666666663</v>
      </c>
      <c r="G202" s="277"/>
      <c r="H202" s="277">
        <f t="shared" si="3"/>
        <v>0</v>
      </c>
      <c r="I202" s="277">
        <f>SUM(G202,H202)</f>
        <v>0</v>
      </c>
      <c r="J202" s="237"/>
      <c r="K202" s="193"/>
      <c r="L202" s="193"/>
      <c r="M202" s="193"/>
      <c r="N202" s="193"/>
    </row>
    <row r="203" spans="1:14" ht="115.15" customHeight="1" thickBot="1">
      <c r="A203" s="250">
        <f t="shared" ref="A203:A266" si="5">A202+1</f>
        <v>196</v>
      </c>
      <c r="B203" s="259" t="s">
        <v>456</v>
      </c>
      <c r="C203" s="264" t="s">
        <v>560</v>
      </c>
      <c r="D203" s="260" t="s">
        <v>299</v>
      </c>
      <c r="E203" s="261">
        <v>1</v>
      </c>
      <c r="F203" s="275">
        <v>70999.763333333336</v>
      </c>
      <c r="G203" s="277"/>
      <c r="H203" s="277">
        <f t="shared" ref="H203:H218" si="6">G203*19%</f>
        <v>0</v>
      </c>
      <c r="I203" s="277">
        <f t="shared" ref="I203:I218" si="7">SUM(G203,H203)</f>
        <v>0</v>
      </c>
      <c r="J203" s="237"/>
      <c r="K203" s="193"/>
      <c r="L203" s="193"/>
      <c r="M203" s="193"/>
      <c r="N203" s="193"/>
    </row>
    <row r="204" spans="1:14" ht="115.15" customHeight="1" thickBot="1">
      <c r="A204" s="250">
        <f t="shared" si="5"/>
        <v>197</v>
      </c>
      <c r="B204" s="259" t="s">
        <v>456</v>
      </c>
      <c r="C204" s="264" t="s">
        <v>561</v>
      </c>
      <c r="D204" s="260" t="s">
        <v>299</v>
      </c>
      <c r="E204" s="261">
        <v>1</v>
      </c>
      <c r="F204" s="275">
        <v>127999.97000000002</v>
      </c>
      <c r="G204" s="277"/>
      <c r="H204" s="277">
        <f t="shared" si="6"/>
        <v>0</v>
      </c>
      <c r="I204" s="277">
        <f t="shared" si="7"/>
        <v>0</v>
      </c>
      <c r="J204" s="237"/>
      <c r="K204" s="193"/>
      <c r="L204" s="193"/>
      <c r="M204" s="193"/>
      <c r="N204" s="193"/>
    </row>
    <row r="205" spans="1:14" ht="115.15" customHeight="1" thickBot="1">
      <c r="A205" s="250">
        <f t="shared" si="5"/>
        <v>198</v>
      </c>
      <c r="B205" s="259" t="s">
        <v>456</v>
      </c>
      <c r="C205" s="264" t="s">
        <v>562</v>
      </c>
      <c r="D205" s="260" t="s">
        <v>299</v>
      </c>
      <c r="E205" s="261">
        <v>1</v>
      </c>
      <c r="F205" s="275">
        <v>64666.98</v>
      </c>
      <c r="G205" s="277"/>
      <c r="H205" s="277">
        <f t="shared" si="6"/>
        <v>0</v>
      </c>
      <c r="I205" s="277">
        <f t="shared" si="7"/>
        <v>0</v>
      </c>
      <c r="J205" s="237"/>
      <c r="K205" s="193"/>
      <c r="L205" s="193"/>
      <c r="M205" s="193"/>
      <c r="N205" s="193"/>
    </row>
    <row r="206" spans="1:14" ht="115.15" customHeight="1" thickBot="1">
      <c r="A206" s="250">
        <f t="shared" si="5"/>
        <v>199</v>
      </c>
      <c r="B206" s="259" t="s">
        <v>456</v>
      </c>
      <c r="C206" s="264" t="s">
        <v>563</v>
      </c>
      <c r="D206" s="260" t="s">
        <v>299</v>
      </c>
      <c r="E206" s="261">
        <v>1</v>
      </c>
      <c r="F206" s="275">
        <v>64666.98</v>
      </c>
      <c r="G206" s="277"/>
      <c r="H206" s="277">
        <f t="shared" si="6"/>
        <v>0</v>
      </c>
      <c r="I206" s="277">
        <f t="shared" si="7"/>
        <v>0</v>
      </c>
      <c r="J206" s="237"/>
      <c r="K206" s="193"/>
      <c r="L206" s="193"/>
      <c r="M206" s="193"/>
      <c r="N206" s="193"/>
    </row>
    <row r="207" spans="1:14" ht="115.15" customHeight="1" thickBot="1">
      <c r="A207" s="250">
        <f t="shared" si="5"/>
        <v>200</v>
      </c>
      <c r="B207" s="259" t="s">
        <v>456</v>
      </c>
      <c r="C207" s="264" t="s">
        <v>564</v>
      </c>
      <c r="D207" s="260" t="s">
        <v>299</v>
      </c>
      <c r="E207" s="261">
        <v>1</v>
      </c>
      <c r="F207" s="275">
        <v>140333.13</v>
      </c>
      <c r="G207" s="277"/>
      <c r="H207" s="277">
        <f t="shared" si="6"/>
        <v>0</v>
      </c>
      <c r="I207" s="277">
        <f t="shared" si="7"/>
        <v>0</v>
      </c>
      <c r="J207" s="237"/>
      <c r="K207" s="193"/>
      <c r="L207" s="193"/>
      <c r="M207" s="193"/>
      <c r="N207" s="193"/>
    </row>
    <row r="208" spans="1:14" ht="115.15" customHeight="1" thickBot="1">
      <c r="A208" s="250">
        <f t="shared" si="5"/>
        <v>201</v>
      </c>
      <c r="B208" s="259" t="s">
        <v>456</v>
      </c>
      <c r="C208" s="264" t="s">
        <v>565</v>
      </c>
      <c r="D208" s="260" t="s">
        <v>299</v>
      </c>
      <c r="E208" s="261">
        <v>1</v>
      </c>
      <c r="F208" s="275">
        <v>140333.13</v>
      </c>
      <c r="G208" s="277"/>
      <c r="H208" s="277">
        <f t="shared" si="6"/>
        <v>0</v>
      </c>
      <c r="I208" s="277">
        <f t="shared" si="7"/>
        <v>0</v>
      </c>
      <c r="J208" s="237"/>
      <c r="K208" s="193"/>
      <c r="L208" s="193"/>
      <c r="M208" s="193"/>
      <c r="N208" s="193"/>
    </row>
    <row r="209" spans="1:14" ht="115.15" customHeight="1" thickBot="1">
      <c r="A209" s="250">
        <f t="shared" si="5"/>
        <v>202</v>
      </c>
      <c r="B209" s="259" t="s">
        <v>456</v>
      </c>
      <c r="C209" s="264" t="s">
        <v>566</v>
      </c>
      <c r="D209" s="260" t="s">
        <v>299</v>
      </c>
      <c r="E209" s="261">
        <v>1</v>
      </c>
      <c r="F209" s="275">
        <v>140333.13</v>
      </c>
      <c r="G209" s="277"/>
      <c r="H209" s="277">
        <f t="shared" si="6"/>
        <v>0</v>
      </c>
      <c r="I209" s="277">
        <f t="shared" si="7"/>
        <v>0</v>
      </c>
      <c r="J209" s="237"/>
      <c r="K209" s="193"/>
      <c r="L209" s="193"/>
      <c r="M209" s="193"/>
      <c r="N209" s="193"/>
    </row>
    <row r="210" spans="1:14" ht="115.15" customHeight="1" thickBot="1">
      <c r="A210" s="250">
        <f t="shared" si="5"/>
        <v>203</v>
      </c>
      <c r="B210" s="259" t="s">
        <v>456</v>
      </c>
      <c r="C210" s="264" t="s">
        <v>567</v>
      </c>
      <c r="D210" s="260" t="s">
        <v>299</v>
      </c>
      <c r="E210" s="261">
        <v>1</v>
      </c>
      <c r="F210" s="275">
        <v>140333.13</v>
      </c>
      <c r="G210" s="277"/>
      <c r="H210" s="277">
        <f t="shared" si="6"/>
        <v>0</v>
      </c>
      <c r="I210" s="277">
        <f t="shared" si="7"/>
        <v>0</v>
      </c>
      <c r="J210" s="237"/>
      <c r="K210" s="193"/>
      <c r="L210" s="193"/>
      <c r="M210" s="193"/>
      <c r="N210" s="193"/>
    </row>
    <row r="211" spans="1:14" ht="115.15" customHeight="1" thickBot="1">
      <c r="A211" s="250">
        <f t="shared" si="5"/>
        <v>204</v>
      </c>
      <c r="B211" s="259" t="s">
        <v>456</v>
      </c>
      <c r="C211" s="264" t="s">
        <v>568</v>
      </c>
      <c r="D211" s="260" t="s">
        <v>299</v>
      </c>
      <c r="E211" s="261">
        <v>1</v>
      </c>
      <c r="F211" s="275">
        <v>140333.13</v>
      </c>
      <c r="G211" s="277"/>
      <c r="H211" s="277">
        <f t="shared" si="6"/>
        <v>0</v>
      </c>
      <c r="I211" s="277">
        <f t="shared" si="7"/>
        <v>0</v>
      </c>
      <c r="J211" s="237"/>
      <c r="K211" s="193"/>
      <c r="L211" s="193"/>
      <c r="M211" s="193"/>
      <c r="N211" s="193"/>
    </row>
    <row r="212" spans="1:14" ht="115.15" customHeight="1" thickBot="1">
      <c r="A212" s="250">
        <f t="shared" si="5"/>
        <v>205</v>
      </c>
      <c r="B212" s="259" t="s">
        <v>456</v>
      </c>
      <c r="C212" s="264" t="s">
        <v>569</v>
      </c>
      <c r="D212" s="260" t="s">
        <v>299</v>
      </c>
      <c r="E212" s="261">
        <v>1</v>
      </c>
      <c r="F212" s="275">
        <v>140333.13</v>
      </c>
      <c r="G212" s="277"/>
      <c r="H212" s="277">
        <f t="shared" si="6"/>
        <v>0</v>
      </c>
      <c r="I212" s="277">
        <f t="shared" si="7"/>
        <v>0</v>
      </c>
      <c r="J212" s="237"/>
      <c r="K212" s="193"/>
      <c r="L212" s="193"/>
      <c r="M212" s="193"/>
      <c r="N212" s="193"/>
    </row>
    <row r="213" spans="1:14" ht="115.15" customHeight="1" thickBot="1">
      <c r="A213" s="250">
        <f t="shared" si="5"/>
        <v>206</v>
      </c>
      <c r="B213" s="259" t="s">
        <v>456</v>
      </c>
      <c r="C213" s="264" t="s">
        <v>570</v>
      </c>
      <c r="D213" s="260" t="s">
        <v>299</v>
      </c>
      <c r="E213" s="261">
        <v>1</v>
      </c>
      <c r="F213" s="275">
        <v>140333.13</v>
      </c>
      <c r="G213" s="277"/>
      <c r="H213" s="277">
        <f t="shared" si="6"/>
        <v>0</v>
      </c>
      <c r="I213" s="277">
        <f t="shared" si="7"/>
        <v>0</v>
      </c>
      <c r="J213" s="237"/>
      <c r="K213" s="193"/>
      <c r="L213" s="193"/>
      <c r="M213" s="193"/>
      <c r="N213" s="193"/>
    </row>
    <row r="214" spans="1:14" ht="115.15" customHeight="1" thickBot="1">
      <c r="A214" s="250">
        <f t="shared" si="5"/>
        <v>207</v>
      </c>
      <c r="B214" s="259" t="s">
        <v>456</v>
      </c>
      <c r="C214" s="264" t="s">
        <v>571</v>
      </c>
      <c r="D214" s="260" t="s">
        <v>299</v>
      </c>
      <c r="E214" s="261">
        <v>1</v>
      </c>
      <c r="F214" s="275">
        <v>140333.13</v>
      </c>
      <c r="G214" s="277"/>
      <c r="H214" s="277">
        <f t="shared" si="6"/>
        <v>0</v>
      </c>
      <c r="I214" s="277">
        <f t="shared" si="7"/>
        <v>0</v>
      </c>
      <c r="J214" s="237"/>
      <c r="K214" s="193"/>
      <c r="L214" s="193"/>
      <c r="M214" s="193"/>
      <c r="N214" s="193"/>
    </row>
    <row r="215" spans="1:14" ht="115.15" customHeight="1" thickBot="1">
      <c r="A215" s="250">
        <f t="shared" si="5"/>
        <v>208</v>
      </c>
      <c r="B215" s="259" t="s">
        <v>456</v>
      </c>
      <c r="C215" s="264" t="s">
        <v>572</v>
      </c>
      <c r="D215" s="260" t="s">
        <v>299</v>
      </c>
      <c r="E215" s="261">
        <v>1</v>
      </c>
      <c r="F215" s="275">
        <v>140333.13</v>
      </c>
      <c r="G215" s="277"/>
      <c r="H215" s="277">
        <f t="shared" si="6"/>
        <v>0</v>
      </c>
      <c r="I215" s="277">
        <f t="shared" si="7"/>
        <v>0</v>
      </c>
      <c r="J215" s="237"/>
      <c r="K215" s="193"/>
      <c r="L215" s="193"/>
      <c r="M215" s="193"/>
      <c r="N215" s="193"/>
    </row>
    <row r="216" spans="1:14" ht="115.15" customHeight="1" thickBot="1">
      <c r="A216" s="250">
        <f t="shared" si="5"/>
        <v>209</v>
      </c>
      <c r="B216" s="259" t="s">
        <v>456</v>
      </c>
      <c r="C216" s="264" t="s">
        <v>573</v>
      </c>
      <c r="D216" s="260" t="s">
        <v>299</v>
      </c>
      <c r="E216" s="261">
        <v>1</v>
      </c>
      <c r="F216" s="275">
        <v>12999.56</v>
      </c>
      <c r="G216" s="277"/>
      <c r="H216" s="277">
        <f t="shared" si="6"/>
        <v>0</v>
      </c>
      <c r="I216" s="277">
        <f t="shared" si="7"/>
        <v>0</v>
      </c>
      <c r="J216" s="237"/>
      <c r="K216" s="193"/>
      <c r="L216" s="193"/>
      <c r="M216" s="193"/>
      <c r="N216" s="193"/>
    </row>
    <row r="217" spans="1:14" ht="115.15" customHeight="1" thickBot="1">
      <c r="A217" s="250">
        <f t="shared" si="5"/>
        <v>210</v>
      </c>
      <c r="B217" s="259" t="s">
        <v>456</v>
      </c>
      <c r="C217" s="264" t="s">
        <v>574</v>
      </c>
      <c r="D217" s="260" t="s">
        <v>299</v>
      </c>
      <c r="E217" s="261">
        <v>1</v>
      </c>
      <c r="F217" s="275">
        <v>12999.56</v>
      </c>
      <c r="G217" s="277"/>
      <c r="H217" s="277">
        <f t="shared" si="6"/>
        <v>0</v>
      </c>
      <c r="I217" s="277">
        <f t="shared" si="7"/>
        <v>0</v>
      </c>
      <c r="J217" s="237"/>
      <c r="K217" s="193"/>
      <c r="L217" s="193"/>
      <c r="M217" s="193"/>
      <c r="N217" s="193"/>
    </row>
    <row r="218" spans="1:14" ht="115.15" customHeight="1" thickBot="1">
      <c r="A218" s="250">
        <f t="shared" si="5"/>
        <v>211</v>
      </c>
      <c r="B218" s="259" t="s">
        <v>456</v>
      </c>
      <c r="C218" s="264" t="s">
        <v>575</v>
      </c>
      <c r="D218" s="260" t="s">
        <v>299</v>
      </c>
      <c r="E218" s="261">
        <v>1</v>
      </c>
      <c r="F218" s="275">
        <v>28666.703333333335</v>
      </c>
      <c r="G218" s="277"/>
      <c r="H218" s="277">
        <f t="shared" si="6"/>
        <v>0</v>
      </c>
      <c r="I218" s="277">
        <f t="shared" si="7"/>
        <v>0</v>
      </c>
      <c r="J218" s="237"/>
      <c r="K218" s="193"/>
      <c r="L218" s="193"/>
      <c r="M218" s="193"/>
      <c r="N218" s="193"/>
    </row>
    <row r="219" spans="1:14" ht="115.15" customHeight="1" thickBot="1">
      <c r="A219" s="250">
        <f t="shared" si="5"/>
        <v>212</v>
      </c>
      <c r="B219" s="259" t="s">
        <v>456</v>
      </c>
      <c r="C219" s="264" t="s">
        <v>576</v>
      </c>
      <c r="D219" s="260" t="s">
        <v>299</v>
      </c>
      <c r="E219" s="261">
        <v>1</v>
      </c>
      <c r="F219" s="275">
        <v>66666.973333333328</v>
      </c>
      <c r="G219" s="277"/>
      <c r="H219" s="277"/>
      <c r="I219" s="277"/>
      <c r="J219" s="237"/>
      <c r="K219" s="193"/>
      <c r="L219" s="193"/>
      <c r="M219" s="193"/>
      <c r="N219" s="193"/>
    </row>
    <row r="220" spans="1:14" ht="115.15" customHeight="1" thickBot="1">
      <c r="A220" s="250">
        <f t="shared" si="5"/>
        <v>213</v>
      </c>
      <c r="B220" s="259" t="s">
        <v>456</v>
      </c>
      <c r="C220" s="264" t="s">
        <v>577</v>
      </c>
      <c r="D220" s="260" t="s">
        <v>299</v>
      </c>
      <c r="E220" s="261">
        <v>1</v>
      </c>
      <c r="F220" s="275">
        <v>106666.84000000001</v>
      </c>
      <c r="G220" s="277"/>
      <c r="H220" s="277"/>
      <c r="I220" s="277"/>
      <c r="J220" s="237"/>
      <c r="K220" s="193"/>
      <c r="L220" s="193"/>
      <c r="M220" s="193"/>
      <c r="N220" s="193"/>
    </row>
    <row r="221" spans="1:14" ht="115.15" customHeight="1" thickBot="1">
      <c r="A221" s="250">
        <f t="shared" si="5"/>
        <v>214</v>
      </c>
      <c r="B221" s="259" t="s">
        <v>456</v>
      </c>
      <c r="C221" s="264" t="s">
        <v>578</v>
      </c>
      <c r="D221" s="260" t="s">
        <v>299</v>
      </c>
      <c r="E221" s="261">
        <v>1</v>
      </c>
      <c r="F221" s="275">
        <v>78333.33666666667</v>
      </c>
      <c r="G221" s="277"/>
      <c r="H221" s="277"/>
      <c r="I221" s="277"/>
      <c r="J221" s="237"/>
      <c r="K221" s="193"/>
      <c r="L221" s="193"/>
      <c r="M221" s="193"/>
      <c r="N221" s="193"/>
    </row>
    <row r="222" spans="1:14" ht="115.15" customHeight="1" thickBot="1">
      <c r="A222" s="250">
        <f t="shared" si="5"/>
        <v>215</v>
      </c>
      <c r="B222" s="259" t="s">
        <v>456</v>
      </c>
      <c r="C222" s="264" t="s">
        <v>579</v>
      </c>
      <c r="D222" s="260" t="s">
        <v>299</v>
      </c>
      <c r="E222" s="261">
        <v>1</v>
      </c>
      <c r="F222" s="275">
        <v>45333.446666666663</v>
      </c>
      <c r="G222" s="277"/>
      <c r="H222" s="277"/>
      <c r="I222" s="277"/>
      <c r="J222" s="237"/>
      <c r="K222" s="193"/>
      <c r="L222" s="193"/>
      <c r="M222" s="193"/>
      <c r="N222" s="193"/>
    </row>
    <row r="223" spans="1:14" ht="115.15" customHeight="1" thickBot="1">
      <c r="A223" s="250">
        <f t="shared" si="5"/>
        <v>216</v>
      </c>
      <c r="B223" s="259" t="s">
        <v>456</v>
      </c>
      <c r="C223" s="264" t="s">
        <v>580</v>
      </c>
      <c r="D223" s="260" t="s">
        <v>299</v>
      </c>
      <c r="E223" s="261">
        <v>1</v>
      </c>
      <c r="F223" s="275">
        <v>88666.89999999998</v>
      </c>
      <c r="G223" s="277"/>
      <c r="H223" s="277"/>
      <c r="I223" s="277"/>
      <c r="J223" s="237"/>
      <c r="K223" s="193"/>
      <c r="L223" s="193"/>
      <c r="M223" s="193"/>
      <c r="N223" s="193"/>
    </row>
    <row r="224" spans="1:14" ht="115.15" customHeight="1" thickBot="1">
      <c r="A224" s="250">
        <f t="shared" si="5"/>
        <v>217</v>
      </c>
      <c r="B224" s="259" t="s">
        <v>456</v>
      </c>
      <c r="C224" s="264" t="s">
        <v>581</v>
      </c>
      <c r="D224" s="260" t="s">
        <v>299</v>
      </c>
      <c r="E224" s="261">
        <v>1</v>
      </c>
      <c r="F224" s="275">
        <v>50333.429999999993</v>
      </c>
      <c r="G224" s="277"/>
      <c r="H224" s="277"/>
      <c r="I224" s="277"/>
      <c r="J224" s="237"/>
      <c r="K224" s="193"/>
      <c r="L224" s="193"/>
      <c r="M224" s="193"/>
      <c r="N224" s="193"/>
    </row>
    <row r="225" spans="1:14" ht="115.15" customHeight="1" thickBot="1">
      <c r="A225" s="250">
        <f t="shared" si="5"/>
        <v>218</v>
      </c>
      <c r="B225" s="259" t="s">
        <v>456</v>
      </c>
      <c r="C225" s="264" t="s">
        <v>582</v>
      </c>
      <c r="D225" s="260" t="s">
        <v>299</v>
      </c>
      <c r="E225" s="261">
        <v>1</v>
      </c>
      <c r="F225" s="275">
        <v>78333.33666666667</v>
      </c>
      <c r="G225" s="277"/>
      <c r="H225" s="277"/>
      <c r="I225" s="277"/>
      <c r="J225" s="237"/>
      <c r="K225" s="193"/>
      <c r="L225" s="193"/>
      <c r="M225" s="193"/>
      <c r="N225" s="193"/>
    </row>
    <row r="226" spans="1:14" ht="115.15" customHeight="1" thickBot="1">
      <c r="A226" s="250">
        <f t="shared" si="5"/>
        <v>219</v>
      </c>
      <c r="B226" s="259" t="s">
        <v>456</v>
      </c>
      <c r="C226" s="264" t="s">
        <v>583</v>
      </c>
      <c r="D226" s="260" t="s">
        <v>299</v>
      </c>
      <c r="E226" s="261">
        <v>1</v>
      </c>
      <c r="F226" s="275">
        <v>86666.906666666662</v>
      </c>
      <c r="G226" s="277"/>
      <c r="H226" s="277"/>
      <c r="I226" s="277"/>
      <c r="J226" s="237"/>
      <c r="K226" s="193"/>
      <c r="L226" s="193"/>
      <c r="M226" s="193"/>
      <c r="N226" s="193"/>
    </row>
    <row r="227" spans="1:14" ht="115.15" customHeight="1" thickBot="1">
      <c r="A227" s="250">
        <f t="shared" si="5"/>
        <v>220</v>
      </c>
      <c r="B227" s="259" t="s">
        <v>456</v>
      </c>
      <c r="C227" s="264" t="s">
        <v>584</v>
      </c>
      <c r="D227" s="260" t="s">
        <v>299</v>
      </c>
      <c r="E227" s="261">
        <v>1</v>
      </c>
      <c r="F227" s="275">
        <v>59333.4</v>
      </c>
      <c r="G227" s="277"/>
      <c r="H227" s="277"/>
      <c r="I227" s="277"/>
      <c r="J227" s="237"/>
      <c r="K227" s="193"/>
      <c r="L227" s="193"/>
      <c r="M227" s="193"/>
      <c r="N227" s="193"/>
    </row>
    <row r="228" spans="1:14" ht="115.15" customHeight="1" thickBot="1">
      <c r="A228" s="250">
        <f t="shared" si="5"/>
        <v>221</v>
      </c>
      <c r="B228" s="259" t="s">
        <v>456</v>
      </c>
      <c r="C228" s="264" t="s">
        <v>585</v>
      </c>
      <c r="D228" s="260" t="s">
        <v>299</v>
      </c>
      <c r="E228" s="261">
        <v>1</v>
      </c>
      <c r="F228" s="275">
        <v>79666.929999999993</v>
      </c>
      <c r="G228" s="277"/>
      <c r="H228" s="277"/>
      <c r="I228" s="277"/>
      <c r="J228" s="237"/>
      <c r="K228" s="193"/>
      <c r="L228" s="193"/>
      <c r="M228" s="193"/>
      <c r="N228" s="193"/>
    </row>
    <row r="229" spans="1:14" ht="115.15" customHeight="1" thickBot="1">
      <c r="A229" s="250">
        <f t="shared" si="5"/>
        <v>222</v>
      </c>
      <c r="B229" s="259" t="s">
        <v>456</v>
      </c>
      <c r="C229" s="264" t="s">
        <v>586</v>
      </c>
      <c r="D229" s="260" t="s">
        <v>299</v>
      </c>
      <c r="E229" s="261">
        <v>1</v>
      </c>
      <c r="F229" s="275">
        <v>29666.7</v>
      </c>
      <c r="G229" s="277"/>
      <c r="H229" s="277"/>
      <c r="I229" s="277"/>
      <c r="J229" s="237"/>
      <c r="K229" s="193"/>
      <c r="L229" s="193"/>
      <c r="M229" s="193"/>
      <c r="N229" s="193"/>
    </row>
    <row r="230" spans="1:14" ht="115.15" customHeight="1" thickBot="1">
      <c r="A230" s="250">
        <f t="shared" si="5"/>
        <v>223</v>
      </c>
      <c r="B230" s="259" t="s">
        <v>456</v>
      </c>
      <c r="C230" s="264" t="s">
        <v>587</v>
      </c>
      <c r="D230" s="260" t="s">
        <v>299</v>
      </c>
      <c r="E230" s="261">
        <v>1</v>
      </c>
      <c r="F230" s="275">
        <v>46666.643333333333</v>
      </c>
      <c r="G230" s="277"/>
      <c r="H230" s="277"/>
      <c r="I230" s="277"/>
      <c r="J230" s="237"/>
      <c r="K230" s="193"/>
      <c r="L230" s="193"/>
      <c r="M230" s="193"/>
      <c r="N230" s="193"/>
    </row>
    <row r="231" spans="1:14" ht="115.15" customHeight="1" thickBot="1">
      <c r="A231" s="250">
        <f t="shared" si="5"/>
        <v>224</v>
      </c>
      <c r="B231" s="259" t="s">
        <v>456</v>
      </c>
      <c r="C231" s="264" t="s">
        <v>588</v>
      </c>
      <c r="D231" s="260" t="s">
        <v>299</v>
      </c>
      <c r="E231" s="261">
        <v>1</v>
      </c>
      <c r="F231" s="275">
        <v>90000.493333333332</v>
      </c>
      <c r="G231" s="277"/>
      <c r="H231" s="277"/>
      <c r="I231" s="277"/>
      <c r="J231" s="237"/>
      <c r="K231" s="193"/>
      <c r="L231" s="193"/>
      <c r="M231" s="193"/>
      <c r="N231" s="193"/>
    </row>
    <row r="232" spans="1:14" ht="115.15" customHeight="1" thickBot="1">
      <c r="A232" s="250">
        <f t="shared" si="5"/>
        <v>225</v>
      </c>
      <c r="B232" s="259" t="s">
        <v>589</v>
      </c>
      <c r="C232" s="265" t="s">
        <v>590</v>
      </c>
      <c r="D232" s="260" t="s">
        <v>299</v>
      </c>
      <c r="E232" s="261">
        <v>1</v>
      </c>
      <c r="F232" s="275">
        <v>256666.73666666666</v>
      </c>
      <c r="G232" s="277"/>
      <c r="H232" s="277"/>
      <c r="I232" s="277"/>
      <c r="J232" s="237"/>
      <c r="K232" s="193"/>
      <c r="L232" s="193"/>
      <c r="M232" s="193"/>
      <c r="N232" s="193"/>
    </row>
    <row r="233" spans="1:14" ht="115.15" customHeight="1" thickBot="1">
      <c r="A233" s="250">
        <f t="shared" si="5"/>
        <v>226</v>
      </c>
      <c r="B233" s="259" t="s">
        <v>456</v>
      </c>
      <c r="C233" s="264" t="s">
        <v>586</v>
      </c>
      <c r="D233" s="260" t="s">
        <v>299</v>
      </c>
      <c r="E233" s="261">
        <v>1</v>
      </c>
      <c r="F233" s="275">
        <v>29666.7</v>
      </c>
      <c r="G233" s="277"/>
      <c r="H233" s="277"/>
      <c r="I233" s="277"/>
      <c r="J233" s="237"/>
      <c r="K233" s="193"/>
      <c r="L233" s="193"/>
      <c r="M233" s="193"/>
      <c r="N233" s="193"/>
    </row>
    <row r="234" spans="1:14" ht="115.15" customHeight="1" thickBot="1">
      <c r="A234" s="250">
        <f t="shared" si="5"/>
        <v>227</v>
      </c>
      <c r="B234" s="259" t="s">
        <v>456</v>
      </c>
      <c r="C234" s="264" t="s">
        <v>587</v>
      </c>
      <c r="D234" s="260" t="s">
        <v>299</v>
      </c>
      <c r="E234" s="261">
        <v>1</v>
      </c>
      <c r="F234" s="275">
        <v>46666.643333333333</v>
      </c>
      <c r="G234" s="277"/>
      <c r="H234" s="277"/>
      <c r="I234" s="277"/>
      <c r="J234" s="237"/>
      <c r="K234" s="193"/>
      <c r="L234" s="193"/>
      <c r="M234" s="193"/>
      <c r="N234" s="193"/>
    </row>
    <row r="235" spans="1:14" ht="115.15" customHeight="1" thickBot="1">
      <c r="A235" s="250">
        <f t="shared" si="5"/>
        <v>228</v>
      </c>
      <c r="B235" s="259" t="s">
        <v>591</v>
      </c>
      <c r="C235" s="264" t="s">
        <v>588</v>
      </c>
      <c r="D235" s="260" t="s">
        <v>299</v>
      </c>
      <c r="E235" s="261">
        <v>1</v>
      </c>
      <c r="F235" s="275">
        <v>91666.493333333332</v>
      </c>
      <c r="G235" s="277"/>
      <c r="H235" s="277"/>
      <c r="I235" s="277"/>
      <c r="J235" s="237"/>
      <c r="K235" s="193"/>
      <c r="L235" s="193"/>
      <c r="M235" s="193"/>
      <c r="N235" s="193"/>
    </row>
    <row r="236" spans="1:14" ht="115.15" customHeight="1" thickBot="1">
      <c r="A236" s="250">
        <f t="shared" si="5"/>
        <v>229</v>
      </c>
      <c r="B236" s="259" t="s">
        <v>592</v>
      </c>
      <c r="C236" s="263" t="s">
        <v>593</v>
      </c>
      <c r="D236" s="260" t="s">
        <v>299</v>
      </c>
      <c r="E236" s="261">
        <v>1</v>
      </c>
      <c r="F236" s="275">
        <v>199999.73</v>
      </c>
      <c r="G236" s="277"/>
      <c r="H236" s="277"/>
      <c r="I236" s="277"/>
      <c r="J236" s="237"/>
      <c r="K236" s="193"/>
      <c r="L236" s="193"/>
      <c r="M236" s="193"/>
      <c r="N236" s="193"/>
    </row>
    <row r="237" spans="1:14" ht="115.15" customHeight="1" thickBot="1">
      <c r="A237" s="250">
        <f t="shared" si="5"/>
        <v>230</v>
      </c>
      <c r="B237" s="259" t="s">
        <v>592</v>
      </c>
      <c r="C237" s="259" t="s">
        <v>593</v>
      </c>
      <c r="D237" s="260" t="s">
        <v>299</v>
      </c>
      <c r="E237" s="261">
        <v>1</v>
      </c>
      <c r="F237" s="275">
        <v>220000.45666666667</v>
      </c>
      <c r="G237" s="277"/>
      <c r="H237" s="277"/>
      <c r="I237" s="277"/>
      <c r="J237" s="237"/>
      <c r="K237" s="193"/>
      <c r="L237" s="193"/>
      <c r="M237" s="193"/>
      <c r="N237" s="193"/>
    </row>
    <row r="238" spans="1:14" ht="115.15" customHeight="1" thickBot="1">
      <c r="A238" s="250">
        <f t="shared" si="5"/>
        <v>231</v>
      </c>
      <c r="B238" s="259" t="s">
        <v>592</v>
      </c>
      <c r="C238" s="259" t="s">
        <v>594</v>
      </c>
      <c r="D238" s="260" t="s">
        <v>299</v>
      </c>
      <c r="E238" s="261">
        <v>1</v>
      </c>
      <c r="F238" s="275">
        <v>350000.42</v>
      </c>
      <c r="G238" s="277"/>
      <c r="H238" s="277"/>
      <c r="I238" s="277"/>
      <c r="J238" s="237"/>
      <c r="K238" s="193"/>
      <c r="L238" s="193"/>
      <c r="M238" s="193"/>
      <c r="N238" s="193"/>
    </row>
    <row r="239" spans="1:14" ht="115.15" customHeight="1" thickBot="1">
      <c r="A239" s="250">
        <f t="shared" si="5"/>
        <v>232</v>
      </c>
      <c r="B239" s="259" t="s">
        <v>592</v>
      </c>
      <c r="C239" s="259" t="s">
        <v>595</v>
      </c>
      <c r="D239" s="260" t="s">
        <v>299</v>
      </c>
      <c r="E239" s="261">
        <v>1</v>
      </c>
      <c r="F239" s="275">
        <v>199999.73</v>
      </c>
      <c r="G239" s="277"/>
      <c r="H239" s="277"/>
      <c r="I239" s="277"/>
      <c r="J239" s="237"/>
      <c r="K239" s="193"/>
      <c r="L239" s="193"/>
      <c r="M239" s="193"/>
      <c r="N239" s="193"/>
    </row>
    <row r="240" spans="1:14" ht="115.15" customHeight="1" thickBot="1">
      <c r="A240" s="250">
        <f t="shared" si="5"/>
        <v>233</v>
      </c>
      <c r="B240" s="259" t="s">
        <v>592</v>
      </c>
      <c r="C240" s="259" t="s">
        <v>596</v>
      </c>
      <c r="D240" s="260" t="s">
        <v>299</v>
      </c>
      <c r="E240" s="261">
        <v>1</v>
      </c>
      <c r="F240" s="275">
        <v>63333.386666666665</v>
      </c>
      <c r="G240" s="277"/>
      <c r="H240" s="277"/>
      <c r="I240" s="277"/>
      <c r="J240" s="237"/>
      <c r="K240" s="193"/>
      <c r="L240" s="193"/>
      <c r="M240" s="193"/>
      <c r="N240" s="193"/>
    </row>
    <row r="241" spans="1:14" ht="115.15" customHeight="1" thickBot="1">
      <c r="A241" s="250">
        <f t="shared" si="5"/>
        <v>234</v>
      </c>
      <c r="B241" s="259" t="s">
        <v>592</v>
      </c>
      <c r="C241" s="259" t="s">
        <v>597</v>
      </c>
      <c r="D241" s="260" t="s">
        <v>299</v>
      </c>
      <c r="E241" s="261">
        <v>1</v>
      </c>
      <c r="F241" s="275">
        <v>249999.96</v>
      </c>
      <c r="G241" s="277"/>
      <c r="H241" s="277"/>
      <c r="I241" s="277"/>
      <c r="J241" s="237"/>
      <c r="K241" s="193"/>
      <c r="L241" s="193"/>
      <c r="M241" s="193"/>
      <c r="N241" s="193"/>
    </row>
    <row r="242" spans="1:14" ht="115.15" customHeight="1" thickBot="1">
      <c r="A242" s="250">
        <f t="shared" si="5"/>
        <v>235</v>
      </c>
      <c r="B242" s="259" t="s">
        <v>592</v>
      </c>
      <c r="C242" s="259" t="s">
        <v>598</v>
      </c>
      <c r="D242" s="260" t="s">
        <v>299</v>
      </c>
      <c r="E242" s="261">
        <v>1</v>
      </c>
      <c r="F242" s="275">
        <v>229999.63</v>
      </c>
      <c r="G242" s="277"/>
      <c r="H242" s="277"/>
      <c r="I242" s="277"/>
      <c r="J242" s="237"/>
      <c r="K242" s="193"/>
      <c r="L242" s="193"/>
      <c r="M242" s="193"/>
      <c r="N242" s="193"/>
    </row>
    <row r="243" spans="1:14" ht="115.15" customHeight="1" thickBot="1">
      <c r="A243" s="250">
        <f t="shared" si="5"/>
        <v>236</v>
      </c>
      <c r="B243" s="259" t="s">
        <v>592</v>
      </c>
      <c r="C243" s="259" t="s">
        <v>599</v>
      </c>
      <c r="D243" s="260" t="s">
        <v>299</v>
      </c>
      <c r="E243" s="261">
        <v>1</v>
      </c>
      <c r="F243" s="275">
        <v>160000.26</v>
      </c>
      <c r="G243" s="277"/>
      <c r="H243" s="277"/>
      <c r="I243" s="277"/>
      <c r="J243" s="237"/>
      <c r="K243" s="193"/>
      <c r="L243" s="193"/>
      <c r="M243" s="193"/>
      <c r="N243" s="193"/>
    </row>
    <row r="244" spans="1:14" ht="115.15" customHeight="1" thickBot="1">
      <c r="A244" s="250">
        <f t="shared" si="5"/>
        <v>237</v>
      </c>
      <c r="B244" s="259" t="s">
        <v>592</v>
      </c>
      <c r="C244" s="259" t="s">
        <v>600</v>
      </c>
      <c r="D244" s="260" t="s">
        <v>299</v>
      </c>
      <c r="E244" s="261">
        <v>1</v>
      </c>
      <c r="F244" s="275">
        <v>44999.85</v>
      </c>
      <c r="G244" s="277"/>
      <c r="H244" s="277"/>
      <c r="I244" s="277"/>
      <c r="J244" s="237"/>
      <c r="K244" s="193"/>
      <c r="L244" s="193"/>
      <c r="M244" s="193"/>
      <c r="N244" s="193"/>
    </row>
    <row r="245" spans="1:14" ht="115.15" customHeight="1" thickBot="1">
      <c r="A245" s="250">
        <f t="shared" si="5"/>
        <v>238</v>
      </c>
      <c r="B245" s="259" t="s">
        <v>592</v>
      </c>
      <c r="C245" s="259" t="s">
        <v>601</v>
      </c>
      <c r="D245" s="260" t="s">
        <v>299</v>
      </c>
      <c r="E245" s="261">
        <v>1</v>
      </c>
      <c r="F245" s="275">
        <v>550000.15</v>
      </c>
      <c r="G245" s="277"/>
      <c r="H245" s="277"/>
      <c r="I245" s="277"/>
      <c r="J245" s="237"/>
      <c r="K245" s="193"/>
      <c r="L245" s="193"/>
      <c r="M245" s="193"/>
      <c r="N245" s="193"/>
    </row>
    <row r="246" spans="1:14" ht="115.15" customHeight="1" thickBot="1">
      <c r="A246" s="250">
        <f t="shared" si="5"/>
        <v>239</v>
      </c>
      <c r="B246" s="259" t="s">
        <v>592</v>
      </c>
      <c r="C246" s="259" t="s">
        <v>602</v>
      </c>
      <c r="D246" s="260" t="s">
        <v>299</v>
      </c>
      <c r="E246" s="261">
        <v>1</v>
      </c>
      <c r="F246" s="275">
        <v>320000.52</v>
      </c>
      <c r="G246" s="277"/>
      <c r="H246" s="277"/>
      <c r="I246" s="277"/>
      <c r="J246" s="237"/>
      <c r="K246" s="193"/>
      <c r="L246" s="193"/>
      <c r="M246" s="193"/>
      <c r="N246" s="193"/>
    </row>
    <row r="247" spans="1:14" ht="115.15" customHeight="1" thickBot="1">
      <c r="A247" s="250">
        <f t="shared" si="5"/>
        <v>240</v>
      </c>
      <c r="B247" s="259" t="s">
        <v>592</v>
      </c>
      <c r="C247" s="259" t="s">
        <v>603</v>
      </c>
      <c r="D247" s="260" t="s">
        <v>299</v>
      </c>
      <c r="E247" s="261">
        <v>1</v>
      </c>
      <c r="F247" s="275">
        <v>63333.386666666665</v>
      </c>
      <c r="G247" s="277"/>
      <c r="H247" s="277"/>
      <c r="I247" s="277"/>
      <c r="J247" s="237"/>
      <c r="K247" s="193"/>
      <c r="L247" s="193"/>
      <c r="M247" s="193"/>
      <c r="N247" s="193"/>
    </row>
    <row r="248" spans="1:14" ht="115.15" customHeight="1" thickBot="1">
      <c r="A248" s="250">
        <f t="shared" si="5"/>
        <v>241</v>
      </c>
      <c r="B248" s="259" t="s">
        <v>592</v>
      </c>
      <c r="C248" s="259" t="s">
        <v>604</v>
      </c>
      <c r="D248" s="260" t="s">
        <v>299</v>
      </c>
      <c r="E248" s="261">
        <v>1</v>
      </c>
      <c r="F248" s="275">
        <v>100000.46</v>
      </c>
      <c r="G248" s="277"/>
      <c r="H248" s="277"/>
      <c r="I248" s="277"/>
      <c r="J248" s="237"/>
      <c r="K248" s="193"/>
      <c r="L248" s="193"/>
      <c r="M248" s="193"/>
      <c r="N248" s="193"/>
    </row>
    <row r="249" spans="1:14" ht="115.15" customHeight="1" thickBot="1">
      <c r="A249" s="250">
        <f t="shared" si="5"/>
        <v>242</v>
      </c>
      <c r="B249" s="259" t="s">
        <v>592</v>
      </c>
      <c r="C249" s="259" t="s">
        <v>605</v>
      </c>
      <c r="D249" s="260" t="s">
        <v>299</v>
      </c>
      <c r="E249" s="261">
        <v>1</v>
      </c>
      <c r="F249" s="275">
        <v>160000.26</v>
      </c>
      <c r="G249" s="277"/>
      <c r="H249" s="277"/>
      <c r="I249" s="277"/>
      <c r="J249" s="237"/>
      <c r="K249" s="193"/>
      <c r="L249" s="193"/>
      <c r="M249" s="193"/>
      <c r="N249" s="193"/>
    </row>
    <row r="250" spans="1:14" ht="115.15" customHeight="1" thickBot="1">
      <c r="A250" s="250">
        <f t="shared" si="5"/>
        <v>243</v>
      </c>
      <c r="B250" s="259" t="s">
        <v>592</v>
      </c>
      <c r="C250" s="259" t="s">
        <v>606</v>
      </c>
      <c r="D250" s="260" t="s">
        <v>299</v>
      </c>
      <c r="E250" s="261">
        <v>1</v>
      </c>
      <c r="F250" s="275">
        <v>199999.73</v>
      </c>
      <c r="G250" s="277"/>
      <c r="H250" s="277"/>
      <c r="I250" s="277"/>
      <c r="J250" s="237"/>
      <c r="K250" s="193"/>
      <c r="L250" s="193"/>
      <c r="M250" s="193"/>
      <c r="N250" s="193"/>
    </row>
    <row r="251" spans="1:14" ht="115.15" customHeight="1" thickBot="1">
      <c r="A251" s="250">
        <f t="shared" si="5"/>
        <v>244</v>
      </c>
      <c r="B251" s="259" t="s">
        <v>607</v>
      </c>
      <c r="C251" s="259" t="s">
        <v>608</v>
      </c>
      <c r="D251" s="260" t="s">
        <v>299</v>
      </c>
      <c r="E251" s="261">
        <v>1</v>
      </c>
      <c r="F251" s="275">
        <v>70000.56</v>
      </c>
      <c r="G251" s="277"/>
      <c r="H251" s="277"/>
      <c r="I251" s="277"/>
      <c r="J251" s="237"/>
      <c r="K251" s="193"/>
      <c r="L251" s="193"/>
      <c r="M251" s="193"/>
      <c r="N251" s="193"/>
    </row>
    <row r="252" spans="1:14" ht="115.15" customHeight="1" thickBot="1">
      <c r="A252" s="250">
        <f t="shared" si="5"/>
        <v>245</v>
      </c>
      <c r="B252" s="259" t="s">
        <v>607</v>
      </c>
      <c r="C252" s="259" t="s">
        <v>609</v>
      </c>
      <c r="D252" s="260" t="s">
        <v>299</v>
      </c>
      <c r="E252" s="261">
        <v>1</v>
      </c>
      <c r="F252" s="275">
        <v>70000.56</v>
      </c>
      <c r="G252" s="277"/>
      <c r="H252" s="277"/>
      <c r="I252" s="277"/>
      <c r="J252" s="237"/>
      <c r="K252" s="193"/>
      <c r="L252" s="193"/>
      <c r="M252" s="193"/>
      <c r="N252" s="193"/>
    </row>
    <row r="253" spans="1:14" ht="115.15" customHeight="1" thickBot="1">
      <c r="A253" s="250">
        <f t="shared" si="5"/>
        <v>246</v>
      </c>
      <c r="B253" s="259" t="s">
        <v>607</v>
      </c>
      <c r="C253" s="259" t="s">
        <v>610</v>
      </c>
      <c r="D253" s="260" t="s">
        <v>299</v>
      </c>
      <c r="E253" s="261">
        <v>1</v>
      </c>
      <c r="F253" s="275">
        <v>70000.56</v>
      </c>
      <c r="G253" s="277"/>
      <c r="H253" s="277"/>
      <c r="I253" s="277"/>
      <c r="J253" s="237"/>
      <c r="K253" s="193"/>
      <c r="L253" s="193"/>
      <c r="M253" s="193"/>
      <c r="N253" s="193"/>
    </row>
    <row r="254" spans="1:14" ht="115.15" customHeight="1" thickBot="1">
      <c r="A254" s="250">
        <f t="shared" si="5"/>
        <v>247</v>
      </c>
      <c r="B254" s="259" t="s">
        <v>611</v>
      </c>
      <c r="C254" s="259" t="s">
        <v>612</v>
      </c>
      <c r="D254" s="260" t="s">
        <v>299</v>
      </c>
      <c r="E254" s="261">
        <v>1</v>
      </c>
      <c r="F254" s="275">
        <v>399999.46</v>
      </c>
      <c r="G254" s="277"/>
      <c r="H254" s="277"/>
      <c r="I254" s="277"/>
      <c r="J254" s="237"/>
      <c r="K254" s="193"/>
      <c r="L254" s="193"/>
      <c r="M254" s="193"/>
      <c r="N254" s="193"/>
    </row>
    <row r="255" spans="1:14" ht="115.15" customHeight="1" thickBot="1">
      <c r="A255" s="250">
        <f t="shared" si="5"/>
        <v>248</v>
      </c>
      <c r="B255" s="259" t="s">
        <v>613</v>
      </c>
      <c r="C255" s="259" t="s">
        <v>614</v>
      </c>
      <c r="D255" s="260" t="s">
        <v>299</v>
      </c>
      <c r="E255" s="261">
        <v>1</v>
      </c>
      <c r="F255" s="275">
        <v>249999.96</v>
      </c>
      <c r="G255" s="277"/>
      <c r="H255" s="277"/>
      <c r="I255" s="277"/>
      <c r="J255" s="237"/>
      <c r="K255" s="193"/>
      <c r="L255" s="193"/>
      <c r="M255" s="193"/>
      <c r="N255" s="193"/>
    </row>
    <row r="256" spans="1:14" ht="115.15" customHeight="1" thickBot="1">
      <c r="A256" s="250">
        <f t="shared" si="5"/>
        <v>249</v>
      </c>
      <c r="B256" s="259" t="s">
        <v>615</v>
      </c>
      <c r="C256" s="259" t="s">
        <v>616</v>
      </c>
      <c r="D256" s="260" t="s">
        <v>299</v>
      </c>
      <c r="E256" s="261">
        <v>1</v>
      </c>
      <c r="F256" s="275">
        <v>270000.28999999998</v>
      </c>
      <c r="G256" s="277"/>
      <c r="H256" s="277"/>
      <c r="I256" s="277"/>
      <c r="J256" s="237"/>
      <c r="K256" s="193"/>
      <c r="L256" s="193"/>
      <c r="M256" s="193"/>
      <c r="N256" s="193"/>
    </row>
    <row r="257" spans="1:14" ht="115.15" customHeight="1" thickBot="1">
      <c r="A257" s="250">
        <f t="shared" si="5"/>
        <v>250</v>
      </c>
      <c r="B257" s="259" t="s">
        <v>615</v>
      </c>
      <c r="C257" s="259" t="s">
        <v>617</v>
      </c>
      <c r="D257" s="260" t="s">
        <v>299</v>
      </c>
      <c r="E257" s="261">
        <v>1</v>
      </c>
      <c r="F257" s="275">
        <v>449999.69</v>
      </c>
      <c r="G257" s="277"/>
      <c r="H257" s="277"/>
      <c r="I257" s="277"/>
      <c r="J257" s="237"/>
      <c r="K257" s="193"/>
      <c r="L257" s="193"/>
      <c r="M257" s="193"/>
      <c r="N257" s="193"/>
    </row>
    <row r="258" spans="1:14" ht="115.15" customHeight="1" thickBot="1">
      <c r="A258" s="250">
        <f t="shared" si="5"/>
        <v>251</v>
      </c>
      <c r="B258" s="259" t="s">
        <v>615</v>
      </c>
      <c r="C258" s="259" t="s">
        <v>618</v>
      </c>
      <c r="D258" s="260" t="s">
        <v>299</v>
      </c>
      <c r="E258" s="261">
        <v>1</v>
      </c>
      <c r="F258" s="275">
        <v>949999.61</v>
      </c>
      <c r="G258" s="277"/>
      <c r="H258" s="277"/>
      <c r="I258" s="277"/>
      <c r="J258" s="237"/>
      <c r="K258" s="193"/>
      <c r="L258" s="193"/>
      <c r="M258" s="193"/>
      <c r="N258" s="193"/>
    </row>
    <row r="259" spans="1:14" ht="115.15" customHeight="1" thickBot="1">
      <c r="A259" s="250">
        <f t="shared" si="5"/>
        <v>252</v>
      </c>
      <c r="B259" s="259" t="s">
        <v>615</v>
      </c>
      <c r="C259" s="259" t="s">
        <v>619</v>
      </c>
      <c r="D259" s="260" t="s">
        <v>299</v>
      </c>
      <c r="E259" s="261">
        <v>1</v>
      </c>
      <c r="F259" s="275">
        <v>1016666.5833333334</v>
      </c>
      <c r="G259" s="277"/>
      <c r="H259" s="277"/>
      <c r="I259" s="277"/>
      <c r="J259" s="237"/>
      <c r="K259" s="193"/>
      <c r="L259" s="193"/>
      <c r="M259" s="193"/>
      <c r="N259" s="193"/>
    </row>
    <row r="260" spans="1:14" ht="115.15" customHeight="1" thickBot="1">
      <c r="A260" s="250">
        <f t="shared" si="5"/>
        <v>253</v>
      </c>
      <c r="B260" s="259" t="s">
        <v>615</v>
      </c>
      <c r="C260" s="259" t="s">
        <v>620</v>
      </c>
      <c r="D260" s="260" t="s">
        <v>299</v>
      </c>
      <c r="E260" s="261">
        <v>1</v>
      </c>
      <c r="F260" s="275">
        <v>1633333.3099999998</v>
      </c>
      <c r="G260" s="277"/>
      <c r="H260" s="277"/>
      <c r="I260" s="277"/>
      <c r="J260" s="237"/>
      <c r="K260" s="193"/>
      <c r="L260" s="193"/>
      <c r="M260" s="193"/>
      <c r="N260" s="193"/>
    </row>
    <row r="261" spans="1:14" ht="115.15" customHeight="1" thickBot="1">
      <c r="A261" s="250">
        <f t="shared" si="5"/>
        <v>254</v>
      </c>
      <c r="B261" s="259" t="s">
        <v>615</v>
      </c>
      <c r="C261" s="259" t="s">
        <v>621</v>
      </c>
      <c r="D261" s="260" t="s">
        <v>299</v>
      </c>
      <c r="E261" s="261">
        <v>1</v>
      </c>
      <c r="F261" s="275">
        <v>2766666.6999999997</v>
      </c>
      <c r="G261" s="277"/>
      <c r="H261" s="277"/>
      <c r="I261" s="277"/>
      <c r="J261" s="237"/>
      <c r="K261" s="193"/>
      <c r="L261" s="193"/>
      <c r="M261" s="193"/>
      <c r="N261" s="193"/>
    </row>
    <row r="262" spans="1:14" ht="115.15" customHeight="1" thickBot="1">
      <c r="A262" s="250">
        <f t="shared" si="5"/>
        <v>255</v>
      </c>
      <c r="B262" s="259" t="s">
        <v>615</v>
      </c>
      <c r="C262" s="259" t="s">
        <v>622</v>
      </c>
      <c r="D262" s="260" t="s">
        <v>299</v>
      </c>
      <c r="E262" s="261">
        <v>1</v>
      </c>
      <c r="F262" s="275">
        <v>1133333.3899999999</v>
      </c>
      <c r="G262" s="277"/>
      <c r="H262" s="277"/>
      <c r="I262" s="277"/>
      <c r="J262" s="237"/>
      <c r="K262" s="193"/>
      <c r="L262" s="193"/>
      <c r="M262" s="193"/>
      <c r="N262" s="193"/>
    </row>
    <row r="263" spans="1:14" ht="115.15" customHeight="1" thickBot="1">
      <c r="A263" s="250">
        <f t="shared" si="5"/>
        <v>256</v>
      </c>
      <c r="B263" s="259" t="s">
        <v>615</v>
      </c>
      <c r="C263" s="259" t="s">
        <v>623</v>
      </c>
      <c r="D263" s="260" t="s">
        <v>299</v>
      </c>
      <c r="E263" s="261">
        <v>1</v>
      </c>
      <c r="F263" s="275">
        <v>100000.46</v>
      </c>
      <c r="G263" s="277"/>
      <c r="H263" s="277"/>
      <c r="I263" s="277"/>
      <c r="J263" s="237"/>
      <c r="K263" s="193"/>
      <c r="L263" s="193"/>
      <c r="M263" s="193"/>
      <c r="N263" s="193"/>
    </row>
    <row r="264" spans="1:14" ht="115.15" customHeight="1" thickBot="1">
      <c r="A264" s="250">
        <f t="shared" si="5"/>
        <v>257</v>
      </c>
      <c r="B264" s="259" t="s">
        <v>615</v>
      </c>
      <c r="C264" s="259" t="s">
        <v>624</v>
      </c>
      <c r="D264" s="260" t="s">
        <v>299</v>
      </c>
      <c r="E264" s="261">
        <v>1</v>
      </c>
      <c r="F264" s="275">
        <v>900000.57</v>
      </c>
      <c r="G264" s="277"/>
      <c r="H264" s="277"/>
      <c r="I264" s="277"/>
      <c r="J264" s="237"/>
      <c r="K264" s="193"/>
      <c r="L264" s="193"/>
      <c r="M264" s="193"/>
      <c r="N264" s="193"/>
    </row>
    <row r="265" spans="1:14" ht="115.15" customHeight="1" thickBot="1">
      <c r="A265" s="250">
        <f t="shared" si="5"/>
        <v>258</v>
      </c>
      <c r="B265" s="259" t="s">
        <v>615</v>
      </c>
      <c r="C265" s="259" t="s">
        <v>625</v>
      </c>
      <c r="D265" s="260" t="s">
        <v>299</v>
      </c>
      <c r="E265" s="261">
        <v>1</v>
      </c>
      <c r="F265" s="275">
        <v>1549999.99</v>
      </c>
      <c r="G265" s="277"/>
      <c r="H265" s="277"/>
      <c r="I265" s="277"/>
      <c r="J265" s="237"/>
      <c r="K265" s="193"/>
      <c r="L265" s="193"/>
      <c r="M265" s="193"/>
      <c r="N265" s="193"/>
    </row>
    <row r="266" spans="1:14" ht="115.15" customHeight="1" thickBot="1">
      <c r="A266" s="250">
        <f t="shared" si="5"/>
        <v>259</v>
      </c>
      <c r="B266" s="259" t="s">
        <v>615</v>
      </c>
      <c r="C266" s="259" t="s">
        <v>626</v>
      </c>
      <c r="D266" s="260" t="s">
        <v>299</v>
      </c>
      <c r="E266" s="261">
        <v>1</v>
      </c>
      <c r="F266" s="275">
        <v>1400000.49</v>
      </c>
      <c r="G266" s="277"/>
      <c r="H266" s="277"/>
      <c r="I266" s="277"/>
      <c r="J266" s="237"/>
      <c r="K266" s="193"/>
      <c r="L266" s="193"/>
      <c r="M266" s="193"/>
      <c r="N266" s="193"/>
    </row>
    <row r="267" spans="1:14" ht="115.15" customHeight="1" thickBot="1">
      <c r="A267" s="250">
        <f t="shared" ref="A267:A314" si="8">A266+1</f>
        <v>260</v>
      </c>
      <c r="B267" s="259" t="s">
        <v>615</v>
      </c>
      <c r="C267" s="259" t="s">
        <v>627</v>
      </c>
      <c r="D267" s="260" t="s">
        <v>299</v>
      </c>
      <c r="E267" s="261">
        <v>1</v>
      </c>
      <c r="F267" s="275">
        <v>1249999.8</v>
      </c>
      <c r="G267" s="277"/>
      <c r="H267" s="277"/>
      <c r="I267" s="277"/>
      <c r="J267" s="237"/>
      <c r="K267" s="193"/>
      <c r="L267" s="193"/>
      <c r="M267" s="193"/>
      <c r="N267" s="193"/>
    </row>
    <row r="268" spans="1:14" ht="115.15" customHeight="1" thickBot="1">
      <c r="A268" s="250">
        <f t="shared" si="8"/>
        <v>261</v>
      </c>
      <c r="B268" s="259" t="s">
        <v>615</v>
      </c>
      <c r="C268" s="259" t="s">
        <v>628</v>
      </c>
      <c r="D268" s="260" t="s">
        <v>299</v>
      </c>
      <c r="E268" s="261">
        <v>1</v>
      </c>
      <c r="F268" s="275">
        <v>615000.32999999996</v>
      </c>
      <c r="G268" s="277"/>
      <c r="H268" s="277"/>
      <c r="I268" s="277"/>
      <c r="J268" s="237"/>
      <c r="K268" s="193"/>
      <c r="L268" s="193"/>
      <c r="M268" s="193"/>
      <c r="N268" s="193"/>
    </row>
    <row r="269" spans="1:14" ht="115.15" customHeight="1" thickBot="1">
      <c r="A269" s="250">
        <f t="shared" si="8"/>
        <v>262</v>
      </c>
      <c r="B269" s="259" t="s">
        <v>615</v>
      </c>
      <c r="C269" s="259" t="s">
        <v>629</v>
      </c>
      <c r="D269" s="260" t="s">
        <v>299</v>
      </c>
      <c r="E269" s="261">
        <v>1</v>
      </c>
      <c r="F269" s="275">
        <v>535720.15</v>
      </c>
      <c r="G269" s="277"/>
      <c r="H269" s="277"/>
      <c r="I269" s="277"/>
      <c r="J269" s="237"/>
      <c r="K269" s="193"/>
      <c r="L269" s="193"/>
      <c r="M269" s="193"/>
      <c r="N269" s="193"/>
    </row>
    <row r="270" spans="1:14" ht="115.15" customHeight="1" thickBot="1">
      <c r="A270" s="250">
        <f t="shared" si="8"/>
        <v>263</v>
      </c>
      <c r="B270" s="259" t="s">
        <v>615</v>
      </c>
      <c r="C270" s="259" t="s">
        <v>630</v>
      </c>
      <c r="D270" s="260" t="s">
        <v>299</v>
      </c>
      <c r="E270" s="261">
        <v>1</v>
      </c>
      <c r="F270" s="275">
        <v>749999.88</v>
      </c>
      <c r="G270" s="277"/>
      <c r="H270" s="277"/>
      <c r="I270" s="277"/>
      <c r="J270" s="237"/>
      <c r="K270" s="193"/>
      <c r="L270" s="193"/>
      <c r="M270" s="193"/>
      <c r="N270" s="193"/>
    </row>
    <row r="271" spans="1:14" ht="115.15" customHeight="1" thickBot="1">
      <c r="A271" s="250">
        <f t="shared" si="8"/>
        <v>264</v>
      </c>
      <c r="B271" s="259" t="s">
        <v>615</v>
      </c>
      <c r="C271" s="259" t="s">
        <v>631</v>
      </c>
      <c r="D271" s="260" t="s">
        <v>299</v>
      </c>
      <c r="E271" s="261">
        <v>1</v>
      </c>
      <c r="F271" s="275">
        <v>999999.84</v>
      </c>
      <c r="G271" s="277"/>
      <c r="H271" s="277"/>
      <c r="I271" s="277"/>
      <c r="J271" s="237"/>
      <c r="K271" s="193"/>
      <c r="L271" s="193"/>
      <c r="M271" s="193"/>
      <c r="N271" s="193"/>
    </row>
    <row r="272" spans="1:14" ht="115.15" customHeight="1" thickBot="1">
      <c r="A272" s="250">
        <f t="shared" si="8"/>
        <v>265</v>
      </c>
      <c r="B272" s="259" t="s">
        <v>615</v>
      </c>
      <c r="C272" s="259" t="s">
        <v>632</v>
      </c>
      <c r="D272" s="260" t="s">
        <v>299</v>
      </c>
      <c r="E272" s="261">
        <v>1</v>
      </c>
      <c r="F272" s="275">
        <v>149999.5</v>
      </c>
      <c r="G272" s="277"/>
      <c r="H272" s="277"/>
      <c r="I272" s="277"/>
      <c r="J272" s="237"/>
      <c r="K272" s="193"/>
      <c r="L272" s="193"/>
      <c r="M272" s="193"/>
      <c r="N272" s="193"/>
    </row>
    <row r="273" spans="1:14" ht="115.15" customHeight="1" thickBot="1">
      <c r="A273" s="250">
        <f t="shared" si="8"/>
        <v>266</v>
      </c>
      <c r="B273" s="259" t="s">
        <v>633</v>
      </c>
      <c r="C273" s="259" t="s">
        <v>634</v>
      </c>
      <c r="D273" s="260" t="s">
        <v>299</v>
      </c>
      <c r="E273" s="261">
        <v>1</v>
      </c>
      <c r="F273" s="275">
        <v>380000.32</v>
      </c>
      <c r="G273" s="277"/>
      <c r="H273" s="277"/>
      <c r="I273" s="277"/>
      <c r="J273" s="237"/>
      <c r="K273" s="193"/>
      <c r="L273" s="193"/>
      <c r="M273" s="193"/>
      <c r="N273" s="193"/>
    </row>
    <row r="274" spans="1:14" ht="115.15" customHeight="1" thickBot="1">
      <c r="A274" s="250">
        <f t="shared" si="8"/>
        <v>267</v>
      </c>
      <c r="B274" s="259" t="s">
        <v>633</v>
      </c>
      <c r="C274" s="259" t="s">
        <v>635</v>
      </c>
      <c r="D274" s="260" t="s">
        <v>299</v>
      </c>
      <c r="E274" s="261">
        <v>1</v>
      </c>
      <c r="F274" s="275">
        <v>332066.32666666672</v>
      </c>
      <c r="G274" s="277"/>
      <c r="H274" s="277"/>
      <c r="I274" s="277"/>
      <c r="J274" s="237"/>
      <c r="K274" s="193"/>
      <c r="L274" s="193"/>
      <c r="M274" s="193"/>
      <c r="N274" s="193"/>
    </row>
    <row r="275" spans="1:14" ht="115.15" customHeight="1" thickBot="1">
      <c r="A275" s="250">
        <f t="shared" si="8"/>
        <v>268</v>
      </c>
      <c r="B275" s="259" t="s">
        <v>633</v>
      </c>
      <c r="C275" s="259" t="s">
        <v>636</v>
      </c>
      <c r="D275" s="260" t="s">
        <v>299</v>
      </c>
      <c r="E275" s="261">
        <v>1</v>
      </c>
      <c r="F275" s="275">
        <v>389999.88999999996</v>
      </c>
      <c r="G275" s="277"/>
      <c r="H275" s="277"/>
      <c r="I275" s="277"/>
      <c r="J275" s="237"/>
      <c r="K275" s="193"/>
      <c r="L275" s="193"/>
      <c r="M275" s="193"/>
      <c r="N275" s="193"/>
    </row>
    <row r="276" spans="1:14" ht="115.15" customHeight="1" thickBot="1">
      <c r="A276" s="250">
        <f t="shared" si="8"/>
        <v>269</v>
      </c>
      <c r="B276" s="259" t="s">
        <v>633</v>
      </c>
      <c r="C276" s="259" t="s">
        <v>637</v>
      </c>
      <c r="D276" s="260" t="s">
        <v>299</v>
      </c>
      <c r="E276" s="261">
        <v>1</v>
      </c>
      <c r="F276" s="275">
        <v>494999.54000000004</v>
      </c>
      <c r="G276" s="277"/>
      <c r="H276" s="277"/>
      <c r="I276" s="277"/>
      <c r="J276" s="237"/>
      <c r="K276" s="193"/>
      <c r="L276" s="193"/>
      <c r="M276" s="193"/>
      <c r="N276" s="193"/>
    </row>
    <row r="277" spans="1:14" ht="115.15" customHeight="1" thickBot="1">
      <c r="A277" s="250">
        <f t="shared" si="8"/>
        <v>270</v>
      </c>
      <c r="B277" s="259" t="s">
        <v>633</v>
      </c>
      <c r="C277" s="259" t="s">
        <v>638</v>
      </c>
      <c r="D277" s="260" t="s">
        <v>299</v>
      </c>
      <c r="E277" s="261">
        <v>1</v>
      </c>
      <c r="F277" s="275">
        <v>199999.73</v>
      </c>
      <c r="G277" s="277"/>
      <c r="H277" s="277"/>
      <c r="I277" s="277"/>
      <c r="J277" s="237"/>
      <c r="K277" s="193"/>
      <c r="L277" s="193"/>
      <c r="M277" s="193"/>
      <c r="N277" s="193"/>
    </row>
    <row r="278" spans="1:14" ht="115.15" customHeight="1" thickBot="1">
      <c r="A278" s="250">
        <f t="shared" si="8"/>
        <v>271</v>
      </c>
      <c r="B278" s="259" t="s">
        <v>633</v>
      </c>
      <c r="C278" s="259" t="s">
        <v>639</v>
      </c>
      <c r="D278" s="260" t="s">
        <v>299</v>
      </c>
      <c r="E278" s="261">
        <v>1</v>
      </c>
      <c r="F278" s="275">
        <v>479999.59</v>
      </c>
      <c r="G278" s="277"/>
      <c r="H278" s="277"/>
      <c r="I278" s="277"/>
      <c r="J278" s="237"/>
      <c r="K278" s="193"/>
      <c r="L278" s="193"/>
      <c r="M278" s="193"/>
      <c r="N278" s="193"/>
    </row>
    <row r="279" spans="1:14" ht="115.15" customHeight="1" thickBot="1">
      <c r="A279" s="250">
        <f t="shared" si="8"/>
        <v>272</v>
      </c>
      <c r="B279" s="259" t="s">
        <v>633</v>
      </c>
      <c r="C279" s="259" t="s">
        <v>640</v>
      </c>
      <c r="D279" s="260" t="s">
        <v>299</v>
      </c>
      <c r="E279" s="261">
        <v>1</v>
      </c>
      <c r="F279" s="275">
        <v>320000.52</v>
      </c>
      <c r="G279" s="277"/>
      <c r="H279" s="277"/>
      <c r="I279" s="277"/>
      <c r="J279" s="237"/>
      <c r="K279" s="193"/>
      <c r="L279" s="193"/>
      <c r="M279" s="193"/>
      <c r="N279" s="193"/>
    </row>
    <row r="280" spans="1:14" ht="115.15" customHeight="1" thickBot="1">
      <c r="A280" s="250">
        <f t="shared" si="8"/>
        <v>273</v>
      </c>
      <c r="B280" s="259" t="s">
        <v>633</v>
      </c>
      <c r="C280" s="259" t="s">
        <v>641</v>
      </c>
      <c r="D280" s="260" t="s">
        <v>299</v>
      </c>
      <c r="E280" s="261">
        <v>1</v>
      </c>
      <c r="F280" s="275">
        <v>156666.27666666667</v>
      </c>
      <c r="G280" s="277"/>
      <c r="H280" s="277"/>
      <c r="I280" s="277"/>
      <c r="J280" s="237"/>
      <c r="K280" s="193"/>
      <c r="L280" s="193"/>
      <c r="M280" s="193"/>
      <c r="N280" s="193"/>
    </row>
    <row r="281" spans="1:14" ht="115.15" customHeight="1" thickBot="1">
      <c r="A281" s="250">
        <f t="shared" si="8"/>
        <v>274</v>
      </c>
      <c r="B281" s="259" t="s">
        <v>633</v>
      </c>
      <c r="C281" s="259" t="s">
        <v>642</v>
      </c>
      <c r="D281" s="260" t="s">
        <v>299</v>
      </c>
      <c r="E281" s="261">
        <v>1</v>
      </c>
      <c r="F281" s="275">
        <v>330000.09000000003</v>
      </c>
      <c r="G281" s="277"/>
      <c r="H281" s="277"/>
      <c r="I281" s="277"/>
      <c r="J281" s="237"/>
      <c r="K281" s="193"/>
      <c r="L281" s="193"/>
      <c r="M281" s="193"/>
      <c r="N281" s="193"/>
    </row>
    <row r="282" spans="1:14" ht="115.15" customHeight="1" thickBot="1">
      <c r="A282" s="250">
        <f t="shared" si="8"/>
        <v>275</v>
      </c>
      <c r="B282" s="259" t="s">
        <v>633</v>
      </c>
      <c r="C282" s="259" t="s">
        <v>643</v>
      </c>
      <c r="D282" s="260" t="s">
        <v>299</v>
      </c>
      <c r="E282" s="261">
        <v>1</v>
      </c>
      <c r="F282" s="275">
        <v>249999.96</v>
      </c>
      <c r="G282" s="277"/>
      <c r="H282" s="277"/>
      <c r="I282" s="277"/>
      <c r="J282" s="237"/>
      <c r="K282" s="193"/>
      <c r="L282" s="193"/>
      <c r="M282" s="193"/>
      <c r="N282" s="193"/>
    </row>
    <row r="283" spans="1:14" ht="115.15" customHeight="1" thickBot="1">
      <c r="A283" s="250">
        <f t="shared" si="8"/>
        <v>276</v>
      </c>
      <c r="B283" s="259" t="s">
        <v>633</v>
      </c>
      <c r="C283" s="259" t="s">
        <v>644</v>
      </c>
      <c r="D283" s="260" t="s">
        <v>299</v>
      </c>
      <c r="E283" s="261">
        <v>1</v>
      </c>
      <c r="F283" s="275">
        <v>419999.79</v>
      </c>
      <c r="G283" s="277"/>
      <c r="H283" s="277"/>
      <c r="I283" s="277"/>
      <c r="J283" s="237"/>
      <c r="K283" s="193"/>
      <c r="L283" s="193"/>
      <c r="M283" s="193"/>
      <c r="N283" s="193"/>
    </row>
    <row r="284" spans="1:14" ht="115.15" customHeight="1" thickBot="1">
      <c r="A284" s="250">
        <f t="shared" si="8"/>
        <v>277</v>
      </c>
      <c r="B284" s="259" t="s">
        <v>633</v>
      </c>
      <c r="C284" s="259" t="s">
        <v>645</v>
      </c>
      <c r="D284" s="260" t="s">
        <v>299</v>
      </c>
      <c r="E284" s="261">
        <v>1</v>
      </c>
      <c r="F284" s="275">
        <v>326666.89999999997</v>
      </c>
      <c r="G284" s="277"/>
      <c r="H284" s="277"/>
      <c r="I284" s="277"/>
      <c r="J284" s="237"/>
      <c r="K284" s="193"/>
      <c r="L284" s="193"/>
      <c r="M284" s="193"/>
      <c r="N284" s="193"/>
    </row>
    <row r="285" spans="1:14" ht="115.15" customHeight="1" thickBot="1">
      <c r="A285" s="250">
        <f t="shared" si="8"/>
        <v>278</v>
      </c>
      <c r="B285" s="259" t="s">
        <v>633</v>
      </c>
      <c r="C285" s="259" t="s">
        <v>646</v>
      </c>
      <c r="D285" s="260" t="s">
        <v>299</v>
      </c>
      <c r="E285" s="261">
        <v>1</v>
      </c>
      <c r="F285" s="275">
        <v>430000.55</v>
      </c>
      <c r="G285" s="277"/>
      <c r="H285" s="277"/>
      <c r="I285" s="277"/>
      <c r="J285" s="237"/>
      <c r="K285" s="193"/>
      <c r="L285" s="193"/>
      <c r="M285" s="193"/>
      <c r="N285" s="193"/>
    </row>
    <row r="286" spans="1:14" ht="115.15" customHeight="1" thickBot="1">
      <c r="A286" s="250">
        <f t="shared" si="8"/>
        <v>279</v>
      </c>
      <c r="B286" s="259" t="s">
        <v>633</v>
      </c>
      <c r="C286" s="259" t="s">
        <v>647</v>
      </c>
      <c r="D286" s="260" t="s">
        <v>299</v>
      </c>
      <c r="E286" s="261">
        <v>1</v>
      </c>
      <c r="F286" s="275">
        <v>479999.59</v>
      </c>
      <c r="G286" s="277"/>
      <c r="H286" s="277"/>
      <c r="I286" s="277"/>
      <c r="J286" s="237"/>
      <c r="K286" s="193"/>
      <c r="L286" s="193"/>
      <c r="M286" s="193"/>
      <c r="N286" s="193"/>
    </row>
    <row r="287" spans="1:14" ht="115.15" customHeight="1" thickBot="1">
      <c r="A287" s="250">
        <f t="shared" si="8"/>
        <v>280</v>
      </c>
      <c r="B287" s="259" t="s">
        <v>633</v>
      </c>
      <c r="C287" s="259" t="s">
        <v>648</v>
      </c>
      <c r="D287" s="260" t="s">
        <v>299</v>
      </c>
      <c r="E287" s="261">
        <v>1</v>
      </c>
      <c r="F287" s="275">
        <v>520000.25</v>
      </c>
      <c r="G287" s="277"/>
      <c r="H287" s="277"/>
      <c r="I287" s="277"/>
      <c r="J287" s="237"/>
      <c r="K287" s="193"/>
      <c r="L287" s="193"/>
      <c r="M287" s="193"/>
      <c r="N287" s="193"/>
    </row>
    <row r="288" spans="1:14" ht="115.15" customHeight="1" thickBot="1">
      <c r="A288" s="250">
        <f t="shared" si="8"/>
        <v>281</v>
      </c>
      <c r="B288" s="259" t="s">
        <v>633</v>
      </c>
      <c r="C288" s="259" t="s">
        <v>649</v>
      </c>
      <c r="D288" s="260" t="s">
        <v>299</v>
      </c>
      <c r="E288" s="261">
        <v>1</v>
      </c>
      <c r="F288" s="275">
        <v>256666.34</v>
      </c>
      <c r="G288" s="277"/>
      <c r="H288" s="277"/>
      <c r="I288" s="277"/>
      <c r="J288" s="237"/>
      <c r="K288" s="193"/>
      <c r="L288" s="193"/>
      <c r="M288" s="193"/>
      <c r="N288" s="193"/>
    </row>
    <row r="289" spans="1:14" ht="115.15" customHeight="1" thickBot="1">
      <c r="A289" s="250">
        <f t="shared" si="8"/>
        <v>282</v>
      </c>
      <c r="B289" s="259" t="s">
        <v>633</v>
      </c>
      <c r="C289" s="259" t="s">
        <v>650</v>
      </c>
      <c r="D289" s="260" t="s">
        <v>299</v>
      </c>
      <c r="E289" s="261">
        <v>1</v>
      </c>
      <c r="F289" s="275">
        <v>379999.52666666667</v>
      </c>
      <c r="G289" s="277"/>
      <c r="H289" s="277"/>
      <c r="I289" s="277"/>
      <c r="J289" s="237"/>
      <c r="K289" s="193"/>
      <c r="L289" s="193"/>
      <c r="M289" s="193"/>
      <c r="N289" s="193"/>
    </row>
    <row r="290" spans="1:14" ht="115.15" customHeight="1" thickBot="1">
      <c r="A290" s="250">
        <f t="shared" si="8"/>
        <v>283</v>
      </c>
      <c r="B290" s="259" t="s">
        <v>633</v>
      </c>
      <c r="C290" s="259" t="s">
        <v>651</v>
      </c>
      <c r="D290" s="260" t="s">
        <v>299</v>
      </c>
      <c r="E290" s="261">
        <v>1</v>
      </c>
      <c r="F290" s="275">
        <v>629999.48666666669</v>
      </c>
      <c r="G290" s="277"/>
      <c r="H290" s="277"/>
      <c r="I290" s="277"/>
      <c r="J290" s="237"/>
      <c r="K290" s="193"/>
      <c r="L290" s="193"/>
      <c r="M290" s="193"/>
      <c r="N290" s="193"/>
    </row>
    <row r="291" spans="1:14" ht="115.15" customHeight="1" thickBot="1">
      <c r="A291" s="250">
        <f t="shared" si="8"/>
        <v>284</v>
      </c>
      <c r="B291" s="259" t="s">
        <v>633</v>
      </c>
      <c r="C291" s="259" t="s">
        <v>652</v>
      </c>
      <c r="D291" s="260" t="s">
        <v>299</v>
      </c>
      <c r="E291" s="261">
        <v>1</v>
      </c>
      <c r="F291" s="275">
        <v>530000.21666666667</v>
      </c>
      <c r="G291" s="277"/>
      <c r="H291" s="277"/>
      <c r="I291" s="277"/>
      <c r="J291" s="237"/>
      <c r="K291" s="193"/>
      <c r="L291" s="193"/>
      <c r="M291" s="193"/>
      <c r="N291" s="193"/>
    </row>
    <row r="292" spans="1:14" ht="115.15" customHeight="1" thickBot="1">
      <c r="A292" s="250">
        <f t="shared" si="8"/>
        <v>285</v>
      </c>
      <c r="B292" s="259" t="s">
        <v>633</v>
      </c>
      <c r="C292" s="259" t="s">
        <v>653</v>
      </c>
      <c r="D292" s="260" t="s">
        <v>299</v>
      </c>
      <c r="E292" s="261">
        <v>1</v>
      </c>
      <c r="F292" s="275">
        <v>399999.46</v>
      </c>
      <c r="G292" s="277"/>
      <c r="H292" s="277"/>
      <c r="I292" s="277"/>
      <c r="J292" s="237"/>
      <c r="K292" s="193"/>
      <c r="L292" s="193"/>
      <c r="M292" s="193"/>
      <c r="N292" s="193"/>
    </row>
    <row r="293" spans="1:14" ht="115.15" customHeight="1" thickBot="1">
      <c r="A293" s="250">
        <f t="shared" si="8"/>
        <v>286</v>
      </c>
      <c r="B293" s="259" t="s">
        <v>633</v>
      </c>
      <c r="C293" s="259" t="s">
        <v>654</v>
      </c>
      <c r="D293" s="260" t="s">
        <v>299</v>
      </c>
      <c r="E293" s="261">
        <v>1</v>
      </c>
      <c r="F293" s="275">
        <v>249999.96</v>
      </c>
      <c r="G293" s="277"/>
      <c r="H293" s="277"/>
      <c r="I293" s="277"/>
      <c r="J293" s="237"/>
      <c r="K293" s="193"/>
      <c r="L293" s="193"/>
      <c r="M293" s="193"/>
      <c r="N293" s="193"/>
    </row>
    <row r="294" spans="1:14" ht="115.15" customHeight="1" thickBot="1">
      <c r="A294" s="250">
        <f t="shared" si="8"/>
        <v>287</v>
      </c>
      <c r="B294" s="259" t="s">
        <v>633</v>
      </c>
      <c r="C294" s="259" t="s">
        <v>655</v>
      </c>
      <c r="D294" s="260" t="s">
        <v>299</v>
      </c>
      <c r="E294" s="261">
        <v>1</v>
      </c>
      <c r="F294" s="275">
        <v>409999.8233333333</v>
      </c>
      <c r="G294" s="277"/>
      <c r="H294" s="277"/>
      <c r="I294" s="277"/>
      <c r="J294" s="237"/>
      <c r="K294" s="193"/>
      <c r="L294" s="193"/>
      <c r="M294" s="193"/>
      <c r="N294" s="193"/>
    </row>
    <row r="295" spans="1:14" ht="115.15" customHeight="1" thickBot="1">
      <c r="A295" s="250">
        <f t="shared" si="8"/>
        <v>288</v>
      </c>
      <c r="B295" s="259" t="s">
        <v>633</v>
      </c>
      <c r="C295" s="259" t="s">
        <v>656</v>
      </c>
      <c r="D295" s="260" t="s">
        <v>299</v>
      </c>
      <c r="E295" s="261">
        <v>1</v>
      </c>
      <c r="F295" s="275">
        <v>643333.04</v>
      </c>
      <c r="G295" s="277"/>
      <c r="H295" s="277"/>
      <c r="I295" s="277"/>
      <c r="J295" s="237"/>
      <c r="K295" s="193"/>
      <c r="L295" s="193"/>
      <c r="M295" s="193"/>
      <c r="N295" s="193"/>
    </row>
    <row r="296" spans="1:14" ht="115.15" customHeight="1" thickBot="1">
      <c r="A296" s="250">
        <f t="shared" si="8"/>
        <v>289</v>
      </c>
      <c r="B296" s="259" t="s">
        <v>633</v>
      </c>
      <c r="C296" s="259" t="s">
        <v>657</v>
      </c>
      <c r="D296" s="260" t="s">
        <v>299</v>
      </c>
      <c r="E296" s="261">
        <v>1</v>
      </c>
      <c r="F296" s="275">
        <v>330000.48666666663</v>
      </c>
      <c r="G296" s="277"/>
      <c r="H296" s="277"/>
      <c r="I296" s="277"/>
      <c r="J296" s="237"/>
      <c r="K296" s="193"/>
      <c r="L296" s="193"/>
      <c r="M296" s="193"/>
      <c r="N296" s="193"/>
    </row>
    <row r="297" spans="1:14" ht="115.15" customHeight="1" thickBot="1">
      <c r="A297" s="250">
        <f t="shared" si="8"/>
        <v>290</v>
      </c>
      <c r="B297" s="259" t="s">
        <v>633</v>
      </c>
      <c r="C297" s="259" t="s">
        <v>658</v>
      </c>
      <c r="D297" s="260" t="s">
        <v>299</v>
      </c>
      <c r="E297" s="261">
        <v>1</v>
      </c>
      <c r="F297" s="275">
        <v>286666.63666666666</v>
      </c>
      <c r="G297" s="277"/>
      <c r="H297" s="277"/>
      <c r="I297" s="277"/>
      <c r="J297" s="237"/>
      <c r="K297" s="193"/>
      <c r="L297" s="193"/>
      <c r="M297" s="193"/>
      <c r="N297" s="193"/>
    </row>
    <row r="298" spans="1:14" ht="115.15" customHeight="1" thickBot="1">
      <c r="A298" s="250">
        <f t="shared" si="8"/>
        <v>291</v>
      </c>
      <c r="B298" s="259" t="s">
        <v>633</v>
      </c>
      <c r="C298" s="259" t="s">
        <v>659</v>
      </c>
      <c r="D298" s="260" t="s">
        <v>299</v>
      </c>
      <c r="E298" s="261">
        <v>1</v>
      </c>
      <c r="F298" s="275">
        <v>348566.8666666667</v>
      </c>
      <c r="G298" s="277"/>
      <c r="H298" s="277"/>
      <c r="I298" s="277"/>
      <c r="J298" s="237"/>
      <c r="K298" s="193"/>
      <c r="L298" s="193"/>
      <c r="M298" s="193"/>
      <c r="N298" s="193"/>
    </row>
    <row r="299" spans="1:14" ht="115.15" customHeight="1" thickBot="1">
      <c r="A299" s="250">
        <f t="shared" si="8"/>
        <v>292</v>
      </c>
      <c r="B299" s="259" t="s">
        <v>633</v>
      </c>
      <c r="C299" s="259" t="s">
        <v>660</v>
      </c>
      <c r="D299" s="260" t="s">
        <v>299</v>
      </c>
      <c r="E299" s="261">
        <v>1</v>
      </c>
      <c r="F299" s="275">
        <v>266666.70333333331</v>
      </c>
      <c r="G299" s="277"/>
      <c r="H299" s="277"/>
      <c r="I299" s="277"/>
      <c r="J299" s="237"/>
      <c r="K299" s="193"/>
      <c r="L299" s="193"/>
      <c r="M299" s="193"/>
      <c r="N299" s="193"/>
    </row>
    <row r="300" spans="1:14" ht="115.15" customHeight="1" thickBot="1">
      <c r="A300" s="250">
        <f t="shared" si="8"/>
        <v>293</v>
      </c>
      <c r="B300" s="259" t="s">
        <v>633</v>
      </c>
      <c r="C300" s="259" t="s">
        <v>661</v>
      </c>
      <c r="D300" s="260" t="s">
        <v>299</v>
      </c>
      <c r="E300" s="261">
        <v>1</v>
      </c>
      <c r="F300" s="275">
        <v>143333.12</v>
      </c>
      <c r="G300" s="277"/>
      <c r="H300" s="277"/>
      <c r="I300" s="277"/>
      <c r="J300" s="237"/>
      <c r="K300" s="193"/>
      <c r="L300" s="193"/>
      <c r="M300" s="193"/>
      <c r="N300" s="193"/>
    </row>
    <row r="301" spans="1:14" ht="115.15" customHeight="1" thickBot="1">
      <c r="A301" s="250">
        <f t="shared" si="8"/>
        <v>294</v>
      </c>
      <c r="B301" s="259" t="s">
        <v>633</v>
      </c>
      <c r="C301" s="259" t="s">
        <v>662</v>
      </c>
      <c r="D301" s="260" t="s">
        <v>299</v>
      </c>
      <c r="E301" s="261">
        <v>1</v>
      </c>
      <c r="F301" s="275">
        <v>176667.00333333333</v>
      </c>
      <c r="G301" s="277"/>
      <c r="H301" s="277"/>
      <c r="I301" s="277"/>
      <c r="J301" s="237"/>
      <c r="K301" s="193"/>
      <c r="L301" s="193"/>
      <c r="M301" s="193"/>
      <c r="N301" s="193"/>
    </row>
    <row r="302" spans="1:14" ht="115.15" customHeight="1" thickBot="1">
      <c r="A302" s="250">
        <f t="shared" si="8"/>
        <v>295</v>
      </c>
      <c r="B302" s="259" t="s">
        <v>633</v>
      </c>
      <c r="C302" s="259" t="s">
        <v>663</v>
      </c>
      <c r="D302" s="260" t="s">
        <v>299</v>
      </c>
      <c r="E302" s="261">
        <v>1</v>
      </c>
      <c r="F302" s="275">
        <v>243333.18333333335</v>
      </c>
      <c r="G302" s="277"/>
      <c r="H302" s="277"/>
      <c r="I302" s="277"/>
      <c r="J302" s="237"/>
      <c r="K302" s="193"/>
      <c r="L302" s="193"/>
      <c r="M302" s="193"/>
      <c r="N302" s="193"/>
    </row>
    <row r="303" spans="1:14" ht="115.15" customHeight="1" thickBot="1">
      <c r="A303" s="250">
        <f t="shared" si="8"/>
        <v>296</v>
      </c>
      <c r="B303" s="259" t="s">
        <v>633</v>
      </c>
      <c r="C303" s="259" t="s">
        <v>664</v>
      </c>
      <c r="D303" s="260" t="s">
        <v>299</v>
      </c>
      <c r="E303" s="261">
        <v>1</v>
      </c>
      <c r="F303" s="275">
        <v>649999.42000000004</v>
      </c>
      <c r="G303" s="277"/>
      <c r="H303" s="277"/>
      <c r="I303" s="277"/>
      <c r="J303" s="237"/>
      <c r="K303" s="193"/>
      <c r="L303" s="193"/>
      <c r="M303" s="193"/>
      <c r="N303" s="193"/>
    </row>
    <row r="304" spans="1:14" ht="115.15" customHeight="1" thickBot="1">
      <c r="A304" s="250">
        <f t="shared" si="8"/>
        <v>297</v>
      </c>
      <c r="B304" s="259" t="s">
        <v>633</v>
      </c>
      <c r="C304" s="259" t="s">
        <v>665</v>
      </c>
      <c r="D304" s="260" t="s">
        <v>299</v>
      </c>
      <c r="E304" s="261">
        <v>1</v>
      </c>
      <c r="F304" s="275">
        <v>266666.30666666664</v>
      </c>
      <c r="G304" s="277"/>
      <c r="H304" s="277"/>
      <c r="I304" s="277"/>
      <c r="J304" s="237"/>
      <c r="K304" s="193"/>
      <c r="L304" s="193"/>
      <c r="M304" s="193"/>
      <c r="N304" s="193"/>
    </row>
    <row r="305" spans="1:14" ht="115.15" customHeight="1" thickBot="1">
      <c r="A305" s="250">
        <f t="shared" si="8"/>
        <v>298</v>
      </c>
      <c r="B305" s="259" t="s">
        <v>633</v>
      </c>
      <c r="C305" s="259" t="s">
        <v>666</v>
      </c>
      <c r="D305" s="260" t="s">
        <v>299</v>
      </c>
      <c r="E305" s="261">
        <v>1</v>
      </c>
      <c r="F305" s="275">
        <v>483333.1766666667</v>
      </c>
      <c r="G305" s="277"/>
      <c r="H305" s="277"/>
      <c r="I305" s="277"/>
      <c r="J305" s="237"/>
      <c r="K305" s="193"/>
      <c r="L305" s="193"/>
      <c r="M305" s="193"/>
      <c r="N305" s="193"/>
    </row>
    <row r="306" spans="1:14" ht="115.15" customHeight="1" thickBot="1">
      <c r="A306" s="250">
        <f t="shared" si="8"/>
        <v>299</v>
      </c>
      <c r="B306" s="259" t="s">
        <v>633</v>
      </c>
      <c r="C306" s="259" t="s">
        <v>667</v>
      </c>
      <c r="D306" s="260" t="s">
        <v>299</v>
      </c>
      <c r="E306" s="261">
        <v>1</v>
      </c>
      <c r="F306" s="275">
        <v>583333.24000000011</v>
      </c>
      <c r="G306" s="277"/>
      <c r="H306" s="277"/>
      <c r="I306" s="277"/>
      <c r="J306" s="237"/>
      <c r="K306" s="193"/>
      <c r="L306" s="193"/>
      <c r="M306" s="193"/>
      <c r="N306" s="193"/>
    </row>
    <row r="307" spans="1:14" ht="115.15" customHeight="1" thickBot="1">
      <c r="A307" s="250">
        <f t="shared" si="8"/>
        <v>300</v>
      </c>
      <c r="B307" s="259" t="s">
        <v>633</v>
      </c>
      <c r="C307" s="259" t="s">
        <v>668</v>
      </c>
      <c r="D307" s="260" t="s">
        <v>299</v>
      </c>
      <c r="E307" s="261">
        <v>1</v>
      </c>
      <c r="F307" s="275">
        <v>369999.95666666672</v>
      </c>
      <c r="G307" s="277"/>
      <c r="H307" s="277"/>
      <c r="I307" s="277"/>
      <c r="J307" s="237"/>
      <c r="K307" s="193"/>
      <c r="L307" s="193"/>
      <c r="M307" s="193"/>
      <c r="N307" s="193"/>
    </row>
    <row r="308" spans="1:14" ht="115.15" customHeight="1" thickBot="1">
      <c r="A308" s="250">
        <f t="shared" si="8"/>
        <v>301</v>
      </c>
      <c r="B308" s="259" t="s">
        <v>633</v>
      </c>
      <c r="C308" s="259" t="s">
        <v>669</v>
      </c>
      <c r="D308" s="260" t="s">
        <v>299</v>
      </c>
      <c r="E308" s="261">
        <v>1</v>
      </c>
      <c r="F308" s="275">
        <v>210000.09333333335</v>
      </c>
      <c r="G308" s="277"/>
      <c r="H308" s="277"/>
      <c r="I308" s="277"/>
      <c r="J308" s="237"/>
      <c r="K308" s="193"/>
      <c r="L308" s="193"/>
      <c r="M308" s="193"/>
      <c r="N308" s="193"/>
    </row>
    <row r="309" spans="1:14" ht="115.15" customHeight="1" thickBot="1">
      <c r="A309" s="250">
        <f t="shared" si="8"/>
        <v>302</v>
      </c>
      <c r="B309" s="259" t="s">
        <v>633</v>
      </c>
      <c r="C309" s="259" t="s">
        <v>670</v>
      </c>
      <c r="D309" s="260" t="s">
        <v>299</v>
      </c>
      <c r="E309" s="261">
        <v>1</v>
      </c>
      <c r="F309" s="275">
        <v>266666.70333333331</v>
      </c>
      <c r="G309" s="277"/>
      <c r="H309" s="277"/>
      <c r="I309" s="277"/>
      <c r="J309" s="237"/>
      <c r="K309" s="193"/>
      <c r="L309" s="193"/>
      <c r="M309" s="193"/>
      <c r="N309" s="193"/>
    </row>
    <row r="310" spans="1:14" ht="115.15" customHeight="1" thickBot="1">
      <c r="A310" s="250">
        <f t="shared" si="8"/>
        <v>303</v>
      </c>
      <c r="B310" s="259" t="s">
        <v>633</v>
      </c>
      <c r="C310" s="259" t="s">
        <v>671</v>
      </c>
      <c r="D310" s="260" t="s">
        <v>299</v>
      </c>
      <c r="E310" s="261">
        <v>1</v>
      </c>
      <c r="F310" s="275">
        <v>586666.82666666666</v>
      </c>
      <c r="G310" s="277"/>
      <c r="H310" s="277"/>
      <c r="I310" s="277"/>
      <c r="J310" s="237"/>
      <c r="K310" s="193"/>
      <c r="L310" s="193"/>
      <c r="M310" s="193"/>
      <c r="N310" s="193"/>
    </row>
    <row r="311" spans="1:14" ht="115.15" customHeight="1" thickBot="1">
      <c r="A311" s="250">
        <f t="shared" si="8"/>
        <v>304</v>
      </c>
      <c r="B311" s="259" t="s">
        <v>672</v>
      </c>
      <c r="C311" s="259" t="s">
        <v>673</v>
      </c>
      <c r="D311" s="260" t="s">
        <v>299</v>
      </c>
      <c r="E311" s="261">
        <v>1</v>
      </c>
      <c r="F311" s="275">
        <v>76666.94</v>
      </c>
      <c r="G311" s="277"/>
      <c r="H311" s="277"/>
      <c r="I311" s="277"/>
      <c r="J311" s="237"/>
      <c r="K311" s="193"/>
      <c r="L311" s="193"/>
      <c r="M311" s="193"/>
      <c r="N311" s="193"/>
    </row>
    <row r="312" spans="1:14" ht="115.15" customHeight="1" thickBot="1">
      <c r="A312" s="250">
        <f t="shared" si="8"/>
        <v>305</v>
      </c>
      <c r="B312" s="259" t="s">
        <v>672</v>
      </c>
      <c r="C312" s="259" t="s">
        <v>674</v>
      </c>
      <c r="D312" s="260" t="s">
        <v>299</v>
      </c>
      <c r="E312" s="261">
        <v>1</v>
      </c>
      <c r="F312" s="275">
        <v>89999.7</v>
      </c>
      <c r="G312" s="277"/>
      <c r="H312" s="277"/>
      <c r="I312" s="277"/>
      <c r="J312" s="237"/>
      <c r="K312" s="193"/>
      <c r="L312" s="193"/>
      <c r="M312" s="193"/>
      <c r="N312" s="193"/>
    </row>
    <row r="313" spans="1:14" ht="115.15" customHeight="1" thickBot="1">
      <c r="A313" s="250">
        <f t="shared" si="8"/>
        <v>306</v>
      </c>
      <c r="B313" s="266" t="s">
        <v>675</v>
      </c>
      <c r="C313" s="259" t="s">
        <v>676</v>
      </c>
      <c r="D313" s="260" t="s">
        <v>299</v>
      </c>
      <c r="E313" s="261">
        <v>30</v>
      </c>
      <c r="F313" s="275">
        <v>39664.445030864197</v>
      </c>
      <c r="G313" s="277"/>
      <c r="H313" s="277"/>
      <c r="I313" s="277"/>
      <c r="J313" s="237"/>
      <c r="K313" s="193"/>
      <c r="L313" s="193"/>
      <c r="M313" s="193"/>
      <c r="N313" s="193"/>
    </row>
    <row r="314" spans="1:14" ht="115.15" customHeight="1" thickBot="1">
      <c r="A314" s="250">
        <f t="shared" si="8"/>
        <v>307</v>
      </c>
      <c r="B314" s="267" t="s">
        <v>677</v>
      </c>
      <c r="C314" s="259" t="s">
        <v>678</v>
      </c>
      <c r="D314" s="260" t="s">
        <v>299</v>
      </c>
      <c r="E314" s="261">
        <v>30</v>
      </c>
      <c r="F314" s="275">
        <v>12463</v>
      </c>
      <c r="G314" s="277"/>
      <c r="H314" s="277"/>
      <c r="I314" s="277"/>
      <c r="J314" s="237"/>
      <c r="K314" s="193"/>
      <c r="L314" s="193"/>
      <c r="M314" s="193"/>
      <c r="N314" s="193"/>
    </row>
    <row r="315" spans="1:14" ht="31.9" customHeight="1" thickBot="1">
      <c r="A315" s="292" t="s">
        <v>679</v>
      </c>
      <c r="B315" s="293"/>
      <c r="C315" s="293"/>
      <c r="D315" s="293"/>
      <c r="E315" s="294"/>
      <c r="F315" s="268">
        <f>SUM(F194:F314)</f>
        <v>38519479.981697515</v>
      </c>
      <c r="G315" s="269"/>
      <c r="H315" s="269"/>
      <c r="I315" s="270">
        <f>SUM(I194:I314)</f>
        <v>0</v>
      </c>
      <c r="J315" s="243"/>
      <c r="K315" s="193"/>
      <c r="L315" s="193"/>
      <c r="M315" s="193"/>
      <c r="N315" s="193"/>
    </row>
    <row r="316" spans="1:14" ht="27" customHeight="1">
      <c r="A316" s="291"/>
      <c r="B316" s="291"/>
      <c r="C316" s="291"/>
      <c r="D316" s="291"/>
      <c r="E316" s="291"/>
      <c r="F316" s="191"/>
      <c r="G316" s="191"/>
      <c r="H316" s="191"/>
      <c r="I316" s="192"/>
      <c r="J316" s="236"/>
      <c r="K316" s="193"/>
      <c r="L316" s="193"/>
      <c r="M316" s="193"/>
      <c r="N316" s="193"/>
    </row>
    <row r="317" spans="1:14" ht="270" customHeight="1">
      <c r="A317" s="278" t="s">
        <v>680</v>
      </c>
      <c r="B317" s="279"/>
      <c r="C317" s="279"/>
      <c r="D317" s="279"/>
      <c r="E317" s="279"/>
      <c r="F317" s="279"/>
      <c r="G317" s="279"/>
      <c r="H317" s="279"/>
      <c r="I317" s="279"/>
      <c r="J317" s="279"/>
      <c r="K317" s="279"/>
      <c r="L317" s="279"/>
      <c r="M317" s="279"/>
      <c r="N317" s="279"/>
    </row>
    <row r="318" spans="1:14" ht="49.15" customHeight="1">
      <c r="A318" s="280" t="s">
        <v>681</v>
      </c>
      <c r="B318" s="281"/>
      <c r="C318" s="281"/>
      <c r="D318" s="281"/>
      <c r="E318" s="281"/>
      <c r="F318" s="281"/>
      <c r="G318" s="281"/>
      <c r="H318" s="281"/>
      <c r="I318" s="281"/>
      <c r="J318" s="238"/>
      <c r="K318" s="214"/>
      <c r="L318" s="214"/>
      <c r="M318" s="214"/>
      <c r="N318" s="214"/>
    </row>
    <row r="319" spans="1:14" ht="15.75" customHeight="1" thickBot="1"/>
    <row r="320" spans="1:14" ht="88.15" customHeight="1" thickBot="1">
      <c r="A320" s="205" t="s">
        <v>682</v>
      </c>
      <c r="B320" s="205" t="s">
        <v>683</v>
      </c>
      <c r="C320" s="206" t="s">
        <v>75</v>
      </c>
      <c r="D320" s="205" t="s">
        <v>76</v>
      </c>
      <c r="E320" s="206" t="s">
        <v>684</v>
      </c>
      <c r="F320" s="206" t="s">
        <v>685</v>
      </c>
      <c r="G320" s="217" t="s">
        <v>686</v>
      </c>
      <c r="H320" s="217" t="s">
        <v>687</v>
      </c>
      <c r="I320" s="207"/>
      <c r="J320" s="240"/>
      <c r="K320" s="208"/>
    </row>
    <row r="321" spans="1:12" ht="136.15" customHeight="1">
      <c r="A321" s="215" t="s">
        <v>688</v>
      </c>
      <c r="B321" s="248" t="s">
        <v>689</v>
      </c>
      <c r="C321" s="248" t="s">
        <v>690</v>
      </c>
      <c r="D321" s="249">
        <v>1</v>
      </c>
      <c r="E321" s="271">
        <v>9</v>
      </c>
      <c r="F321" s="216">
        <v>1</v>
      </c>
      <c r="G321" s="272">
        <v>7996001</v>
      </c>
      <c r="H321" s="273">
        <f>G321*D321*E321</f>
        <v>71964009</v>
      </c>
      <c r="I321" s="207"/>
      <c r="J321" s="240"/>
      <c r="K321" s="208"/>
    </row>
    <row r="322" spans="1:12" ht="136.15" customHeight="1" thickBot="1">
      <c r="A322" s="215" t="s">
        <v>688</v>
      </c>
      <c r="B322" s="248" t="s">
        <v>691</v>
      </c>
      <c r="C322" s="248" t="s">
        <v>692</v>
      </c>
      <c r="D322" s="249">
        <v>2</v>
      </c>
      <c r="E322" s="271">
        <v>8</v>
      </c>
      <c r="F322" s="216">
        <v>1</v>
      </c>
      <c r="G322" s="272">
        <v>5860001</v>
      </c>
      <c r="H322" s="273">
        <f t="shared" ref="H322:H327" si="9">G322*E322*D322</f>
        <v>93760016</v>
      </c>
      <c r="I322" s="207"/>
      <c r="J322" s="240"/>
      <c r="K322" s="208"/>
    </row>
    <row r="323" spans="1:12" ht="136.15" customHeight="1" thickBot="1">
      <c r="A323" s="215" t="s">
        <v>688</v>
      </c>
      <c r="B323" s="248" t="s">
        <v>693</v>
      </c>
      <c r="C323" s="248" t="s">
        <v>694</v>
      </c>
      <c r="D323" s="249">
        <v>1</v>
      </c>
      <c r="E323" s="271">
        <v>8</v>
      </c>
      <c r="F323" s="216">
        <v>1</v>
      </c>
      <c r="G323" s="272">
        <v>5860001</v>
      </c>
      <c r="H323" s="273">
        <f t="shared" si="9"/>
        <v>46880008</v>
      </c>
      <c r="I323" s="207"/>
      <c r="J323" s="240"/>
      <c r="K323" s="208"/>
    </row>
    <row r="324" spans="1:12" ht="136.15" customHeight="1" thickBot="1">
      <c r="A324" s="215" t="s">
        <v>688</v>
      </c>
      <c r="B324" s="248" t="s">
        <v>695</v>
      </c>
      <c r="C324" s="248" t="s">
        <v>696</v>
      </c>
      <c r="D324" s="249">
        <v>1</v>
      </c>
      <c r="E324" s="271">
        <v>8</v>
      </c>
      <c r="F324" s="216">
        <v>1</v>
      </c>
      <c r="G324" s="272">
        <v>3640001</v>
      </c>
      <c r="H324" s="273">
        <f t="shared" si="9"/>
        <v>29120008</v>
      </c>
      <c r="I324" s="207"/>
      <c r="J324" s="240"/>
      <c r="K324" s="208"/>
    </row>
    <row r="325" spans="1:12" ht="136.15" customHeight="1" thickBot="1">
      <c r="A325" s="215" t="s">
        <v>688</v>
      </c>
      <c r="B325" s="248" t="s">
        <v>697</v>
      </c>
      <c r="C325" s="248" t="s">
        <v>698</v>
      </c>
      <c r="D325" s="249">
        <v>1</v>
      </c>
      <c r="E325" s="271">
        <v>7</v>
      </c>
      <c r="F325" s="216">
        <v>1</v>
      </c>
      <c r="G325" s="272">
        <v>5860001</v>
      </c>
      <c r="H325" s="273">
        <f t="shared" si="9"/>
        <v>41020007</v>
      </c>
      <c r="I325" s="207"/>
      <c r="J325" s="240"/>
      <c r="K325" s="208"/>
    </row>
    <row r="326" spans="1:12" ht="136.15" customHeight="1" thickBot="1">
      <c r="A326" s="215" t="s">
        <v>688</v>
      </c>
      <c r="B326" s="248" t="s">
        <v>699</v>
      </c>
      <c r="C326" s="248" t="s">
        <v>700</v>
      </c>
      <c r="D326" s="249">
        <v>3</v>
      </c>
      <c r="E326" s="271">
        <v>8</v>
      </c>
      <c r="F326" s="216">
        <v>1</v>
      </c>
      <c r="G326" s="272">
        <v>2146001</v>
      </c>
      <c r="H326" s="273">
        <f t="shared" si="9"/>
        <v>51504024</v>
      </c>
      <c r="I326" s="207"/>
      <c r="J326" s="240"/>
      <c r="K326" s="208"/>
    </row>
    <row r="327" spans="1:12" ht="136.15" customHeight="1" thickBot="1">
      <c r="A327" s="215" t="s">
        <v>688</v>
      </c>
      <c r="B327" s="248" t="s">
        <v>701</v>
      </c>
      <c r="C327" s="248" t="s">
        <v>702</v>
      </c>
      <c r="D327" s="249">
        <v>1</v>
      </c>
      <c r="E327" s="271">
        <v>8</v>
      </c>
      <c r="F327" s="216">
        <v>1</v>
      </c>
      <c r="G327" s="272">
        <v>5860001</v>
      </c>
      <c r="H327" s="273">
        <f t="shared" si="9"/>
        <v>46880008</v>
      </c>
      <c r="I327" s="207"/>
      <c r="J327" s="240"/>
      <c r="K327" s="208"/>
    </row>
    <row r="328" spans="1:12" ht="39.4" customHeight="1" thickBot="1">
      <c r="A328" s="285" t="s">
        <v>703</v>
      </c>
      <c r="B328" s="286"/>
      <c r="C328" s="286"/>
      <c r="D328" s="286"/>
      <c r="E328" s="286"/>
      <c r="F328" s="286"/>
      <c r="G328" s="287"/>
      <c r="H328" s="274">
        <f>SUM(H321:H327)</f>
        <v>381128080</v>
      </c>
      <c r="I328" s="246"/>
      <c r="J328" s="241"/>
      <c r="K328" s="210"/>
      <c r="L328" s="244"/>
    </row>
    <row r="329" spans="1:12" ht="18" customHeight="1" thickBot="1">
      <c r="C329" s="211"/>
      <c r="D329" s="211"/>
      <c r="E329" s="211"/>
      <c r="F329" s="211"/>
      <c r="G329" s="212"/>
      <c r="H329" s="211"/>
      <c r="I329" s="209"/>
      <c r="J329" s="241"/>
      <c r="K329" s="210"/>
    </row>
    <row r="330" spans="1:12" ht="65.25" customHeight="1" thickBot="1">
      <c r="A330" s="288" t="s">
        <v>704</v>
      </c>
      <c r="B330" s="289"/>
      <c r="C330" s="289"/>
      <c r="D330" s="289"/>
      <c r="E330" s="289"/>
      <c r="F330" s="289"/>
      <c r="G330" s="289"/>
      <c r="H330" s="290"/>
      <c r="I330" s="213"/>
      <c r="J330" s="242"/>
      <c r="K330" s="213"/>
    </row>
    <row r="332" spans="1:12" ht="36" customHeight="1">
      <c r="A332" s="280" t="s">
        <v>705</v>
      </c>
      <c r="B332" s="281"/>
      <c r="C332" s="281"/>
      <c r="D332" s="281"/>
      <c r="E332" s="281"/>
      <c r="F332" s="281"/>
      <c r="G332" s="281"/>
      <c r="H332" s="281"/>
      <c r="I332" s="281"/>
      <c r="J332" s="247">
        <f>+H328+I315</f>
        <v>381128080</v>
      </c>
    </row>
  </sheetData>
  <mergeCells count="10">
    <mergeCell ref="A317:N317"/>
    <mergeCell ref="A332:I332"/>
    <mergeCell ref="A1:I1"/>
    <mergeCell ref="A2:I2"/>
    <mergeCell ref="A5:I5"/>
    <mergeCell ref="A318:I318"/>
    <mergeCell ref="A328:G328"/>
    <mergeCell ref="A330:H330"/>
    <mergeCell ref="A316:E316"/>
    <mergeCell ref="A315:E315"/>
  </mergeCells>
  <conditionalFormatting sqref="B8">
    <cfRule type="duplicateValues" dxfId="0" priority="1"/>
  </conditionalFormatting>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3:AI22"/>
  <sheetViews>
    <sheetView topLeftCell="A12" workbookViewId="0">
      <selection activeCell="L16" sqref="L16"/>
    </sheetView>
  </sheetViews>
  <sheetFormatPr defaultColWidth="11.42578125" defaultRowHeight="14.45"/>
  <cols>
    <col min="2" max="2" width="19.28515625" style="72" customWidth="1"/>
    <col min="3" max="3" width="35.42578125" style="161" customWidth="1"/>
    <col min="4" max="35" width="2.7109375" customWidth="1"/>
  </cols>
  <sheetData>
    <row r="3" spans="2:35">
      <c r="B3" s="465" t="s">
        <v>706</v>
      </c>
      <c r="C3" s="465"/>
      <c r="D3" s="465"/>
      <c r="E3" s="465"/>
      <c r="F3" s="465"/>
      <c r="G3" s="465"/>
      <c r="H3" s="465"/>
      <c r="I3" s="465"/>
      <c r="J3" s="465"/>
      <c r="K3" s="465"/>
      <c r="L3" s="465"/>
      <c r="M3" s="465"/>
      <c r="N3" s="465"/>
      <c r="O3" s="465"/>
      <c r="P3" s="465"/>
      <c r="Q3" s="465"/>
      <c r="R3" s="465"/>
      <c r="S3" s="465"/>
      <c r="T3" s="465"/>
      <c r="U3" s="465"/>
      <c r="V3" s="465"/>
      <c r="W3" s="465"/>
      <c r="X3" s="465"/>
      <c r="Y3" s="465"/>
      <c r="Z3" s="465"/>
      <c r="AA3" s="465"/>
      <c r="AB3" s="465"/>
      <c r="AC3" s="465"/>
      <c r="AD3" s="465"/>
      <c r="AE3" s="465"/>
      <c r="AF3" s="465"/>
      <c r="AG3" s="465"/>
      <c r="AH3" s="465"/>
      <c r="AI3" s="465"/>
    </row>
    <row r="4" spans="2:35">
      <c r="B4" s="466" t="s">
        <v>707</v>
      </c>
      <c r="C4" s="466" t="s">
        <v>708</v>
      </c>
      <c r="D4" s="468" t="s">
        <v>709</v>
      </c>
      <c r="E4" s="468"/>
      <c r="F4" s="468"/>
      <c r="G4" s="468"/>
      <c r="H4" s="468" t="s">
        <v>710</v>
      </c>
      <c r="I4" s="468"/>
      <c r="J4" s="468"/>
      <c r="K4" s="468"/>
      <c r="L4" s="468" t="s">
        <v>711</v>
      </c>
      <c r="M4" s="468"/>
      <c r="N4" s="468"/>
      <c r="O4" s="468"/>
      <c r="P4" s="468" t="s">
        <v>712</v>
      </c>
      <c r="Q4" s="468"/>
      <c r="R4" s="468"/>
      <c r="S4" s="468"/>
      <c r="T4" s="468" t="s">
        <v>713</v>
      </c>
      <c r="U4" s="468"/>
      <c r="V4" s="468"/>
      <c r="W4" s="468"/>
      <c r="X4" s="468" t="s">
        <v>714</v>
      </c>
      <c r="Y4" s="468"/>
      <c r="Z4" s="468"/>
      <c r="AA4" s="468"/>
      <c r="AB4" s="468" t="s">
        <v>715</v>
      </c>
      <c r="AC4" s="468"/>
      <c r="AD4" s="468"/>
      <c r="AE4" s="468"/>
      <c r="AF4" s="468" t="s">
        <v>716</v>
      </c>
      <c r="AG4" s="468"/>
      <c r="AH4" s="468"/>
      <c r="AI4" s="468"/>
    </row>
    <row r="5" spans="2:35">
      <c r="B5" s="467"/>
      <c r="C5" s="467"/>
      <c r="D5" s="155">
        <v>1</v>
      </c>
      <c r="E5" s="155">
        <v>2</v>
      </c>
      <c r="F5" s="155">
        <v>3</v>
      </c>
      <c r="G5" s="155">
        <v>4</v>
      </c>
      <c r="H5" s="155">
        <v>1</v>
      </c>
      <c r="I5" s="155">
        <v>2</v>
      </c>
      <c r="J5" s="155">
        <v>3</v>
      </c>
      <c r="K5" s="155">
        <v>4</v>
      </c>
      <c r="L5" s="155">
        <v>1</v>
      </c>
      <c r="M5" s="155">
        <v>2</v>
      </c>
      <c r="N5" s="155">
        <v>3</v>
      </c>
      <c r="O5" s="155">
        <v>4</v>
      </c>
      <c r="P5" s="155">
        <v>1</v>
      </c>
      <c r="Q5" s="155">
        <v>2</v>
      </c>
      <c r="R5" s="155">
        <v>3</v>
      </c>
      <c r="S5" s="155">
        <v>4</v>
      </c>
      <c r="T5" s="155">
        <v>1</v>
      </c>
      <c r="U5" s="155">
        <v>2</v>
      </c>
      <c r="V5" s="155">
        <v>3</v>
      </c>
      <c r="W5" s="155">
        <v>4</v>
      </c>
      <c r="X5" s="155">
        <v>1</v>
      </c>
      <c r="Y5" s="155">
        <v>2</v>
      </c>
      <c r="Z5" s="155">
        <v>3</v>
      </c>
      <c r="AA5" s="155">
        <v>4</v>
      </c>
      <c r="AB5" s="155">
        <v>1</v>
      </c>
      <c r="AC5" s="155">
        <v>2</v>
      </c>
      <c r="AD5" s="155">
        <v>3</v>
      </c>
      <c r="AE5" s="155">
        <v>4</v>
      </c>
      <c r="AF5" s="155">
        <v>1</v>
      </c>
      <c r="AG5" s="155">
        <v>2</v>
      </c>
      <c r="AH5" s="155">
        <v>3</v>
      </c>
      <c r="AI5" s="155">
        <v>4</v>
      </c>
    </row>
    <row r="6" spans="2:35" ht="29.1">
      <c r="B6" s="464" t="s">
        <v>717</v>
      </c>
      <c r="C6" s="156" t="s">
        <v>718</v>
      </c>
      <c r="D6" s="157"/>
      <c r="E6" s="157"/>
      <c r="F6" s="158"/>
      <c r="G6" s="158"/>
      <c r="H6" s="158"/>
      <c r="I6" s="158"/>
      <c r="J6" s="158"/>
      <c r="K6" s="158"/>
      <c r="L6" s="158"/>
      <c r="M6" s="158"/>
      <c r="N6" s="158"/>
      <c r="O6" s="158"/>
      <c r="P6" s="158"/>
      <c r="Q6" s="158"/>
      <c r="R6" s="158"/>
      <c r="S6" s="158"/>
      <c r="T6" s="158"/>
      <c r="U6" s="158"/>
      <c r="V6" s="158"/>
      <c r="W6" s="158"/>
      <c r="X6" s="158"/>
      <c r="Y6" s="158"/>
      <c r="Z6" s="158"/>
      <c r="AA6" s="158"/>
      <c r="AB6" s="158"/>
      <c r="AC6" s="158"/>
      <c r="AD6" s="158"/>
      <c r="AE6" s="158"/>
      <c r="AF6" s="158"/>
      <c r="AG6" s="158"/>
      <c r="AH6" s="158"/>
      <c r="AI6" s="158"/>
    </row>
    <row r="7" spans="2:35">
      <c r="B7" s="464"/>
      <c r="C7" s="156" t="s">
        <v>719</v>
      </c>
      <c r="D7" s="157"/>
      <c r="E7" s="157"/>
      <c r="F7" s="157"/>
      <c r="G7" s="157"/>
      <c r="H7" s="158"/>
      <c r="I7" s="158"/>
      <c r="J7" s="158"/>
      <c r="K7" s="158"/>
      <c r="L7" s="158"/>
      <c r="M7" s="158"/>
      <c r="N7" s="158"/>
      <c r="O7" s="158"/>
      <c r="P7" s="158"/>
      <c r="Q7" s="158"/>
      <c r="R7" s="158"/>
      <c r="S7" s="158"/>
      <c r="T7" s="158"/>
      <c r="U7" s="158"/>
      <c r="V7" s="158"/>
      <c r="W7" s="158"/>
      <c r="X7" s="158"/>
      <c r="Y7" s="158"/>
      <c r="Z7" s="158"/>
      <c r="AA7" s="158"/>
      <c r="AB7" s="158"/>
      <c r="AC7" s="158"/>
      <c r="AD7" s="158"/>
      <c r="AE7" s="158"/>
      <c r="AF7" s="158"/>
      <c r="AG7" s="158"/>
      <c r="AH7" s="158"/>
      <c r="AI7" s="158"/>
    </row>
    <row r="8" spans="2:35">
      <c r="B8" s="464"/>
      <c r="C8" s="156" t="s">
        <v>720</v>
      </c>
      <c r="D8" s="158"/>
      <c r="E8" s="157"/>
      <c r="F8" s="158"/>
      <c r="G8" s="158"/>
      <c r="H8" s="158"/>
      <c r="I8" s="158"/>
      <c r="J8" s="158"/>
      <c r="K8" s="158"/>
      <c r="L8" s="158"/>
      <c r="M8" s="158"/>
      <c r="N8" s="158"/>
      <c r="O8" s="158"/>
      <c r="P8" s="158"/>
      <c r="Q8" s="158"/>
      <c r="R8" s="158"/>
      <c r="S8" s="158"/>
      <c r="T8" s="158"/>
      <c r="U8" s="158"/>
      <c r="V8" s="158"/>
      <c r="W8" s="158"/>
      <c r="X8" s="158"/>
      <c r="Y8" s="158"/>
      <c r="Z8" s="158"/>
      <c r="AA8" s="158"/>
      <c r="AB8" s="158"/>
      <c r="AC8" s="158"/>
      <c r="AD8" s="158"/>
      <c r="AE8" s="158"/>
      <c r="AF8" s="158"/>
      <c r="AG8" s="158"/>
      <c r="AH8" s="158"/>
      <c r="AI8" s="158"/>
    </row>
    <row r="9" spans="2:35">
      <c r="B9" s="464"/>
      <c r="C9" s="156" t="s">
        <v>721</v>
      </c>
      <c r="D9" s="158"/>
      <c r="E9" s="158"/>
      <c r="F9" s="157"/>
      <c r="G9" s="158"/>
      <c r="H9" s="158"/>
      <c r="I9" s="158"/>
      <c r="J9" s="158"/>
      <c r="K9" s="158"/>
      <c r="L9" s="158"/>
      <c r="M9" s="158"/>
      <c r="N9" s="158"/>
      <c r="O9" s="158"/>
      <c r="P9" s="158"/>
      <c r="Q9" s="158"/>
      <c r="R9" s="158"/>
      <c r="S9" s="158"/>
      <c r="T9" s="158"/>
      <c r="U9" s="158"/>
      <c r="V9" s="158"/>
      <c r="W9" s="158"/>
      <c r="X9" s="158"/>
      <c r="Y9" s="158"/>
      <c r="Z9" s="158"/>
      <c r="AA9" s="158"/>
      <c r="AB9" s="158"/>
      <c r="AC9" s="158"/>
      <c r="AD9" s="158"/>
      <c r="AE9" s="158"/>
      <c r="AF9" s="158"/>
      <c r="AG9" s="158"/>
      <c r="AH9" s="158"/>
      <c r="AI9" s="158"/>
    </row>
    <row r="10" spans="2:35">
      <c r="B10" s="464"/>
      <c r="C10" s="156" t="s">
        <v>722</v>
      </c>
      <c r="D10" s="158"/>
      <c r="E10" s="158"/>
      <c r="F10" s="157"/>
      <c r="G10" s="157"/>
      <c r="H10" s="157"/>
      <c r="I10" s="157"/>
      <c r="J10" s="158"/>
      <c r="K10" s="158"/>
      <c r="L10" s="158"/>
      <c r="M10" s="158"/>
      <c r="N10" s="158"/>
      <c r="O10" s="158"/>
      <c r="P10" s="158"/>
      <c r="Q10" s="158"/>
      <c r="R10" s="158"/>
      <c r="S10" s="158"/>
      <c r="T10" s="158"/>
      <c r="U10" s="158"/>
      <c r="V10" s="158"/>
      <c r="W10" s="158"/>
      <c r="X10" s="158"/>
      <c r="Y10" s="158"/>
      <c r="Z10" s="158"/>
      <c r="AA10" s="158"/>
      <c r="AB10" s="158"/>
      <c r="AC10" s="158"/>
      <c r="AD10" s="158"/>
      <c r="AE10" s="158"/>
      <c r="AF10" s="158"/>
      <c r="AG10" s="158"/>
      <c r="AH10" s="158"/>
      <c r="AI10" s="158"/>
    </row>
    <row r="11" spans="2:35" hidden="1">
      <c r="B11" s="464" t="s">
        <v>723</v>
      </c>
      <c r="C11" s="156"/>
      <c r="D11" s="158"/>
      <c r="E11" s="158"/>
      <c r="F11" s="158"/>
      <c r="G11" s="158"/>
      <c r="H11" s="158"/>
      <c r="I11" s="158"/>
      <c r="J11" s="158"/>
      <c r="K11" s="158"/>
      <c r="L11" s="158"/>
      <c r="M11" s="158"/>
      <c r="N11" s="158"/>
      <c r="O11" s="158"/>
      <c r="P11" s="158"/>
      <c r="Q11" s="158"/>
      <c r="R11" s="158"/>
      <c r="S11" s="158"/>
      <c r="T11" s="158"/>
      <c r="U11" s="158"/>
      <c r="V11" s="158"/>
      <c r="W11" s="158"/>
      <c r="X11" s="158"/>
      <c r="Y11" s="158"/>
      <c r="Z11" s="158"/>
      <c r="AA11" s="158"/>
      <c r="AB11" s="158"/>
      <c r="AC11" s="158"/>
      <c r="AD11" s="158"/>
      <c r="AE11" s="158"/>
      <c r="AF11" s="158"/>
      <c r="AG11" s="158"/>
      <c r="AH11" s="158"/>
      <c r="AI11" s="158"/>
    </row>
    <row r="12" spans="2:35">
      <c r="B12" s="464"/>
      <c r="C12" s="156" t="s">
        <v>724</v>
      </c>
      <c r="D12" s="158"/>
      <c r="E12" s="158"/>
      <c r="F12" s="158"/>
      <c r="G12" s="158"/>
      <c r="H12" s="157"/>
      <c r="I12" s="157"/>
      <c r="J12" s="157"/>
      <c r="K12" s="157"/>
      <c r="L12" s="157"/>
      <c r="M12" s="157"/>
      <c r="N12" s="157"/>
      <c r="O12" s="157"/>
      <c r="P12" s="157"/>
      <c r="Q12" s="157"/>
      <c r="R12" s="157"/>
      <c r="S12" s="157"/>
      <c r="T12" s="158"/>
      <c r="U12" s="158"/>
      <c r="V12" s="158"/>
      <c r="W12" s="158"/>
      <c r="X12" s="158"/>
      <c r="Y12" s="158"/>
      <c r="Z12" s="158"/>
      <c r="AA12" s="158"/>
      <c r="AB12" s="158"/>
      <c r="AC12" s="158"/>
      <c r="AD12" s="158"/>
      <c r="AE12" s="158"/>
      <c r="AF12" s="158"/>
      <c r="AG12" s="158"/>
      <c r="AH12" s="158"/>
      <c r="AI12" s="158"/>
    </row>
    <row r="13" spans="2:35" ht="29.1">
      <c r="B13" s="464"/>
      <c r="C13" s="156" t="s">
        <v>725</v>
      </c>
      <c r="D13" s="158"/>
      <c r="E13" s="158"/>
      <c r="F13" s="158"/>
      <c r="G13" s="158"/>
      <c r="H13" s="159"/>
      <c r="I13" s="159"/>
      <c r="J13" s="157"/>
      <c r="K13" s="157"/>
      <c r="L13" s="157"/>
      <c r="M13" s="157"/>
      <c r="N13" s="157"/>
      <c r="O13" s="157"/>
      <c r="P13" s="157"/>
      <c r="Q13" s="157"/>
      <c r="R13" s="157"/>
      <c r="S13" s="157"/>
      <c r="T13" s="157"/>
      <c r="U13" s="157"/>
      <c r="V13" s="157"/>
      <c r="W13" s="157"/>
      <c r="X13" s="157"/>
      <c r="Y13" s="157"/>
      <c r="Z13" s="157"/>
      <c r="AA13" s="157"/>
      <c r="AB13" s="157"/>
      <c r="AC13" s="157"/>
      <c r="AD13" s="157"/>
      <c r="AE13" s="158"/>
      <c r="AF13" s="158"/>
      <c r="AG13" s="158"/>
      <c r="AH13" s="158"/>
      <c r="AI13" s="158"/>
    </row>
    <row r="14" spans="2:35">
      <c r="B14" s="464"/>
      <c r="C14" s="156" t="s">
        <v>726</v>
      </c>
      <c r="D14" s="158"/>
      <c r="E14" s="158"/>
      <c r="F14" s="158"/>
      <c r="G14" s="158"/>
      <c r="H14" s="158"/>
      <c r="I14" s="158"/>
      <c r="J14" s="158"/>
      <c r="K14" s="158"/>
      <c r="L14" s="158"/>
      <c r="M14" s="158"/>
      <c r="N14" s="158"/>
      <c r="O14" s="158"/>
      <c r="P14" s="157"/>
      <c r="Q14" s="157"/>
      <c r="R14" s="157"/>
      <c r="S14" s="157"/>
      <c r="T14" s="157"/>
      <c r="U14" s="157"/>
      <c r="V14" s="157"/>
      <c r="W14" s="157"/>
      <c r="X14" s="157"/>
      <c r="Y14" s="158"/>
      <c r="Z14" s="158"/>
      <c r="AA14" s="158"/>
      <c r="AB14" s="158"/>
      <c r="AC14" s="158"/>
      <c r="AD14" s="158"/>
      <c r="AE14" s="158"/>
      <c r="AF14" s="158"/>
      <c r="AG14" s="158"/>
      <c r="AH14" s="158"/>
      <c r="AI14" s="158"/>
    </row>
    <row r="15" spans="2:35" ht="29.1">
      <c r="B15" s="464"/>
      <c r="C15" s="156" t="s">
        <v>727</v>
      </c>
      <c r="D15" s="158"/>
      <c r="E15" s="158"/>
      <c r="F15" s="158"/>
      <c r="G15" s="158"/>
      <c r="H15" s="158"/>
      <c r="I15" s="158"/>
      <c r="J15" s="158"/>
      <c r="K15" s="158"/>
      <c r="L15" s="158"/>
      <c r="M15" s="158"/>
      <c r="N15" s="157"/>
      <c r="O15" s="157"/>
      <c r="P15" s="157"/>
      <c r="Q15" s="157"/>
      <c r="R15" s="157"/>
      <c r="S15" s="157"/>
      <c r="T15" s="157"/>
      <c r="U15" s="157"/>
      <c r="V15" s="157"/>
      <c r="W15" s="157"/>
      <c r="X15" s="157"/>
      <c r="Y15" s="157"/>
      <c r="Z15" s="157"/>
      <c r="AA15" s="157"/>
      <c r="AB15" s="157"/>
      <c r="AC15" s="157"/>
      <c r="AD15" s="157"/>
      <c r="AE15" s="158"/>
      <c r="AF15" s="158"/>
      <c r="AG15" s="158"/>
      <c r="AH15" s="158"/>
      <c r="AI15" s="158"/>
    </row>
    <row r="16" spans="2:35">
      <c r="B16" s="464" t="s">
        <v>728</v>
      </c>
      <c r="C16" s="156" t="s">
        <v>729</v>
      </c>
      <c r="D16" s="158"/>
      <c r="E16" s="158"/>
      <c r="F16" s="158"/>
      <c r="G16" s="158"/>
      <c r="H16" s="158"/>
      <c r="I16" s="158"/>
      <c r="J16" s="158"/>
      <c r="K16" s="158"/>
      <c r="L16" s="157"/>
      <c r="M16" s="157"/>
      <c r="N16" s="157"/>
      <c r="O16" s="157"/>
      <c r="P16" s="157"/>
      <c r="Q16" s="157"/>
      <c r="R16" s="157"/>
      <c r="S16" s="157"/>
      <c r="T16" s="157"/>
      <c r="U16" s="157"/>
      <c r="V16" s="157"/>
      <c r="W16" s="157"/>
      <c r="X16" s="157"/>
      <c r="Y16" s="157"/>
      <c r="Z16" s="157"/>
      <c r="AA16" s="157"/>
      <c r="AB16" s="157"/>
      <c r="AC16" s="157"/>
      <c r="AD16" s="157"/>
      <c r="AE16" s="157"/>
      <c r="AF16" s="157"/>
      <c r="AG16" s="157"/>
      <c r="AH16" s="158"/>
      <c r="AI16" s="158"/>
    </row>
    <row r="17" spans="2:35">
      <c r="B17" s="464"/>
      <c r="C17" s="156" t="s">
        <v>730</v>
      </c>
      <c r="D17" s="158"/>
      <c r="E17" s="158"/>
      <c r="F17" s="158"/>
      <c r="G17" s="158"/>
      <c r="H17" s="158"/>
      <c r="I17" s="158"/>
      <c r="J17" s="158"/>
      <c r="K17" s="158"/>
      <c r="L17" s="157"/>
      <c r="M17" s="157"/>
      <c r="N17" s="157"/>
      <c r="O17" s="157"/>
      <c r="P17" s="157"/>
      <c r="Q17" s="157"/>
      <c r="R17" s="157"/>
      <c r="S17" s="157"/>
      <c r="T17" s="157"/>
      <c r="U17" s="157"/>
      <c r="V17" s="157"/>
      <c r="W17" s="157"/>
      <c r="X17" s="157"/>
      <c r="Y17" s="157"/>
      <c r="Z17" s="157"/>
      <c r="AA17" s="157"/>
      <c r="AB17" s="157"/>
      <c r="AC17" s="157"/>
      <c r="AD17" s="157"/>
      <c r="AE17" s="157"/>
      <c r="AF17" s="157"/>
      <c r="AG17" s="157"/>
      <c r="AH17" s="158"/>
      <c r="AI17" s="158"/>
    </row>
    <row r="18" spans="2:35">
      <c r="B18" s="464"/>
      <c r="C18" s="156" t="s">
        <v>729</v>
      </c>
      <c r="D18" s="158"/>
      <c r="E18" s="158"/>
      <c r="F18" s="158"/>
      <c r="G18" s="158"/>
      <c r="H18" s="158"/>
      <c r="I18" s="158"/>
      <c r="J18" s="158"/>
      <c r="K18" s="158"/>
      <c r="L18" s="157"/>
      <c r="M18" s="157"/>
      <c r="N18" s="157"/>
      <c r="O18" s="157"/>
      <c r="P18" s="157"/>
      <c r="Q18" s="157"/>
      <c r="R18" s="157"/>
      <c r="S18" s="157"/>
      <c r="T18" s="157"/>
      <c r="U18" s="157"/>
      <c r="V18" s="157"/>
      <c r="W18" s="157"/>
      <c r="X18" s="157"/>
      <c r="Y18" s="157"/>
      <c r="Z18" s="157"/>
      <c r="AA18" s="157"/>
      <c r="AB18" s="157"/>
      <c r="AC18" s="157"/>
      <c r="AD18" s="157"/>
      <c r="AE18" s="157"/>
      <c r="AF18" s="157"/>
      <c r="AG18" s="157"/>
      <c r="AH18" s="158"/>
      <c r="AI18" s="158"/>
    </row>
    <row r="19" spans="2:35" ht="65.099999999999994">
      <c r="B19" s="160" t="s">
        <v>731</v>
      </c>
      <c r="C19" s="156" t="s">
        <v>732</v>
      </c>
      <c r="D19" s="158"/>
      <c r="E19" s="158"/>
      <c r="F19" s="158"/>
      <c r="G19" s="158"/>
      <c r="H19" s="158"/>
      <c r="I19" s="158"/>
      <c r="J19" s="157"/>
      <c r="K19" s="157"/>
      <c r="L19" s="157"/>
      <c r="M19" s="157"/>
      <c r="N19" s="157"/>
      <c r="O19" s="157"/>
      <c r="P19" s="157"/>
      <c r="Q19" s="157"/>
      <c r="R19" s="157"/>
      <c r="S19" s="157"/>
      <c r="T19" s="157"/>
      <c r="U19" s="157"/>
      <c r="V19" s="157"/>
      <c r="W19" s="157"/>
      <c r="X19" s="157"/>
      <c r="Y19" s="157"/>
      <c r="Z19" s="157"/>
      <c r="AA19" s="157"/>
      <c r="AB19" s="157"/>
      <c r="AC19" s="157"/>
      <c r="AD19" s="157"/>
      <c r="AE19" s="157"/>
      <c r="AF19" s="157"/>
      <c r="AG19" s="157"/>
      <c r="AH19" s="158"/>
      <c r="AI19" s="158"/>
    </row>
    <row r="20" spans="2:35">
      <c r="B20" s="464" t="s">
        <v>733</v>
      </c>
      <c r="C20" s="151" t="s">
        <v>734</v>
      </c>
      <c r="D20" s="158"/>
      <c r="E20" s="158"/>
      <c r="F20" s="158"/>
      <c r="G20" s="158"/>
      <c r="H20" s="158"/>
      <c r="I20" s="158"/>
      <c r="J20" s="157"/>
      <c r="K20" s="157"/>
      <c r="L20" s="157"/>
      <c r="M20" s="157"/>
      <c r="N20" s="157"/>
      <c r="O20" s="157"/>
      <c r="P20" s="157"/>
      <c r="Q20" s="157"/>
      <c r="R20" s="157"/>
      <c r="S20" s="157"/>
      <c r="T20" s="157"/>
      <c r="U20" s="157"/>
      <c r="V20" s="157"/>
      <c r="W20" s="157"/>
      <c r="X20" s="157"/>
      <c r="Y20" s="157"/>
      <c r="Z20" s="157"/>
      <c r="AA20" s="157"/>
      <c r="AB20" s="157"/>
      <c r="AC20" s="157"/>
      <c r="AD20" s="157"/>
      <c r="AE20" s="157"/>
      <c r="AF20" s="157"/>
      <c r="AG20" s="157"/>
      <c r="AH20" s="158"/>
      <c r="AI20" s="158"/>
    </row>
    <row r="21" spans="2:35" ht="43.5">
      <c r="B21" s="464"/>
      <c r="C21" s="156" t="s">
        <v>735</v>
      </c>
      <c r="D21" s="158"/>
      <c r="E21" s="158"/>
      <c r="F21" s="158"/>
      <c r="G21" s="157"/>
      <c r="H21" s="157"/>
      <c r="I21" s="158"/>
      <c r="J21" s="158"/>
      <c r="K21" s="157"/>
      <c r="L21" s="157"/>
      <c r="M21" s="158"/>
      <c r="N21" s="158"/>
      <c r="O21" s="157"/>
      <c r="P21" s="157"/>
      <c r="Q21" s="158"/>
      <c r="R21" s="158"/>
      <c r="S21" s="157"/>
      <c r="T21" s="157"/>
      <c r="U21" s="158"/>
      <c r="V21" s="158"/>
      <c r="W21" s="157"/>
      <c r="X21" s="157"/>
      <c r="Y21" s="158"/>
      <c r="Z21" s="158"/>
      <c r="AA21" s="157"/>
      <c r="AB21" s="157"/>
      <c r="AC21" s="158"/>
      <c r="AD21" s="158"/>
      <c r="AE21" s="157"/>
      <c r="AF21" s="157"/>
      <c r="AG21" s="158"/>
      <c r="AH21" s="158"/>
      <c r="AI21" s="158"/>
    </row>
    <row r="22" spans="2:35" ht="43.5">
      <c r="B22" s="464"/>
      <c r="C22" s="156" t="s">
        <v>736</v>
      </c>
      <c r="D22" s="158"/>
      <c r="E22" s="158"/>
      <c r="F22" s="158"/>
      <c r="G22" s="158"/>
      <c r="H22" s="158"/>
      <c r="I22" s="158"/>
      <c r="J22" s="158"/>
      <c r="K22" s="158"/>
      <c r="L22" s="158"/>
      <c r="M22" s="158"/>
      <c r="N22" s="158"/>
      <c r="O22" s="158"/>
      <c r="P22" s="158"/>
      <c r="Q22" s="158"/>
      <c r="R22" s="158"/>
      <c r="S22" s="158"/>
      <c r="T22" s="158"/>
      <c r="U22" s="158"/>
      <c r="V22" s="158"/>
      <c r="W22" s="158"/>
      <c r="X22" s="158"/>
      <c r="Y22" s="158"/>
      <c r="Z22" s="158"/>
      <c r="AA22" s="158"/>
      <c r="AB22" s="158"/>
      <c r="AC22" s="158"/>
      <c r="AD22" s="157"/>
      <c r="AE22" s="157"/>
      <c r="AF22" s="157"/>
      <c r="AG22" s="157"/>
      <c r="AH22" s="157"/>
      <c r="AI22" s="157"/>
    </row>
  </sheetData>
  <mergeCells count="15">
    <mergeCell ref="B6:B10"/>
    <mergeCell ref="B11:B15"/>
    <mergeCell ref="B16:B18"/>
    <mergeCell ref="B20:B22"/>
    <mergeCell ref="B3:AI3"/>
    <mergeCell ref="B4:B5"/>
    <mergeCell ref="C4:C5"/>
    <mergeCell ref="D4:G4"/>
    <mergeCell ref="H4:K4"/>
    <mergeCell ref="L4:O4"/>
    <mergeCell ref="P4:S4"/>
    <mergeCell ref="T4:W4"/>
    <mergeCell ref="X4:AA4"/>
    <mergeCell ref="AB4:AE4"/>
    <mergeCell ref="AF4:AI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H134"/>
  <sheetViews>
    <sheetView zoomScale="54" zoomScaleNormal="54" workbookViewId="0">
      <pane xSplit="11" ySplit="2" topLeftCell="AF33" activePane="bottomRight" state="frozen"/>
      <selection pane="bottomRight" activeCell="AE34" sqref="AE34:AG52"/>
      <selection pane="bottomLeft" activeCell="A3" sqref="A3"/>
      <selection pane="topRight" activeCell="H1" sqref="H1"/>
    </sheetView>
  </sheetViews>
  <sheetFormatPr defaultColWidth="11.42578125" defaultRowHeight="15.75" customHeight="1"/>
  <cols>
    <col min="1" max="1" width="7.140625" style="1" customWidth="1"/>
    <col min="2" max="5" width="20.7109375" style="1" customWidth="1"/>
    <col min="6" max="6" width="24.42578125" style="1" bestFit="1" customWidth="1"/>
    <col min="7" max="7" width="77.28515625" style="1" customWidth="1"/>
    <col min="8" max="8" width="8.42578125" style="2" customWidth="1"/>
    <col min="9" max="9" width="25.28515625" style="1" bestFit="1" customWidth="1"/>
    <col min="10" max="10" width="25" style="1" bestFit="1" customWidth="1"/>
    <col min="11" max="11" width="11.42578125" style="1" customWidth="1"/>
    <col min="12" max="12" width="18.42578125" style="1" bestFit="1" customWidth="1"/>
    <col min="13" max="13" width="15.42578125" style="1" bestFit="1" customWidth="1"/>
    <col min="14" max="14" width="15.42578125" style="1" customWidth="1"/>
    <col min="15" max="15" width="22.42578125" style="1" customWidth="1"/>
    <col min="16" max="16" width="25.42578125" style="1" bestFit="1" customWidth="1"/>
    <col min="17" max="17" width="18.42578125" style="1" bestFit="1" customWidth="1"/>
    <col min="18" max="18" width="15.42578125" style="1" bestFit="1" customWidth="1"/>
    <col min="19" max="19" width="15.42578125" style="1" customWidth="1"/>
    <col min="20" max="20" width="22.42578125" style="1" customWidth="1"/>
    <col min="21" max="21" width="27.140625" style="1" bestFit="1" customWidth="1"/>
    <col min="22" max="22" width="18.42578125" style="1" bestFit="1" customWidth="1"/>
    <col min="23" max="23" width="15.42578125" style="1" bestFit="1" customWidth="1"/>
    <col min="24" max="24" width="15.42578125" style="1" customWidth="1"/>
    <col min="25" max="25" width="22.42578125" style="1" customWidth="1"/>
    <col min="26" max="26" width="27.7109375" style="1" bestFit="1" customWidth="1"/>
    <col min="27" max="27" width="18.42578125" style="1" bestFit="1" customWidth="1"/>
    <col min="28" max="28" width="15.42578125" style="1" bestFit="1" customWidth="1"/>
    <col min="29" max="29" width="15.42578125" style="1" customWidth="1"/>
    <col min="30" max="30" width="22.42578125" style="1" customWidth="1"/>
    <col min="31" max="31" width="27.7109375" style="1" bestFit="1" customWidth="1"/>
    <col min="32" max="32" width="29.28515625" style="1" bestFit="1" customWidth="1"/>
    <col min="33" max="33" width="23" style="31" customWidth="1"/>
    <col min="34" max="16384" width="11.42578125" style="1"/>
  </cols>
  <sheetData>
    <row r="1" spans="1:33" ht="49.15" customHeight="1" thickBot="1">
      <c r="A1" s="324" t="s">
        <v>0</v>
      </c>
      <c r="B1" s="325"/>
      <c r="C1" s="325"/>
      <c r="D1" s="325"/>
      <c r="E1" s="325"/>
      <c r="F1" s="326"/>
      <c r="G1" s="326"/>
      <c r="H1" s="326"/>
      <c r="I1" s="326"/>
      <c r="J1" s="326"/>
      <c r="K1" s="327"/>
      <c r="L1" s="328" t="s">
        <v>1</v>
      </c>
      <c r="M1" s="329"/>
      <c r="N1" s="329"/>
      <c r="O1" s="329"/>
      <c r="P1" s="330"/>
      <c r="Q1" s="331" t="s">
        <v>2</v>
      </c>
      <c r="R1" s="332"/>
      <c r="S1" s="332"/>
      <c r="T1" s="332"/>
      <c r="U1" s="333"/>
      <c r="V1" s="334" t="s">
        <v>3</v>
      </c>
      <c r="W1" s="335"/>
      <c r="X1" s="335"/>
      <c r="Y1" s="335"/>
      <c r="Z1" s="336"/>
      <c r="AA1" s="337" t="s">
        <v>4</v>
      </c>
      <c r="AB1" s="338"/>
      <c r="AC1" s="338"/>
      <c r="AD1" s="338"/>
      <c r="AE1" s="338"/>
      <c r="AF1" s="338"/>
      <c r="AG1" s="338"/>
    </row>
    <row r="2" spans="1:33" ht="49.15" customHeight="1">
      <c r="A2" s="20" t="s">
        <v>5</v>
      </c>
      <c r="B2" s="20" t="s">
        <v>6</v>
      </c>
      <c r="C2" s="20" t="s">
        <v>7</v>
      </c>
      <c r="D2" s="20" t="s">
        <v>8</v>
      </c>
      <c r="E2" s="20" t="s">
        <v>9</v>
      </c>
      <c r="F2" s="20" t="s">
        <v>10</v>
      </c>
      <c r="G2" s="20" t="s">
        <v>11</v>
      </c>
      <c r="H2" s="20" t="s">
        <v>12</v>
      </c>
      <c r="I2" s="20" t="s">
        <v>13</v>
      </c>
      <c r="J2" s="20" t="s">
        <v>14</v>
      </c>
      <c r="K2" s="20" t="s">
        <v>13</v>
      </c>
      <c r="L2" s="21" t="s">
        <v>15</v>
      </c>
      <c r="M2" s="22" t="s">
        <v>16</v>
      </c>
      <c r="N2" s="21" t="s">
        <v>17</v>
      </c>
      <c r="O2" s="21" t="s">
        <v>18</v>
      </c>
      <c r="P2" s="21" t="s">
        <v>19</v>
      </c>
      <c r="Q2" s="23" t="s">
        <v>15</v>
      </c>
      <c r="R2" s="24" t="s">
        <v>16</v>
      </c>
      <c r="S2" s="23" t="s">
        <v>17</v>
      </c>
      <c r="T2" s="23" t="s">
        <v>18</v>
      </c>
      <c r="U2" s="23" t="s">
        <v>19</v>
      </c>
      <c r="V2" s="25" t="s">
        <v>15</v>
      </c>
      <c r="W2" s="26" t="s">
        <v>16</v>
      </c>
      <c r="X2" s="25" t="s">
        <v>17</v>
      </c>
      <c r="Y2" s="25" t="s">
        <v>18</v>
      </c>
      <c r="Z2" s="25" t="s">
        <v>19</v>
      </c>
      <c r="AA2" s="27" t="s">
        <v>20</v>
      </c>
      <c r="AB2" s="27" t="s">
        <v>21</v>
      </c>
      <c r="AC2" s="27" t="s">
        <v>22</v>
      </c>
      <c r="AD2" s="27" t="s">
        <v>23</v>
      </c>
      <c r="AE2" s="27" t="s">
        <v>24</v>
      </c>
      <c r="AF2" s="27" t="s">
        <v>25</v>
      </c>
      <c r="AG2" s="27" t="s">
        <v>26</v>
      </c>
    </row>
    <row r="3" spans="1:33" ht="87">
      <c r="A3" s="14">
        <v>1</v>
      </c>
      <c r="B3" s="339" t="s">
        <v>27</v>
      </c>
      <c r="C3" s="323" t="s">
        <v>28</v>
      </c>
      <c r="D3" s="323" t="s">
        <v>29</v>
      </c>
      <c r="E3" s="323" t="s">
        <v>30</v>
      </c>
      <c r="F3" s="323" t="s">
        <v>31</v>
      </c>
      <c r="G3" s="38" t="s">
        <v>32</v>
      </c>
      <c r="H3" s="35">
        <v>500</v>
      </c>
      <c r="I3" s="35" t="s">
        <v>33</v>
      </c>
      <c r="J3" s="323">
        <v>30</v>
      </c>
      <c r="K3" s="323" t="s">
        <v>34</v>
      </c>
      <c r="L3" s="64">
        <v>83475</v>
      </c>
      <c r="M3" s="65">
        <f>+L3*19%</f>
        <v>15860.25</v>
      </c>
      <c r="N3" s="69">
        <f>+M3+L3</f>
        <v>99335.25</v>
      </c>
      <c r="O3" s="7">
        <f>H3*M3</f>
        <v>7930125</v>
      </c>
      <c r="P3" s="7">
        <f>N3*H3</f>
        <v>49667625</v>
      </c>
      <c r="Q3" s="64">
        <v>80000</v>
      </c>
      <c r="R3" s="65">
        <f t="shared" ref="R3:R21" si="0">+Q3*0.19</f>
        <v>15200</v>
      </c>
      <c r="S3" s="69">
        <f t="shared" ref="S3:S21" si="1">+Q3+R3</f>
        <v>95200</v>
      </c>
      <c r="T3" s="7">
        <f>R3*H3</f>
        <v>7600000</v>
      </c>
      <c r="U3" s="7">
        <f>S3*H3</f>
        <v>47600000</v>
      </c>
      <c r="V3" s="7">
        <v>75000</v>
      </c>
      <c r="W3" s="7">
        <v>14250</v>
      </c>
      <c r="X3" s="7">
        <v>89250</v>
      </c>
      <c r="Y3" s="7">
        <f>V3*H3</f>
        <v>37500000</v>
      </c>
      <c r="Z3" s="7">
        <f>X3*H3</f>
        <v>44625000</v>
      </c>
      <c r="AA3" s="7">
        <f t="shared" ref="AA3:AE20" si="2">AVERAGE(L3,Q3,V3)</f>
        <v>79491.666666666672</v>
      </c>
      <c r="AB3" s="7">
        <f t="shared" si="2"/>
        <v>15103.416666666666</v>
      </c>
      <c r="AC3" s="7">
        <f t="shared" si="2"/>
        <v>94595.083333333328</v>
      </c>
      <c r="AD3" s="7">
        <f t="shared" si="2"/>
        <v>17676708.333333332</v>
      </c>
      <c r="AE3" s="7">
        <f t="shared" si="2"/>
        <v>47297541.666666664</v>
      </c>
      <c r="AF3" s="127">
        <f>_xlfn.STDEV.P(P3,U3,Z3)</f>
        <v>2069722.6070512177</v>
      </c>
      <c r="AG3" s="128">
        <f t="shared" ref="AG3:AG21" si="3">AF3/AE3</f>
        <v>4.3759623314838618E-2</v>
      </c>
    </row>
    <row r="4" spans="1:33" ht="116.1">
      <c r="A4" s="14">
        <v>2</v>
      </c>
      <c r="B4" s="340"/>
      <c r="C4" s="323"/>
      <c r="D4" s="323"/>
      <c r="E4" s="323"/>
      <c r="F4" s="323"/>
      <c r="G4" s="39" t="s">
        <v>35</v>
      </c>
      <c r="H4" s="35">
        <v>500</v>
      </c>
      <c r="I4" s="35" t="s">
        <v>36</v>
      </c>
      <c r="J4" s="323"/>
      <c r="K4" s="323"/>
      <c r="L4" s="66">
        <v>890.4</v>
      </c>
      <c r="M4" s="65">
        <f t="shared" ref="M4:M21" si="4">+L4*19%</f>
        <v>169.17599999999999</v>
      </c>
      <c r="N4" s="69">
        <f t="shared" ref="N4:N21" si="5">+M4+L4</f>
        <v>1059.576</v>
      </c>
      <c r="O4" s="7">
        <f t="shared" ref="O4:O21" si="6">H4*M4</f>
        <v>84588</v>
      </c>
      <c r="P4" s="7">
        <f t="shared" ref="P4:P21" si="7">N4*H4</f>
        <v>529788</v>
      </c>
      <c r="Q4" s="78">
        <v>800</v>
      </c>
      <c r="R4" s="65">
        <f t="shared" si="0"/>
        <v>152</v>
      </c>
      <c r="S4" s="69">
        <f t="shared" si="1"/>
        <v>952</v>
      </c>
      <c r="T4" s="7">
        <f t="shared" ref="T4:T21" si="8">R4*H4</f>
        <v>76000</v>
      </c>
      <c r="U4" s="7">
        <f t="shared" ref="U4:U21" si="9">S4*H4</f>
        <v>476000</v>
      </c>
      <c r="V4" s="7">
        <v>800</v>
      </c>
      <c r="W4" s="7">
        <v>152</v>
      </c>
      <c r="X4" s="7">
        <v>952</v>
      </c>
      <c r="Y4" s="7">
        <f t="shared" ref="Y4:Y21" si="10">V4*H4</f>
        <v>400000</v>
      </c>
      <c r="Z4" s="7">
        <f t="shared" ref="Z4:Z21" si="11">X4*H4</f>
        <v>476000</v>
      </c>
      <c r="AA4" s="7">
        <f t="shared" si="2"/>
        <v>830.13333333333333</v>
      </c>
      <c r="AB4" s="7">
        <f t="shared" si="2"/>
        <v>157.72533333333334</v>
      </c>
      <c r="AC4" s="7">
        <f t="shared" si="2"/>
        <v>987.85866666666664</v>
      </c>
      <c r="AD4" s="7">
        <f t="shared" si="2"/>
        <v>186862.66666666666</v>
      </c>
      <c r="AE4" s="7">
        <f t="shared" si="2"/>
        <v>493929.33333333331</v>
      </c>
      <c r="AF4" s="127">
        <f t="shared" ref="AF4:AF19" si="12">_xlfn.STDEV.P(P4,U4,Z4)</f>
        <v>25355.906364308015</v>
      </c>
      <c r="AG4" s="128">
        <f t="shared" si="3"/>
        <v>5.1335089157776986E-2</v>
      </c>
    </row>
    <row r="5" spans="1:33" ht="29.1">
      <c r="A5" s="14">
        <v>3</v>
      </c>
      <c r="B5" s="340"/>
      <c r="C5" s="323"/>
      <c r="D5" s="323"/>
      <c r="E5" s="323"/>
      <c r="F5" s="323"/>
      <c r="G5" s="40" t="s">
        <v>166</v>
      </c>
      <c r="H5" s="35">
        <v>500</v>
      </c>
      <c r="I5" s="35" t="s">
        <v>36</v>
      </c>
      <c r="J5" s="323"/>
      <c r="K5" s="323"/>
      <c r="L5" s="66">
        <v>1669.5</v>
      </c>
      <c r="M5" s="65">
        <f t="shared" si="4"/>
        <v>317.20499999999998</v>
      </c>
      <c r="N5" s="69">
        <f t="shared" si="5"/>
        <v>1986.7049999999999</v>
      </c>
      <c r="O5" s="7">
        <f t="shared" si="6"/>
        <v>158602.5</v>
      </c>
      <c r="P5" s="7">
        <f t="shared" si="7"/>
        <v>993352.5</v>
      </c>
      <c r="Q5" s="78">
        <v>1500</v>
      </c>
      <c r="R5" s="65">
        <f t="shared" si="0"/>
        <v>285</v>
      </c>
      <c r="S5" s="69">
        <f t="shared" si="1"/>
        <v>1785</v>
      </c>
      <c r="T5" s="7">
        <f t="shared" si="8"/>
        <v>142500</v>
      </c>
      <c r="U5" s="7">
        <f t="shared" si="9"/>
        <v>892500</v>
      </c>
      <c r="V5" s="7">
        <v>1500</v>
      </c>
      <c r="W5" s="7">
        <v>285</v>
      </c>
      <c r="X5" s="7">
        <v>1785</v>
      </c>
      <c r="Y5" s="7">
        <f t="shared" si="10"/>
        <v>750000</v>
      </c>
      <c r="Z5" s="7">
        <f t="shared" si="11"/>
        <v>892500</v>
      </c>
      <c r="AA5" s="7">
        <f t="shared" si="2"/>
        <v>1556.5</v>
      </c>
      <c r="AB5" s="7">
        <f t="shared" si="2"/>
        <v>295.73499999999996</v>
      </c>
      <c r="AC5" s="7">
        <f t="shared" si="2"/>
        <v>1852.2349999999999</v>
      </c>
      <c r="AD5" s="7">
        <f t="shared" si="2"/>
        <v>350367.5</v>
      </c>
      <c r="AE5" s="7">
        <f t="shared" si="2"/>
        <v>926117.5</v>
      </c>
      <c r="AF5" s="127">
        <f t="shared" si="12"/>
        <v>47542.32443307752</v>
      </c>
      <c r="AG5" s="128">
        <f t="shared" si="3"/>
        <v>5.1335089157776979E-2</v>
      </c>
    </row>
    <row r="6" spans="1:33" ht="29.1">
      <c r="A6" s="14">
        <v>4</v>
      </c>
      <c r="B6" s="340"/>
      <c r="C6" s="323"/>
      <c r="D6" s="323"/>
      <c r="E6" s="323"/>
      <c r="F6" s="323"/>
      <c r="G6" s="41" t="s">
        <v>38</v>
      </c>
      <c r="H6" s="35">
        <v>200</v>
      </c>
      <c r="I6" s="35" t="s">
        <v>36</v>
      </c>
      <c r="J6" s="323"/>
      <c r="K6" s="323"/>
      <c r="L6" s="66">
        <v>2226</v>
      </c>
      <c r="M6" s="65">
        <f t="shared" si="4"/>
        <v>422.94</v>
      </c>
      <c r="N6" s="69">
        <f t="shared" si="5"/>
        <v>2648.94</v>
      </c>
      <c r="O6" s="7">
        <f t="shared" si="6"/>
        <v>84588</v>
      </c>
      <c r="P6" s="7">
        <f t="shared" si="7"/>
        <v>529788</v>
      </c>
      <c r="Q6" s="78">
        <v>2200</v>
      </c>
      <c r="R6" s="65">
        <f t="shared" si="0"/>
        <v>418</v>
      </c>
      <c r="S6" s="69">
        <f t="shared" si="1"/>
        <v>2618</v>
      </c>
      <c r="T6" s="7">
        <f t="shared" si="8"/>
        <v>83600</v>
      </c>
      <c r="U6" s="7">
        <f t="shared" si="9"/>
        <v>523600</v>
      </c>
      <c r="V6" s="7">
        <v>2000</v>
      </c>
      <c r="W6" s="7">
        <v>380</v>
      </c>
      <c r="X6" s="7">
        <v>2380</v>
      </c>
      <c r="Y6" s="7">
        <f t="shared" si="10"/>
        <v>400000</v>
      </c>
      <c r="Z6" s="7">
        <f t="shared" si="11"/>
        <v>476000</v>
      </c>
      <c r="AA6" s="7">
        <f t="shared" si="2"/>
        <v>2142</v>
      </c>
      <c r="AB6" s="7">
        <f t="shared" si="2"/>
        <v>406.98</v>
      </c>
      <c r="AC6" s="7">
        <f t="shared" si="2"/>
        <v>2548.98</v>
      </c>
      <c r="AD6" s="7">
        <f t="shared" si="2"/>
        <v>189396</v>
      </c>
      <c r="AE6" s="7">
        <f t="shared" si="2"/>
        <v>509796</v>
      </c>
      <c r="AF6" s="127">
        <f t="shared" si="12"/>
        <v>24030.536795225082</v>
      </c>
      <c r="AG6" s="128">
        <f t="shared" si="3"/>
        <v>4.7137554620328682E-2</v>
      </c>
    </row>
    <row r="7" spans="1:33" ht="333.6">
      <c r="A7" s="14">
        <v>5</v>
      </c>
      <c r="B7" s="340"/>
      <c r="C7" s="35" t="s">
        <v>39</v>
      </c>
      <c r="D7" s="35" t="s">
        <v>40</v>
      </c>
      <c r="E7" s="35" t="s">
        <v>41</v>
      </c>
      <c r="F7" s="35" t="s">
        <v>42</v>
      </c>
      <c r="G7" s="42" t="s">
        <v>43</v>
      </c>
      <c r="H7" s="35">
        <v>450</v>
      </c>
      <c r="I7" s="35" t="s">
        <v>44</v>
      </c>
      <c r="J7" s="35">
        <v>12</v>
      </c>
      <c r="K7" s="6" t="s">
        <v>45</v>
      </c>
      <c r="L7" s="66">
        <v>556.5</v>
      </c>
      <c r="M7" s="65">
        <f t="shared" si="4"/>
        <v>105.735</v>
      </c>
      <c r="N7" s="69">
        <f t="shared" si="5"/>
        <v>662.23500000000001</v>
      </c>
      <c r="O7" s="7">
        <f t="shared" si="6"/>
        <v>47580.75</v>
      </c>
      <c r="P7" s="7">
        <f t="shared" si="7"/>
        <v>298005.75</v>
      </c>
      <c r="Q7" s="78">
        <v>474</v>
      </c>
      <c r="R7" s="65">
        <f t="shared" si="0"/>
        <v>90.06</v>
      </c>
      <c r="S7" s="69">
        <f t="shared" si="1"/>
        <v>564.05999999999995</v>
      </c>
      <c r="T7" s="7">
        <f t="shared" si="8"/>
        <v>40527</v>
      </c>
      <c r="U7" s="7">
        <f t="shared" si="9"/>
        <v>253826.99999999997</v>
      </c>
      <c r="V7" s="7">
        <v>500</v>
      </c>
      <c r="W7" s="7">
        <v>95</v>
      </c>
      <c r="X7" s="7">
        <v>595</v>
      </c>
      <c r="Y7" s="7">
        <f t="shared" si="10"/>
        <v>225000</v>
      </c>
      <c r="Z7" s="7">
        <f t="shared" si="11"/>
        <v>267750</v>
      </c>
      <c r="AA7" s="7">
        <f t="shared" si="2"/>
        <v>510.16666666666669</v>
      </c>
      <c r="AB7" s="7">
        <f t="shared" si="2"/>
        <v>96.931666666666672</v>
      </c>
      <c r="AC7" s="7">
        <f t="shared" si="2"/>
        <v>607.09833333333336</v>
      </c>
      <c r="AD7" s="7">
        <f t="shared" si="2"/>
        <v>104369.25</v>
      </c>
      <c r="AE7" s="7">
        <f t="shared" si="2"/>
        <v>273194.25</v>
      </c>
      <c r="AF7" s="127">
        <f t="shared" si="12"/>
        <v>18442.168734316481</v>
      </c>
      <c r="AG7" s="128">
        <f t="shared" si="3"/>
        <v>6.7505698726515947E-2</v>
      </c>
    </row>
    <row r="8" spans="1:33" ht="72.599999999999994">
      <c r="A8" s="14">
        <v>6</v>
      </c>
      <c r="B8" s="340"/>
      <c r="C8" s="323" t="s">
        <v>46</v>
      </c>
      <c r="D8" s="323" t="s">
        <v>47</v>
      </c>
      <c r="E8" s="323" t="s">
        <v>48</v>
      </c>
      <c r="F8" s="323" t="s">
        <v>49</v>
      </c>
      <c r="G8" s="42" t="s">
        <v>50</v>
      </c>
      <c r="H8" s="35">
        <v>15</v>
      </c>
      <c r="I8" s="35" t="s">
        <v>44</v>
      </c>
      <c r="J8" s="323" t="s">
        <v>48</v>
      </c>
      <c r="K8" s="6"/>
      <c r="L8" s="66">
        <v>3116400</v>
      </c>
      <c r="M8" s="65">
        <f t="shared" si="4"/>
        <v>592116</v>
      </c>
      <c r="N8" s="69">
        <f t="shared" si="5"/>
        <v>3708516</v>
      </c>
      <c r="O8" s="7">
        <f t="shared" si="6"/>
        <v>8881740</v>
      </c>
      <c r="P8" s="7">
        <f t="shared" si="7"/>
        <v>55627740</v>
      </c>
      <c r="Q8" s="78">
        <v>2830489</v>
      </c>
      <c r="R8" s="65">
        <f t="shared" si="0"/>
        <v>537792.91</v>
      </c>
      <c r="S8" s="69">
        <f t="shared" si="1"/>
        <v>3368281.91</v>
      </c>
      <c r="T8" s="7">
        <f t="shared" si="8"/>
        <v>8066893.6500000004</v>
      </c>
      <c r="U8" s="7">
        <f t="shared" si="9"/>
        <v>50524228.650000006</v>
      </c>
      <c r="V8" s="7">
        <v>2800000</v>
      </c>
      <c r="W8" s="7">
        <v>532000</v>
      </c>
      <c r="X8" s="7">
        <v>3332000</v>
      </c>
      <c r="Y8" s="7">
        <f t="shared" si="10"/>
        <v>42000000</v>
      </c>
      <c r="Z8" s="7">
        <f t="shared" si="11"/>
        <v>49980000</v>
      </c>
      <c r="AA8" s="7">
        <f t="shared" si="2"/>
        <v>2915629.6666666665</v>
      </c>
      <c r="AB8" s="7">
        <f t="shared" si="2"/>
        <v>553969.63666666672</v>
      </c>
      <c r="AC8" s="7">
        <f t="shared" si="2"/>
        <v>3469599.3033333332</v>
      </c>
      <c r="AD8" s="7">
        <f t="shared" si="2"/>
        <v>19649544.550000001</v>
      </c>
      <c r="AE8" s="7">
        <f t="shared" si="2"/>
        <v>52043989.550000004</v>
      </c>
      <c r="AF8" s="127">
        <f t="shared" si="12"/>
        <v>2543815.5949644619</v>
      </c>
      <c r="AG8" s="128">
        <f t="shared" si="3"/>
        <v>4.8878182033307661E-2</v>
      </c>
    </row>
    <row r="9" spans="1:33" ht="43.5">
      <c r="A9" s="14">
        <v>7</v>
      </c>
      <c r="B9" s="340"/>
      <c r="C9" s="323"/>
      <c r="D9" s="323"/>
      <c r="E9" s="323"/>
      <c r="F9" s="323"/>
      <c r="G9" s="42" t="s">
        <v>167</v>
      </c>
      <c r="H9" s="35">
        <v>1500</v>
      </c>
      <c r="I9" s="35" t="s">
        <v>44</v>
      </c>
      <c r="J9" s="323"/>
      <c r="K9" s="6"/>
      <c r="L9" s="67">
        <v>779.1</v>
      </c>
      <c r="M9" s="65">
        <f t="shared" si="4"/>
        <v>148.029</v>
      </c>
      <c r="N9" s="69">
        <f t="shared" si="5"/>
        <v>927.12900000000002</v>
      </c>
      <c r="O9" s="7">
        <f t="shared" si="6"/>
        <v>222043.5</v>
      </c>
      <c r="P9" s="7">
        <f t="shared" si="7"/>
        <v>1390693.5</v>
      </c>
      <c r="Q9" s="78">
        <v>750</v>
      </c>
      <c r="R9" s="65">
        <f t="shared" si="0"/>
        <v>142.5</v>
      </c>
      <c r="S9" s="69">
        <f t="shared" si="1"/>
        <v>892.5</v>
      </c>
      <c r="T9" s="7">
        <f t="shared" si="8"/>
        <v>213750</v>
      </c>
      <c r="U9" s="7">
        <f t="shared" si="9"/>
        <v>1338750</v>
      </c>
      <c r="V9" s="7">
        <v>700</v>
      </c>
      <c r="W9" s="7">
        <v>133</v>
      </c>
      <c r="X9" s="7">
        <v>833</v>
      </c>
      <c r="Y9" s="7">
        <f t="shared" si="10"/>
        <v>1050000</v>
      </c>
      <c r="Z9" s="7">
        <f t="shared" si="11"/>
        <v>1249500</v>
      </c>
      <c r="AA9" s="7">
        <f t="shared" si="2"/>
        <v>743.0333333333333</v>
      </c>
      <c r="AB9" s="7">
        <f t="shared" si="2"/>
        <v>141.17633333333333</v>
      </c>
      <c r="AC9" s="7">
        <f t="shared" si="2"/>
        <v>884.20966666666664</v>
      </c>
      <c r="AD9" s="7">
        <f t="shared" si="2"/>
        <v>495264.5</v>
      </c>
      <c r="AE9" s="7">
        <f t="shared" si="2"/>
        <v>1326314.5</v>
      </c>
      <c r="AF9" s="127">
        <f t="shared" si="12"/>
        <v>58308.846417160406</v>
      </c>
      <c r="AG9" s="128">
        <f t="shared" si="3"/>
        <v>4.3963061865915219E-2</v>
      </c>
    </row>
    <row r="10" spans="1:33" ht="159.6">
      <c r="A10" s="14">
        <v>8</v>
      </c>
      <c r="B10" s="340"/>
      <c r="C10" s="308" t="s">
        <v>52</v>
      </c>
      <c r="D10" s="308" t="s">
        <v>53</v>
      </c>
      <c r="E10" s="308" t="s">
        <v>54</v>
      </c>
      <c r="F10" s="308" t="s">
        <v>55</v>
      </c>
      <c r="G10" s="40" t="s">
        <v>56</v>
      </c>
      <c r="H10" s="35">
        <v>1200</v>
      </c>
      <c r="I10" s="35" t="s">
        <v>44</v>
      </c>
      <c r="J10" s="323" t="s">
        <v>54</v>
      </c>
      <c r="K10" s="6"/>
      <c r="L10" s="66">
        <v>111300</v>
      </c>
      <c r="M10" s="65">
        <f t="shared" si="4"/>
        <v>21147</v>
      </c>
      <c r="N10" s="69">
        <f t="shared" si="5"/>
        <v>132447</v>
      </c>
      <c r="O10" s="7">
        <f t="shared" si="6"/>
        <v>25376400</v>
      </c>
      <c r="P10" s="7">
        <f t="shared" si="7"/>
        <v>158936400</v>
      </c>
      <c r="Q10" s="78">
        <v>102349</v>
      </c>
      <c r="R10" s="65">
        <f t="shared" si="0"/>
        <v>19446.310000000001</v>
      </c>
      <c r="S10" s="69">
        <f t="shared" si="1"/>
        <v>121795.31</v>
      </c>
      <c r="T10" s="7">
        <f t="shared" si="8"/>
        <v>23335572</v>
      </c>
      <c r="U10" s="7">
        <f t="shared" si="9"/>
        <v>146154372</v>
      </c>
      <c r="V10" s="7">
        <v>100000</v>
      </c>
      <c r="W10" s="7">
        <v>19000</v>
      </c>
      <c r="X10" s="7">
        <v>119000</v>
      </c>
      <c r="Y10" s="7">
        <f t="shared" si="10"/>
        <v>120000000</v>
      </c>
      <c r="Z10" s="7">
        <f t="shared" si="11"/>
        <v>142800000</v>
      </c>
      <c r="AA10" s="7">
        <f t="shared" si="2"/>
        <v>104549.66666666667</v>
      </c>
      <c r="AB10" s="7">
        <f t="shared" si="2"/>
        <v>19864.436666666665</v>
      </c>
      <c r="AC10" s="7">
        <f t="shared" si="2"/>
        <v>124414.10333333333</v>
      </c>
      <c r="AD10" s="7">
        <f t="shared" si="2"/>
        <v>56237324</v>
      </c>
      <c r="AE10" s="7">
        <f t="shared" si="2"/>
        <v>149296924</v>
      </c>
      <c r="AF10" s="127">
        <f t="shared" si="12"/>
        <v>6952341.3823223608</v>
      </c>
      <c r="AG10" s="128">
        <f t="shared" si="3"/>
        <v>4.6567211139074513E-2</v>
      </c>
    </row>
    <row r="11" spans="1:33" ht="72.599999999999994">
      <c r="A11" s="14">
        <v>9</v>
      </c>
      <c r="B11" s="340"/>
      <c r="C11" s="309"/>
      <c r="D11" s="309"/>
      <c r="E11" s="309"/>
      <c r="F11" s="309"/>
      <c r="G11" s="40" t="s">
        <v>57</v>
      </c>
      <c r="H11" s="35">
        <v>200</v>
      </c>
      <c r="I11" s="35" t="s">
        <v>44</v>
      </c>
      <c r="J11" s="323"/>
      <c r="K11" s="6"/>
      <c r="L11" s="68">
        <v>5565</v>
      </c>
      <c r="M11" s="65">
        <f t="shared" si="4"/>
        <v>1057.3499999999999</v>
      </c>
      <c r="N11" s="69">
        <f t="shared" si="5"/>
        <v>6622.35</v>
      </c>
      <c r="O11" s="7">
        <f t="shared" si="6"/>
        <v>211469.99999999997</v>
      </c>
      <c r="P11" s="7">
        <f t="shared" si="7"/>
        <v>1324470</v>
      </c>
      <c r="Q11" s="78">
        <v>5000</v>
      </c>
      <c r="R11" s="65">
        <f t="shared" si="0"/>
        <v>950</v>
      </c>
      <c r="S11" s="69">
        <f t="shared" si="1"/>
        <v>5950</v>
      </c>
      <c r="T11" s="7">
        <f t="shared" si="8"/>
        <v>190000</v>
      </c>
      <c r="U11" s="7">
        <f t="shared" si="9"/>
        <v>1190000</v>
      </c>
      <c r="V11" s="7">
        <v>5000</v>
      </c>
      <c r="W11" s="7">
        <v>950</v>
      </c>
      <c r="X11" s="7">
        <v>5950</v>
      </c>
      <c r="Y11" s="7">
        <f t="shared" si="10"/>
        <v>1000000</v>
      </c>
      <c r="Z11" s="7">
        <f t="shared" si="11"/>
        <v>1190000</v>
      </c>
      <c r="AA11" s="7">
        <f t="shared" si="2"/>
        <v>5188.333333333333</v>
      </c>
      <c r="AB11" s="7">
        <f t="shared" si="2"/>
        <v>985.7833333333333</v>
      </c>
      <c r="AC11" s="7">
        <f t="shared" si="2"/>
        <v>6174.1166666666659</v>
      </c>
      <c r="AD11" s="7">
        <f t="shared" si="2"/>
        <v>467156.66666666669</v>
      </c>
      <c r="AE11" s="7">
        <f t="shared" si="2"/>
        <v>1234823.3333333333</v>
      </c>
      <c r="AF11" s="127">
        <f t="shared" si="12"/>
        <v>63389.765910770038</v>
      </c>
      <c r="AG11" s="128">
        <f t="shared" si="3"/>
        <v>5.1335089157776993E-2</v>
      </c>
    </row>
    <row r="12" spans="1:33" ht="15.6">
      <c r="A12" s="5">
        <v>10</v>
      </c>
      <c r="B12" s="341"/>
      <c r="C12" s="309"/>
      <c r="D12" s="310"/>
      <c r="E12" s="310"/>
      <c r="F12" s="310"/>
      <c r="G12" s="40" t="s">
        <v>58</v>
      </c>
      <c r="H12" s="35">
        <v>2</v>
      </c>
      <c r="I12" s="35" t="s">
        <v>44</v>
      </c>
      <c r="J12" s="323"/>
      <c r="K12" s="6"/>
      <c r="L12" s="68">
        <v>3339000</v>
      </c>
      <c r="M12" s="65">
        <f t="shared" si="4"/>
        <v>634410</v>
      </c>
      <c r="N12" s="69">
        <f t="shared" si="5"/>
        <v>3973410</v>
      </c>
      <c r="O12" s="7">
        <f t="shared" si="6"/>
        <v>1268820</v>
      </c>
      <c r="P12" s="7">
        <f t="shared" si="7"/>
        <v>7946820</v>
      </c>
      <c r="Q12" s="78">
        <v>3500000</v>
      </c>
      <c r="R12" s="65">
        <f t="shared" si="0"/>
        <v>665000</v>
      </c>
      <c r="S12" s="69">
        <f t="shared" si="1"/>
        <v>4165000</v>
      </c>
      <c r="T12" s="7">
        <f t="shared" si="8"/>
        <v>1330000</v>
      </c>
      <c r="U12" s="7">
        <f t="shared" si="9"/>
        <v>8330000</v>
      </c>
      <c r="V12" s="7">
        <v>3000000</v>
      </c>
      <c r="W12" s="7">
        <v>570000</v>
      </c>
      <c r="X12" s="7">
        <v>3570000</v>
      </c>
      <c r="Y12" s="7">
        <f t="shared" si="10"/>
        <v>6000000</v>
      </c>
      <c r="Z12" s="7">
        <f t="shared" si="11"/>
        <v>7140000</v>
      </c>
      <c r="AA12" s="7">
        <f t="shared" si="2"/>
        <v>3279666.6666666665</v>
      </c>
      <c r="AB12" s="7">
        <f t="shared" si="2"/>
        <v>623136.66666666663</v>
      </c>
      <c r="AC12" s="7">
        <f t="shared" si="2"/>
        <v>3902803.3333333335</v>
      </c>
      <c r="AD12" s="7">
        <f t="shared" si="2"/>
        <v>2866273.3333333335</v>
      </c>
      <c r="AE12" s="7">
        <f t="shared" si="2"/>
        <v>7805606.666666667</v>
      </c>
      <c r="AF12" s="127">
        <f t="shared" si="12"/>
        <v>495971.03687838686</v>
      </c>
      <c r="AG12" s="128">
        <f t="shared" si="3"/>
        <v>6.3540357342933868E-2</v>
      </c>
    </row>
    <row r="13" spans="1:33" ht="231.95">
      <c r="A13" s="14">
        <v>11</v>
      </c>
      <c r="B13" s="63" t="s">
        <v>60</v>
      </c>
      <c r="C13" s="47" t="s">
        <v>61</v>
      </c>
      <c r="D13" s="47" t="s">
        <v>62</v>
      </c>
      <c r="E13" s="37" t="s">
        <v>63</v>
      </c>
      <c r="F13" s="37">
        <v>350</v>
      </c>
      <c r="G13" s="42" t="s">
        <v>64</v>
      </c>
      <c r="H13" s="35">
        <v>6</v>
      </c>
      <c r="I13" s="35" t="s">
        <v>65</v>
      </c>
      <c r="J13" s="35">
        <v>350</v>
      </c>
      <c r="K13" s="4" t="s">
        <v>66</v>
      </c>
      <c r="L13" s="66">
        <v>5008500</v>
      </c>
      <c r="M13" s="65">
        <f t="shared" si="4"/>
        <v>951615</v>
      </c>
      <c r="N13" s="69">
        <f t="shared" si="5"/>
        <v>5960115</v>
      </c>
      <c r="O13" s="7">
        <f t="shared" si="6"/>
        <v>5709690</v>
      </c>
      <c r="P13" s="7">
        <f t="shared" si="7"/>
        <v>35760690</v>
      </c>
      <c r="Q13" s="78">
        <v>4500000</v>
      </c>
      <c r="R13" s="65">
        <f t="shared" si="0"/>
        <v>855000</v>
      </c>
      <c r="S13" s="69">
        <f t="shared" si="1"/>
        <v>5355000</v>
      </c>
      <c r="T13" s="7">
        <f t="shared" si="8"/>
        <v>5130000</v>
      </c>
      <c r="U13" s="7">
        <f t="shared" si="9"/>
        <v>32130000</v>
      </c>
      <c r="V13" s="7">
        <v>4500000</v>
      </c>
      <c r="W13" s="7">
        <v>855000</v>
      </c>
      <c r="X13" s="7">
        <v>5355000</v>
      </c>
      <c r="Y13" s="7">
        <f t="shared" si="10"/>
        <v>27000000</v>
      </c>
      <c r="Z13" s="7">
        <f t="shared" si="11"/>
        <v>32130000</v>
      </c>
      <c r="AA13" s="7">
        <f t="shared" si="2"/>
        <v>4669500</v>
      </c>
      <c r="AB13" s="7">
        <f t="shared" si="2"/>
        <v>887205</v>
      </c>
      <c r="AC13" s="7">
        <f t="shared" si="2"/>
        <v>5556705</v>
      </c>
      <c r="AD13" s="7">
        <f t="shared" si="2"/>
        <v>12613230</v>
      </c>
      <c r="AE13" s="7">
        <f t="shared" si="2"/>
        <v>33340230</v>
      </c>
      <c r="AF13" s="127">
        <f t="shared" si="12"/>
        <v>1711523.6795907908</v>
      </c>
      <c r="AG13" s="128">
        <f t="shared" si="3"/>
        <v>5.1335089157776979E-2</v>
      </c>
    </row>
    <row r="14" spans="1:33" ht="159.6">
      <c r="A14" s="5">
        <v>12</v>
      </c>
      <c r="B14" s="364" t="s">
        <v>67</v>
      </c>
      <c r="C14" s="323" t="s">
        <v>68</v>
      </c>
      <c r="D14" s="323" t="s">
        <v>69</v>
      </c>
      <c r="E14" s="323" t="s">
        <v>70</v>
      </c>
      <c r="F14" s="323" t="s">
        <v>71</v>
      </c>
      <c r="G14" s="43" t="s">
        <v>168</v>
      </c>
      <c r="H14" s="35">
        <v>5</v>
      </c>
      <c r="I14" s="35" t="s">
        <v>73</v>
      </c>
      <c r="J14" s="323" t="s">
        <v>70</v>
      </c>
      <c r="K14" s="4"/>
      <c r="L14" s="66">
        <v>10017000</v>
      </c>
      <c r="M14" s="65">
        <f t="shared" si="4"/>
        <v>1903230</v>
      </c>
      <c r="N14" s="69">
        <f t="shared" si="5"/>
        <v>11920230</v>
      </c>
      <c r="O14" s="7">
        <f t="shared" si="6"/>
        <v>9516150</v>
      </c>
      <c r="P14" s="7">
        <f t="shared" si="7"/>
        <v>59601150</v>
      </c>
      <c r="Q14" s="78">
        <v>9646509</v>
      </c>
      <c r="R14" s="65">
        <f t="shared" si="0"/>
        <v>1832836.71</v>
      </c>
      <c r="S14" s="69">
        <f t="shared" si="1"/>
        <v>11479345.710000001</v>
      </c>
      <c r="T14" s="7">
        <f t="shared" si="8"/>
        <v>9164183.5500000007</v>
      </c>
      <c r="U14" s="7">
        <f t="shared" si="9"/>
        <v>57396728.550000004</v>
      </c>
      <c r="V14" s="7">
        <v>9000000</v>
      </c>
      <c r="W14" s="7">
        <v>1710000</v>
      </c>
      <c r="X14" s="7">
        <v>10710000</v>
      </c>
      <c r="Y14" s="7">
        <f t="shared" si="10"/>
        <v>45000000</v>
      </c>
      <c r="Z14" s="7">
        <f t="shared" si="11"/>
        <v>53550000</v>
      </c>
      <c r="AA14" s="7">
        <f t="shared" si="2"/>
        <v>9554503</v>
      </c>
      <c r="AB14" s="7">
        <f t="shared" si="2"/>
        <v>1815355.57</v>
      </c>
      <c r="AC14" s="7">
        <f t="shared" si="2"/>
        <v>11369858.57</v>
      </c>
      <c r="AD14" s="7">
        <f t="shared" si="2"/>
        <v>21226777.849999998</v>
      </c>
      <c r="AE14" s="7">
        <f t="shared" si="2"/>
        <v>56849292.850000001</v>
      </c>
      <c r="AF14" s="127">
        <f t="shared" si="12"/>
        <v>2500515.7421154636</v>
      </c>
      <c r="AG14" s="128">
        <f t="shared" si="3"/>
        <v>4.3984992895394717E-2</v>
      </c>
    </row>
    <row r="15" spans="1:33" ht="101.45">
      <c r="A15" s="14">
        <v>13</v>
      </c>
      <c r="B15" s="365"/>
      <c r="C15" s="323"/>
      <c r="D15" s="323"/>
      <c r="E15" s="323"/>
      <c r="F15" s="323"/>
      <c r="G15" s="42" t="s">
        <v>123</v>
      </c>
      <c r="H15" s="35">
        <v>5</v>
      </c>
      <c r="I15" s="35" t="s">
        <v>44</v>
      </c>
      <c r="J15" s="323"/>
      <c r="K15" s="4"/>
      <c r="L15" s="66">
        <v>9121294.6999999993</v>
      </c>
      <c r="M15" s="65">
        <f t="shared" si="4"/>
        <v>1733045.9929999998</v>
      </c>
      <c r="N15" s="69">
        <f t="shared" si="5"/>
        <v>10854340.693</v>
      </c>
      <c r="O15" s="7">
        <f t="shared" si="6"/>
        <v>8665229.9649999999</v>
      </c>
      <c r="P15" s="7">
        <f t="shared" si="7"/>
        <v>54271703.465000004</v>
      </c>
      <c r="Q15" s="78">
        <v>8250304</v>
      </c>
      <c r="R15" s="65">
        <f t="shared" si="0"/>
        <v>1567557.76</v>
      </c>
      <c r="S15" s="69">
        <f t="shared" si="1"/>
        <v>9817861.7599999998</v>
      </c>
      <c r="T15" s="7">
        <f t="shared" si="8"/>
        <v>7837788.7999999998</v>
      </c>
      <c r="U15" s="7">
        <f t="shared" si="9"/>
        <v>49089308.799999997</v>
      </c>
      <c r="V15" s="7">
        <v>8195233</v>
      </c>
      <c r="W15" s="7">
        <v>1557094</v>
      </c>
      <c r="X15" s="7">
        <v>9752328</v>
      </c>
      <c r="Y15" s="7">
        <f t="shared" si="10"/>
        <v>40976165</v>
      </c>
      <c r="Z15" s="7">
        <f t="shared" si="11"/>
        <v>48761640</v>
      </c>
      <c r="AA15" s="7">
        <f t="shared" si="2"/>
        <v>8522277.2333333325</v>
      </c>
      <c r="AB15" s="7">
        <f t="shared" si="2"/>
        <v>1619232.5843333332</v>
      </c>
      <c r="AC15" s="7">
        <f t="shared" si="2"/>
        <v>10141510.151000001</v>
      </c>
      <c r="AD15" s="7">
        <f t="shared" si="2"/>
        <v>19159727.921666667</v>
      </c>
      <c r="AE15" s="7">
        <f t="shared" si="2"/>
        <v>50707550.754999995</v>
      </c>
      <c r="AF15" s="127">
        <f t="shared" si="12"/>
        <v>2523784.2110309452</v>
      </c>
      <c r="AG15" s="128">
        <f t="shared" si="3"/>
        <v>4.9771368828775239E-2</v>
      </c>
    </row>
    <row r="16" spans="1:33" ht="57.95">
      <c r="A16" s="5">
        <v>14</v>
      </c>
      <c r="B16" s="365"/>
      <c r="C16" s="323"/>
      <c r="D16" s="323"/>
      <c r="E16" s="323"/>
      <c r="F16" s="323"/>
      <c r="G16" s="42" t="s">
        <v>169</v>
      </c>
      <c r="H16" s="35">
        <v>25</v>
      </c>
      <c r="I16" s="35" t="s">
        <v>44</v>
      </c>
      <c r="J16" s="323"/>
      <c r="K16" s="4"/>
      <c r="L16" s="66">
        <v>1446900</v>
      </c>
      <c r="M16" s="65">
        <f t="shared" si="4"/>
        <v>274911</v>
      </c>
      <c r="N16" s="69">
        <f t="shared" si="5"/>
        <v>1721811</v>
      </c>
      <c r="O16" s="7">
        <f t="shared" si="6"/>
        <v>6872775</v>
      </c>
      <c r="P16" s="7">
        <f t="shared" si="7"/>
        <v>43045275</v>
      </c>
      <c r="Q16" s="78">
        <v>1307356</v>
      </c>
      <c r="R16" s="65">
        <f t="shared" si="0"/>
        <v>248397.64</v>
      </c>
      <c r="S16" s="69">
        <f t="shared" si="1"/>
        <v>1555753.6400000001</v>
      </c>
      <c r="T16" s="7">
        <f t="shared" si="8"/>
        <v>6209941</v>
      </c>
      <c r="U16" s="7">
        <f t="shared" si="9"/>
        <v>38893841</v>
      </c>
      <c r="V16" s="7">
        <v>1300000</v>
      </c>
      <c r="W16" s="7">
        <v>247000</v>
      </c>
      <c r="X16" s="7">
        <v>1547000</v>
      </c>
      <c r="Y16" s="7">
        <f t="shared" si="10"/>
        <v>32500000</v>
      </c>
      <c r="Z16" s="7">
        <f t="shared" si="11"/>
        <v>38675000</v>
      </c>
      <c r="AA16" s="7">
        <f t="shared" si="2"/>
        <v>1351418.6666666667</v>
      </c>
      <c r="AB16" s="7">
        <f t="shared" si="2"/>
        <v>256769.54666666666</v>
      </c>
      <c r="AC16" s="7">
        <f t="shared" si="2"/>
        <v>1608188.2133333336</v>
      </c>
      <c r="AD16" s="7">
        <f t="shared" si="2"/>
        <v>15194238.666666666</v>
      </c>
      <c r="AE16" s="7">
        <f t="shared" si="2"/>
        <v>40204705.333333336</v>
      </c>
      <c r="AF16" s="127">
        <f t="shared" si="12"/>
        <v>2010572.0362142932</v>
      </c>
      <c r="AG16" s="128">
        <f t="shared" si="3"/>
        <v>5.0008376371492698E-2</v>
      </c>
    </row>
    <row r="17" spans="1:33" ht="72.599999999999994">
      <c r="A17" s="14">
        <v>15</v>
      </c>
      <c r="B17" s="365"/>
      <c r="C17" s="323"/>
      <c r="D17" s="323"/>
      <c r="E17" s="323"/>
      <c r="F17" s="323"/>
      <c r="G17" s="42" t="s">
        <v>125</v>
      </c>
      <c r="H17" s="35">
        <v>5</v>
      </c>
      <c r="I17" s="35" t="s">
        <v>44</v>
      </c>
      <c r="J17" s="323"/>
      <c r="K17" s="4"/>
      <c r="L17" s="66">
        <v>2352065.7999999998</v>
      </c>
      <c r="M17" s="65">
        <f t="shared" si="4"/>
        <v>446892.50199999998</v>
      </c>
      <c r="N17" s="69">
        <f t="shared" si="5"/>
        <v>2798958.3019999997</v>
      </c>
      <c r="O17" s="7">
        <f t="shared" si="6"/>
        <v>2234462.5099999998</v>
      </c>
      <c r="P17" s="7">
        <f t="shared" si="7"/>
        <v>13994791.509999998</v>
      </c>
      <c r="Q17" s="78">
        <v>4442471</v>
      </c>
      <c r="R17" s="65">
        <f t="shared" si="0"/>
        <v>844069.49</v>
      </c>
      <c r="S17" s="69">
        <f t="shared" si="1"/>
        <v>5286540.49</v>
      </c>
      <c r="T17" s="7">
        <f t="shared" si="8"/>
        <v>4220347.45</v>
      </c>
      <c r="U17" s="7">
        <f t="shared" si="9"/>
        <v>26432702.450000003</v>
      </c>
      <c r="V17" s="7">
        <v>2113267</v>
      </c>
      <c r="W17" s="7">
        <v>401521</v>
      </c>
      <c r="X17" s="7">
        <v>2514787</v>
      </c>
      <c r="Y17" s="7">
        <f t="shared" si="10"/>
        <v>10566335</v>
      </c>
      <c r="Z17" s="7">
        <f t="shared" si="11"/>
        <v>12573935</v>
      </c>
      <c r="AA17" s="7">
        <f t="shared" si="2"/>
        <v>2969267.9333333336</v>
      </c>
      <c r="AB17" s="7">
        <f t="shared" si="2"/>
        <v>564160.99733333336</v>
      </c>
      <c r="AC17" s="7">
        <f t="shared" si="2"/>
        <v>3533428.597333333</v>
      </c>
      <c r="AD17" s="7">
        <f t="shared" si="2"/>
        <v>5673714.9866666673</v>
      </c>
      <c r="AE17" s="7">
        <f t="shared" si="2"/>
        <v>17667142.986666668</v>
      </c>
      <c r="AF17" s="127">
        <f t="shared" si="12"/>
        <v>6225270.1593010807</v>
      </c>
      <c r="AG17" s="128">
        <f t="shared" si="3"/>
        <v>0.35236428232902572</v>
      </c>
    </row>
    <row r="18" spans="1:33" ht="29.1">
      <c r="A18" s="5">
        <v>16</v>
      </c>
      <c r="B18" s="365"/>
      <c r="C18" s="323"/>
      <c r="D18" s="323"/>
      <c r="E18" s="323"/>
      <c r="F18" s="323"/>
      <c r="G18" s="42" t="s">
        <v>126</v>
      </c>
      <c r="H18" s="35">
        <v>150</v>
      </c>
      <c r="I18" s="35" t="s">
        <v>44</v>
      </c>
      <c r="J18" s="323"/>
      <c r="K18" s="4"/>
      <c r="L18" s="66">
        <v>4279.4849999999997</v>
      </c>
      <c r="M18" s="65">
        <f t="shared" si="4"/>
        <v>813.10214999999994</v>
      </c>
      <c r="N18" s="69">
        <f t="shared" si="5"/>
        <v>5092.5871499999994</v>
      </c>
      <c r="O18" s="7">
        <f t="shared" si="6"/>
        <v>121965.32249999999</v>
      </c>
      <c r="P18" s="7">
        <f t="shared" si="7"/>
        <v>763888.07249999989</v>
      </c>
      <c r="Q18" s="78">
        <v>5711</v>
      </c>
      <c r="R18" s="65">
        <f t="shared" si="0"/>
        <v>1085.0899999999999</v>
      </c>
      <c r="S18" s="69">
        <f t="shared" si="1"/>
        <v>6796.09</v>
      </c>
      <c r="T18" s="7">
        <f t="shared" si="8"/>
        <v>162763.5</v>
      </c>
      <c r="U18" s="7">
        <f t="shared" si="9"/>
        <v>1019413.5</v>
      </c>
      <c r="V18" s="7">
        <v>3845</v>
      </c>
      <c r="W18" s="7">
        <v>731</v>
      </c>
      <c r="X18" s="7">
        <v>4576</v>
      </c>
      <c r="Y18" s="7">
        <f t="shared" si="10"/>
        <v>576750</v>
      </c>
      <c r="Z18" s="7">
        <f t="shared" si="11"/>
        <v>686400</v>
      </c>
      <c r="AA18" s="7">
        <f t="shared" si="2"/>
        <v>4611.8283333333338</v>
      </c>
      <c r="AB18" s="7">
        <f t="shared" si="2"/>
        <v>876.39738333333332</v>
      </c>
      <c r="AC18" s="7">
        <f t="shared" si="2"/>
        <v>5488.2257166666668</v>
      </c>
      <c r="AD18" s="7">
        <f t="shared" si="2"/>
        <v>287159.60749999998</v>
      </c>
      <c r="AE18" s="7">
        <f t="shared" si="2"/>
        <v>823233.85749999993</v>
      </c>
      <c r="AF18" s="127">
        <f t="shared" si="12"/>
        <v>142281.26942436286</v>
      </c>
      <c r="AG18" s="128">
        <f t="shared" si="3"/>
        <v>0.17283214013627091</v>
      </c>
    </row>
    <row r="19" spans="1:33" ht="29.1">
      <c r="A19" s="14">
        <v>17</v>
      </c>
      <c r="B19" s="365"/>
      <c r="C19" s="323"/>
      <c r="D19" s="323"/>
      <c r="E19" s="323"/>
      <c r="F19" s="323"/>
      <c r="G19" s="42" t="s">
        <v>171</v>
      </c>
      <c r="H19" s="35">
        <v>50</v>
      </c>
      <c r="I19" s="35" t="s">
        <v>44</v>
      </c>
      <c r="J19" s="323"/>
      <c r="K19" s="4"/>
      <c r="L19" s="66">
        <v>12876.853500000001</v>
      </c>
      <c r="M19" s="65">
        <f t="shared" si="4"/>
        <v>2446.6021650000002</v>
      </c>
      <c r="N19" s="69">
        <f t="shared" si="5"/>
        <v>15323.455665000001</v>
      </c>
      <c r="O19" s="7">
        <f t="shared" si="6"/>
        <v>122330.10825000002</v>
      </c>
      <c r="P19" s="7">
        <f t="shared" si="7"/>
        <v>766172.78325000009</v>
      </c>
      <c r="Q19" s="78">
        <v>9139</v>
      </c>
      <c r="R19" s="65">
        <f t="shared" si="0"/>
        <v>1736.41</v>
      </c>
      <c r="S19" s="69">
        <f t="shared" si="1"/>
        <v>10875.41</v>
      </c>
      <c r="T19" s="7">
        <f t="shared" si="8"/>
        <v>86820.5</v>
      </c>
      <c r="U19" s="7">
        <f t="shared" si="9"/>
        <v>543770.5</v>
      </c>
      <c r="V19" s="7">
        <v>11570</v>
      </c>
      <c r="W19" s="7">
        <v>2198</v>
      </c>
      <c r="X19" s="7">
        <v>13768</v>
      </c>
      <c r="Y19" s="7">
        <f t="shared" si="10"/>
        <v>578500</v>
      </c>
      <c r="Z19" s="7">
        <f t="shared" si="11"/>
        <v>688400</v>
      </c>
      <c r="AA19" s="7">
        <f t="shared" si="2"/>
        <v>11195.2845</v>
      </c>
      <c r="AB19" s="7">
        <f t="shared" si="2"/>
        <v>2127.0040549999999</v>
      </c>
      <c r="AC19" s="7">
        <f t="shared" si="2"/>
        <v>13322.288555000001</v>
      </c>
      <c r="AD19" s="7">
        <f t="shared" si="2"/>
        <v>262550.20275</v>
      </c>
      <c r="AE19" s="7">
        <f t="shared" si="2"/>
        <v>666114.42775000003</v>
      </c>
      <c r="AF19" s="127">
        <f t="shared" si="12"/>
        <v>92152.695553217025</v>
      </c>
      <c r="AG19" s="128">
        <f t="shared" si="3"/>
        <v>0.13834364144384353</v>
      </c>
    </row>
    <row r="20" spans="1:33" ht="43.5">
      <c r="A20" s="5">
        <v>18</v>
      </c>
      <c r="B20" s="365"/>
      <c r="C20" s="323"/>
      <c r="D20" s="323"/>
      <c r="E20" s="323"/>
      <c r="F20" s="323"/>
      <c r="G20" s="42" t="s">
        <v>172</v>
      </c>
      <c r="H20" s="35">
        <v>1</v>
      </c>
      <c r="I20" s="35" t="s">
        <v>44</v>
      </c>
      <c r="J20" s="323"/>
      <c r="K20" s="4"/>
      <c r="L20" s="66">
        <v>1780800</v>
      </c>
      <c r="M20" s="65">
        <f t="shared" si="4"/>
        <v>338352</v>
      </c>
      <c r="N20" s="69">
        <f t="shared" si="5"/>
        <v>2119152</v>
      </c>
      <c r="O20" s="7">
        <f t="shared" si="6"/>
        <v>338352</v>
      </c>
      <c r="P20" s="69">
        <v>2119152</v>
      </c>
      <c r="Q20" s="78">
        <v>2600000</v>
      </c>
      <c r="R20" s="65">
        <f t="shared" si="0"/>
        <v>494000</v>
      </c>
      <c r="S20" s="69">
        <f t="shared" si="1"/>
        <v>3094000</v>
      </c>
      <c r="T20" s="7">
        <f t="shared" si="8"/>
        <v>494000</v>
      </c>
      <c r="U20" s="7">
        <f t="shared" si="9"/>
        <v>3094000</v>
      </c>
      <c r="V20" s="7">
        <v>1600000</v>
      </c>
      <c r="W20" s="7">
        <v>304000</v>
      </c>
      <c r="X20" s="7">
        <v>1904000</v>
      </c>
      <c r="Y20" s="7">
        <f t="shared" si="10"/>
        <v>1600000</v>
      </c>
      <c r="Z20" s="7">
        <f t="shared" si="11"/>
        <v>1904000</v>
      </c>
      <c r="AA20" s="7">
        <f t="shared" si="2"/>
        <v>1993600</v>
      </c>
      <c r="AB20" s="7">
        <f t="shared" si="2"/>
        <v>378784</v>
      </c>
      <c r="AC20" s="7">
        <f t="shared" si="2"/>
        <v>2372384</v>
      </c>
      <c r="AD20" s="7">
        <f t="shared" si="2"/>
        <v>810784</v>
      </c>
      <c r="AE20" s="7">
        <f>AVERAGE(P20,Z20)</f>
        <v>2011576</v>
      </c>
      <c r="AF20" s="127">
        <f>_xlfn.STDEV.P(P20,Z20)</f>
        <v>107576</v>
      </c>
      <c r="AG20" s="128">
        <f t="shared" si="3"/>
        <v>5.3478466635115948E-2</v>
      </c>
    </row>
    <row r="21" spans="1:33" ht="43.5">
      <c r="A21" s="14">
        <v>19</v>
      </c>
      <c r="B21" s="366"/>
      <c r="C21" s="323"/>
      <c r="D21" s="323"/>
      <c r="E21" s="323"/>
      <c r="F21" s="323"/>
      <c r="G21" s="42" t="s">
        <v>173</v>
      </c>
      <c r="H21" s="35">
        <v>5</v>
      </c>
      <c r="I21" s="35" t="s">
        <v>44</v>
      </c>
      <c r="J21" s="323"/>
      <c r="K21" s="4"/>
      <c r="L21" s="66">
        <v>181049.55882352943</v>
      </c>
      <c r="M21" s="65">
        <f t="shared" si="4"/>
        <v>34399.416176470593</v>
      </c>
      <c r="N21" s="69">
        <f t="shared" si="5"/>
        <v>215448.97500000003</v>
      </c>
      <c r="O21" s="7">
        <f t="shared" si="6"/>
        <v>171997.08088235295</v>
      </c>
      <c r="P21" s="7">
        <f t="shared" si="7"/>
        <v>1077244.8750000002</v>
      </c>
      <c r="Q21" s="78">
        <v>247509</v>
      </c>
      <c r="R21" s="65">
        <f t="shared" si="0"/>
        <v>47026.71</v>
      </c>
      <c r="S21" s="69">
        <f t="shared" si="1"/>
        <v>294535.71000000002</v>
      </c>
      <c r="T21" s="7">
        <f t="shared" si="8"/>
        <v>235133.55</v>
      </c>
      <c r="U21" s="7">
        <f t="shared" si="9"/>
        <v>1472678.55</v>
      </c>
      <c r="V21" s="7">
        <v>162668</v>
      </c>
      <c r="W21" s="7">
        <v>30907</v>
      </c>
      <c r="X21" s="7">
        <v>193575</v>
      </c>
      <c r="Y21" s="7">
        <f t="shared" si="10"/>
        <v>813340</v>
      </c>
      <c r="Z21" s="7">
        <f t="shared" si="11"/>
        <v>967875</v>
      </c>
      <c r="AA21" s="7">
        <f t="shared" ref="AA21:AE29" si="13">AVERAGE(L21,Q21,V21)</f>
        <v>197075.51960784313</v>
      </c>
      <c r="AB21" s="7">
        <f t="shared" si="13"/>
        <v>37444.375392156864</v>
      </c>
      <c r="AC21" s="7">
        <f t="shared" si="13"/>
        <v>234519.89500000002</v>
      </c>
      <c r="AD21" s="7">
        <f t="shared" si="13"/>
        <v>406823.543627451</v>
      </c>
      <c r="AE21" s="7">
        <f t="shared" si="13"/>
        <v>1172599.4750000001</v>
      </c>
      <c r="AF21" s="127">
        <f>_xlfn.STDEV.P(P21,U21,Z21)</f>
        <v>216834.85394653157</v>
      </c>
      <c r="AG21" s="128">
        <f t="shared" si="3"/>
        <v>0.18491808888668618</v>
      </c>
    </row>
    <row r="22" spans="1:33" ht="141" hidden="1" customHeight="1">
      <c r="A22" s="5">
        <v>20</v>
      </c>
      <c r="B22" s="5"/>
      <c r="C22" s="5"/>
      <c r="D22" s="5"/>
      <c r="E22" s="5"/>
      <c r="F22" s="13"/>
      <c r="G22" s="15"/>
      <c r="H22" s="4"/>
      <c r="I22" s="4"/>
      <c r="J22" s="5"/>
      <c r="K22" s="4"/>
      <c r="L22" s="7"/>
      <c r="M22" s="7"/>
      <c r="N22" s="7"/>
      <c r="O22" s="7"/>
      <c r="P22" s="7"/>
      <c r="Q22" s="7"/>
      <c r="R22" s="7"/>
      <c r="S22" s="7"/>
      <c r="T22" s="7"/>
      <c r="U22" s="7"/>
      <c r="V22" s="7"/>
      <c r="W22" s="7"/>
      <c r="X22" s="7"/>
      <c r="Y22" s="7"/>
      <c r="Z22" s="7"/>
      <c r="AA22" s="7" t="e">
        <f t="shared" si="13"/>
        <v>#DIV/0!</v>
      </c>
      <c r="AB22" s="7"/>
      <c r="AC22" s="7"/>
      <c r="AD22" s="7"/>
      <c r="AE22" s="7"/>
      <c r="AF22" s="7"/>
      <c r="AG22" s="28"/>
    </row>
    <row r="23" spans="1:33" ht="141" hidden="1" customHeight="1">
      <c r="A23" s="14">
        <v>21</v>
      </c>
      <c r="B23" s="14"/>
      <c r="C23" s="14"/>
      <c r="D23" s="14"/>
      <c r="E23" s="14"/>
      <c r="F23" s="13"/>
      <c r="G23" s="15"/>
      <c r="H23" s="4"/>
      <c r="I23" s="4"/>
      <c r="J23" s="14"/>
      <c r="K23" s="4"/>
      <c r="L23" s="7"/>
      <c r="M23" s="7"/>
      <c r="N23" s="7"/>
      <c r="O23" s="7"/>
      <c r="P23" s="7"/>
      <c r="Q23" s="7"/>
      <c r="R23" s="7"/>
      <c r="S23" s="7"/>
      <c r="T23" s="7"/>
      <c r="U23" s="7"/>
      <c r="V23" s="7"/>
      <c r="W23" s="7"/>
      <c r="X23" s="7"/>
      <c r="Y23" s="7"/>
      <c r="Z23" s="7"/>
      <c r="AA23" s="7" t="e">
        <f t="shared" si="13"/>
        <v>#DIV/0!</v>
      </c>
      <c r="AB23" s="7"/>
      <c r="AC23" s="7"/>
      <c r="AD23" s="7"/>
      <c r="AE23" s="7"/>
      <c r="AF23" s="7"/>
      <c r="AG23" s="28"/>
    </row>
    <row r="24" spans="1:33" ht="73.150000000000006" hidden="1" customHeight="1">
      <c r="A24" s="5">
        <v>22</v>
      </c>
      <c r="B24" s="5"/>
      <c r="C24" s="5"/>
      <c r="D24" s="5"/>
      <c r="E24" s="5"/>
      <c r="F24" s="13"/>
      <c r="G24" s="15"/>
      <c r="H24" s="4"/>
      <c r="I24" s="4"/>
      <c r="J24" s="5"/>
      <c r="K24" s="4"/>
      <c r="L24" s="7"/>
      <c r="M24" s="7"/>
      <c r="N24" s="7"/>
      <c r="O24" s="7"/>
      <c r="P24" s="7"/>
      <c r="Q24" s="7"/>
      <c r="R24" s="7"/>
      <c r="S24" s="7"/>
      <c r="T24" s="7"/>
      <c r="U24" s="7"/>
      <c r="V24" s="7"/>
      <c r="W24" s="7"/>
      <c r="X24" s="7"/>
      <c r="Y24" s="7"/>
      <c r="Z24" s="7"/>
      <c r="AA24" s="7" t="e">
        <f t="shared" si="13"/>
        <v>#DIV/0!</v>
      </c>
      <c r="AB24" s="7"/>
      <c r="AC24" s="7"/>
      <c r="AD24" s="7"/>
      <c r="AE24" s="7"/>
      <c r="AF24" s="7"/>
      <c r="AG24" s="28"/>
    </row>
    <row r="25" spans="1:33" ht="61.9" hidden="1" customHeight="1">
      <c r="A25" s="14">
        <v>23</v>
      </c>
      <c r="B25" s="14"/>
      <c r="C25" s="14"/>
      <c r="D25" s="14"/>
      <c r="E25" s="14"/>
      <c r="F25" s="13"/>
      <c r="G25" s="15"/>
      <c r="H25" s="4"/>
      <c r="I25" s="4"/>
      <c r="J25" s="14"/>
      <c r="K25" s="4"/>
      <c r="L25" s="7"/>
      <c r="M25" s="7"/>
      <c r="N25" s="7"/>
      <c r="O25" s="7"/>
      <c r="P25" s="7"/>
      <c r="Q25" s="7"/>
      <c r="R25" s="7"/>
      <c r="S25" s="7"/>
      <c r="T25" s="7"/>
      <c r="U25" s="7"/>
      <c r="V25" s="7"/>
      <c r="W25" s="7"/>
      <c r="X25" s="7"/>
      <c r="Y25" s="7"/>
      <c r="Z25" s="7"/>
      <c r="AA25" s="7" t="e">
        <f t="shared" si="13"/>
        <v>#DIV/0!</v>
      </c>
      <c r="AB25" s="7"/>
      <c r="AC25" s="7"/>
      <c r="AD25" s="7"/>
      <c r="AE25" s="7"/>
      <c r="AF25" s="7"/>
      <c r="AG25" s="28"/>
    </row>
    <row r="26" spans="1:33" ht="61.9" hidden="1" customHeight="1">
      <c r="A26" s="5">
        <v>24</v>
      </c>
      <c r="B26" s="5"/>
      <c r="C26" s="5"/>
      <c r="D26" s="5"/>
      <c r="E26" s="5"/>
      <c r="F26" s="13"/>
      <c r="G26" s="15"/>
      <c r="H26" s="4"/>
      <c r="I26" s="4"/>
      <c r="J26" s="5"/>
      <c r="K26" s="4"/>
      <c r="L26" s="7"/>
      <c r="M26" s="7"/>
      <c r="N26" s="7"/>
      <c r="O26" s="7"/>
      <c r="P26" s="7"/>
      <c r="Q26" s="7"/>
      <c r="R26" s="7"/>
      <c r="S26" s="7"/>
      <c r="T26" s="7"/>
      <c r="U26" s="7"/>
      <c r="V26" s="7"/>
      <c r="W26" s="7"/>
      <c r="X26" s="7"/>
      <c r="Y26" s="7"/>
      <c r="Z26" s="7"/>
      <c r="AA26" s="7" t="e">
        <f t="shared" si="13"/>
        <v>#DIV/0!</v>
      </c>
      <c r="AB26" s="7"/>
      <c r="AC26" s="7"/>
      <c r="AD26" s="7"/>
      <c r="AE26" s="7"/>
      <c r="AF26" s="7"/>
      <c r="AG26" s="28"/>
    </row>
    <row r="27" spans="1:33" ht="61.9" hidden="1" customHeight="1">
      <c r="A27" s="14">
        <v>25</v>
      </c>
      <c r="B27" s="14"/>
      <c r="C27" s="14"/>
      <c r="D27" s="14"/>
      <c r="E27" s="14"/>
      <c r="F27" s="13"/>
      <c r="G27" s="15"/>
      <c r="H27" s="4"/>
      <c r="I27" s="4"/>
      <c r="J27" s="14"/>
      <c r="K27" s="4"/>
      <c r="L27" s="7"/>
      <c r="M27" s="7"/>
      <c r="N27" s="7"/>
      <c r="O27" s="7"/>
      <c r="P27" s="7"/>
      <c r="Q27" s="7"/>
      <c r="R27" s="7"/>
      <c r="S27" s="7"/>
      <c r="T27" s="7"/>
      <c r="U27" s="7"/>
      <c r="V27" s="7"/>
      <c r="W27" s="7"/>
      <c r="X27" s="7"/>
      <c r="Y27" s="7"/>
      <c r="Z27" s="7"/>
      <c r="AA27" s="7" t="e">
        <f t="shared" si="13"/>
        <v>#DIV/0!</v>
      </c>
      <c r="AB27" s="7"/>
      <c r="AC27" s="7"/>
      <c r="AD27" s="7"/>
      <c r="AE27" s="7"/>
      <c r="AF27" s="7"/>
      <c r="AG27" s="28"/>
    </row>
    <row r="28" spans="1:33" ht="61.9" hidden="1" customHeight="1">
      <c r="A28" s="5">
        <v>26</v>
      </c>
      <c r="B28" s="5"/>
      <c r="C28" s="5"/>
      <c r="D28" s="5"/>
      <c r="E28" s="5"/>
      <c r="F28" s="13"/>
      <c r="G28" s="15"/>
      <c r="H28" s="4"/>
      <c r="I28" s="4"/>
      <c r="J28" s="5"/>
      <c r="K28" s="4"/>
      <c r="L28" s="7"/>
      <c r="M28" s="7"/>
      <c r="N28" s="7"/>
      <c r="O28" s="7"/>
      <c r="P28" s="7"/>
      <c r="Q28" s="7"/>
      <c r="R28" s="7"/>
      <c r="S28" s="7"/>
      <c r="T28" s="7"/>
      <c r="U28" s="7"/>
      <c r="V28" s="7"/>
      <c r="W28" s="7"/>
      <c r="X28" s="7"/>
      <c r="Y28" s="7"/>
      <c r="Z28" s="7"/>
      <c r="AA28" s="7" t="e">
        <f t="shared" si="13"/>
        <v>#DIV/0!</v>
      </c>
      <c r="AB28" s="7"/>
      <c r="AC28" s="7"/>
      <c r="AD28" s="7"/>
      <c r="AE28" s="7"/>
      <c r="AF28" s="7"/>
      <c r="AG28" s="28"/>
    </row>
    <row r="29" spans="1:33" ht="43.15" hidden="1" customHeight="1" thickBot="1">
      <c r="A29" s="14">
        <v>27</v>
      </c>
      <c r="B29" s="14"/>
      <c r="C29" s="14"/>
      <c r="D29" s="14"/>
      <c r="E29" s="14"/>
      <c r="F29" s="13"/>
      <c r="G29" s="15"/>
      <c r="H29" s="4"/>
      <c r="I29" s="4"/>
      <c r="J29" s="14"/>
      <c r="K29" s="4"/>
      <c r="L29" s="7"/>
      <c r="M29" s="7"/>
      <c r="N29" s="7"/>
      <c r="O29" s="7"/>
      <c r="P29" s="7"/>
      <c r="Q29" s="7"/>
      <c r="R29" s="7"/>
      <c r="S29" s="7"/>
      <c r="T29" s="7"/>
      <c r="U29" s="7"/>
      <c r="V29" s="7"/>
      <c r="W29" s="7"/>
      <c r="X29" s="7"/>
      <c r="Y29" s="7"/>
      <c r="Z29" s="7"/>
      <c r="AA29" s="7" t="e">
        <f t="shared" si="13"/>
        <v>#DIV/0!</v>
      </c>
      <c r="AB29" s="7"/>
      <c r="AC29" s="7"/>
      <c r="AD29" s="7"/>
      <c r="AE29" s="32"/>
      <c r="AF29" s="7"/>
      <c r="AG29" s="28"/>
    </row>
    <row r="30" spans="1:33" ht="36.4" customHeight="1">
      <c r="A30" s="8"/>
      <c r="B30" s="33"/>
      <c r="C30" s="33"/>
      <c r="D30" s="33"/>
      <c r="E30" s="33"/>
      <c r="F30" s="10"/>
      <c r="G30" s="9"/>
      <c r="H30" s="9"/>
      <c r="I30" s="9"/>
      <c r="J30" s="33"/>
      <c r="K30" s="9"/>
      <c r="L30" s="11"/>
      <c r="M30" s="11"/>
      <c r="N30" s="11"/>
      <c r="O30" s="12"/>
      <c r="P30" s="12">
        <f>SUM(P3:P29)</f>
        <v>488644750.45574999</v>
      </c>
      <c r="Q30" s="11"/>
      <c r="R30" s="11"/>
      <c r="S30" s="11"/>
      <c r="T30" s="12"/>
      <c r="U30" s="12">
        <f>SUM(U3:U29)</f>
        <v>467355721</v>
      </c>
      <c r="V30" s="11"/>
      <c r="W30" s="11"/>
      <c r="X30" s="11"/>
      <c r="Y30" s="12"/>
      <c r="Z30" s="12">
        <f>SUM(Z3:Z29)</f>
        <v>439034000</v>
      </c>
      <c r="AA30" s="11"/>
      <c r="AB30" s="11"/>
      <c r="AC30" s="11"/>
      <c r="AD30" s="12"/>
      <c r="AE30" s="12">
        <f>SUM(AE3:AE29)</f>
        <v>464650682.48525006</v>
      </c>
      <c r="AF30" s="12"/>
      <c r="AG30" s="29"/>
    </row>
    <row r="31" spans="1:33" ht="15.6">
      <c r="A31" s="3"/>
      <c r="B31" s="3"/>
      <c r="C31" s="3"/>
      <c r="D31" s="3"/>
      <c r="E31" s="3"/>
      <c r="F31" s="3"/>
      <c r="G31" s="3"/>
      <c r="H31" s="3"/>
      <c r="I31" s="3"/>
      <c r="J31" s="3"/>
      <c r="K31" s="3"/>
      <c r="L31" s="3"/>
      <c r="M31" s="3"/>
      <c r="N31" s="3"/>
      <c r="O31" s="3"/>
      <c r="P31" s="79">
        <f>P30+$J$134</f>
        <v>1119692750.45575</v>
      </c>
      <c r="Q31" s="3"/>
      <c r="R31" s="3"/>
      <c r="S31" s="3"/>
      <c r="T31" s="3"/>
      <c r="U31" s="79">
        <f>U30+$J$134</f>
        <v>1098403721</v>
      </c>
      <c r="V31" s="3"/>
      <c r="W31" s="3"/>
      <c r="X31" s="3"/>
      <c r="Y31" s="3"/>
      <c r="Z31" s="79">
        <f>Z30+$J$134</f>
        <v>1070082000</v>
      </c>
      <c r="AA31" s="3"/>
      <c r="AB31" s="3"/>
      <c r="AC31" s="3"/>
      <c r="AD31" s="3"/>
      <c r="AE31" s="79">
        <f>AE30+J134</f>
        <v>1095698682.48525</v>
      </c>
      <c r="AF31" s="3"/>
      <c r="AG31" s="30"/>
    </row>
    <row r="32" spans="1:33" ht="15.6">
      <c r="AG32" s="221"/>
    </row>
    <row r="33" spans="1:34" ht="165" customHeight="1">
      <c r="A33" s="222"/>
      <c r="B33" s="48"/>
      <c r="C33" s="49"/>
      <c r="D33" s="49"/>
      <c r="E33" s="49" t="s">
        <v>74</v>
      </c>
      <c r="F33" s="49" t="s">
        <v>75</v>
      </c>
      <c r="G33" s="50" t="s">
        <v>76</v>
      </c>
      <c r="H33" s="51" t="s">
        <v>77</v>
      </c>
      <c r="I33" s="52" t="s">
        <v>78</v>
      </c>
      <c r="J33" s="70" t="s">
        <v>79</v>
      </c>
      <c r="K33" s="53"/>
      <c r="L33" s="53"/>
      <c r="AG33" s="221"/>
    </row>
    <row r="34" spans="1:34" ht="29.1">
      <c r="B34" s="376" t="s">
        <v>80</v>
      </c>
      <c r="C34" s="323" t="s">
        <v>81</v>
      </c>
      <c r="D34" s="323">
        <v>1</v>
      </c>
      <c r="E34" s="323" t="s">
        <v>82</v>
      </c>
      <c r="F34" s="54" t="s">
        <v>83</v>
      </c>
      <c r="G34" s="361">
        <v>1</v>
      </c>
      <c r="H34" s="361">
        <v>8</v>
      </c>
      <c r="I34" s="391">
        <v>8000000</v>
      </c>
      <c r="J34" s="377">
        <f>I34*H34*G34</f>
        <v>64000000</v>
      </c>
      <c r="K34" s="71"/>
      <c r="L34" s="71"/>
      <c r="AE34" s="222" t="s">
        <v>737</v>
      </c>
      <c r="AF34" s="145">
        <f>SUM(AE3:AE12)</f>
        <v>261208236.80000001</v>
      </c>
      <c r="AG34" s="221">
        <f>AF34/$AF$37</f>
        <v>0.56216045008885118</v>
      </c>
    </row>
    <row r="35" spans="1:34" ht="15.75" customHeight="1">
      <c r="B35" s="376"/>
      <c r="C35" s="323"/>
      <c r="D35" s="323"/>
      <c r="E35" s="323"/>
      <c r="F35" s="55" t="s">
        <v>178</v>
      </c>
      <c r="G35" s="361"/>
      <c r="H35" s="361"/>
      <c r="I35" s="391"/>
      <c r="J35" s="377"/>
      <c r="K35" s="71"/>
      <c r="L35" s="71"/>
      <c r="AE35" s="222" t="s">
        <v>738</v>
      </c>
      <c r="AF35" s="145">
        <f>AE13</f>
        <v>33340230</v>
      </c>
      <c r="AG35" s="221">
        <f t="shared" ref="AG35:AG37" si="14">AF35/$AF$37</f>
        <v>7.1753321918467991E-2</v>
      </c>
    </row>
    <row r="36" spans="1:34" ht="15.75" customHeight="1">
      <c r="B36" s="376"/>
      <c r="C36" s="323"/>
      <c r="D36" s="323"/>
      <c r="E36" s="323"/>
      <c r="F36" s="56"/>
      <c r="G36" s="361"/>
      <c r="H36" s="361"/>
      <c r="I36" s="391"/>
      <c r="J36" s="377"/>
      <c r="K36" s="71"/>
      <c r="L36" s="71"/>
      <c r="AE36" s="222" t="s">
        <v>739</v>
      </c>
      <c r="AF36" s="146">
        <f>SUM(AE14:AE21)</f>
        <v>170102215.68524998</v>
      </c>
      <c r="AG36" s="221">
        <f t="shared" si="14"/>
        <v>0.36608622799268087</v>
      </c>
    </row>
    <row r="37" spans="1:34" ht="15.75" customHeight="1">
      <c r="B37" s="376"/>
      <c r="C37" s="323"/>
      <c r="D37" s="323"/>
      <c r="E37" s="323"/>
      <c r="F37" s="54" t="s">
        <v>85</v>
      </c>
      <c r="G37" s="361"/>
      <c r="H37" s="361"/>
      <c r="I37" s="391"/>
      <c r="J37" s="377"/>
      <c r="K37" s="71"/>
      <c r="L37" s="71"/>
      <c r="AE37" s="222" t="s">
        <v>285</v>
      </c>
      <c r="AF37" s="145">
        <f>SUM(AF34:AF36)</f>
        <v>464650682.48525</v>
      </c>
      <c r="AG37" s="221">
        <f t="shared" si="14"/>
        <v>1</v>
      </c>
    </row>
    <row r="38" spans="1:34" ht="15.75" customHeight="1">
      <c r="B38" s="376"/>
      <c r="C38" s="323"/>
      <c r="D38" s="323"/>
      <c r="E38" s="323"/>
      <c r="F38" s="55" t="s">
        <v>86</v>
      </c>
      <c r="G38" s="361"/>
      <c r="H38" s="361"/>
      <c r="I38" s="391"/>
      <c r="J38" s="377"/>
      <c r="K38" s="71"/>
      <c r="L38" s="71"/>
      <c r="AG38" s="221"/>
    </row>
    <row r="39" spans="1:34" ht="15.75" customHeight="1">
      <c r="B39" s="376"/>
      <c r="C39" s="323"/>
      <c r="D39" s="323"/>
      <c r="E39" s="323"/>
      <c r="F39" s="57"/>
      <c r="G39" s="361"/>
      <c r="H39" s="361"/>
      <c r="I39" s="391"/>
      <c r="J39" s="377"/>
      <c r="K39" s="71"/>
      <c r="L39" s="71"/>
      <c r="AG39" s="221"/>
    </row>
    <row r="40" spans="1:34" ht="15.75" customHeight="1">
      <c r="B40" s="376"/>
      <c r="C40" s="323"/>
      <c r="D40" s="323"/>
      <c r="E40" s="323"/>
      <c r="F40" s="54" t="s">
        <v>87</v>
      </c>
      <c r="G40" s="361"/>
      <c r="H40" s="361"/>
      <c r="I40" s="391"/>
      <c r="J40" s="377"/>
      <c r="K40" s="71"/>
      <c r="L40" s="71"/>
      <c r="AE40" s="222" t="s">
        <v>740</v>
      </c>
      <c r="AF40" s="147">
        <f>(J34-I34*2)/3</f>
        <v>16000000</v>
      </c>
      <c r="AG40" s="221">
        <f>AF40*3+I34</f>
        <v>56000000</v>
      </c>
    </row>
    <row r="41" spans="1:34" ht="15.75" customHeight="1">
      <c r="B41" s="376"/>
      <c r="C41" s="323"/>
      <c r="D41" s="323"/>
      <c r="E41" s="323"/>
      <c r="F41" s="55" t="s">
        <v>88</v>
      </c>
      <c r="G41" s="361"/>
      <c r="H41" s="361"/>
      <c r="I41" s="391"/>
      <c r="J41" s="377"/>
      <c r="K41" s="71"/>
      <c r="L41" s="71"/>
      <c r="AE41" s="222" t="s">
        <v>741</v>
      </c>
      <c r="AF41" s="147">
        <f>(J44-I44*2)/3</f>
        <v>6762000</v>
      </c>
      <c r="AG41" s="221">
        <f>AF41*3+I44</f>
        <v>23667000</v>
      </c>
    </row>
    <row r="42" spans="1:34" ht="15.75" customHeight="1">
      <c r="B42" s="376"/>
      <c r="C42" s="323"/>
      <c r="D42" s="323"/>
      <c r="E42" s="323"/>
      <c r="F42" s="55"/>
      <c r="G42" s="361"/>
      <c r="H42" s="361"/>
      <c r="I42" s="391"/>
      <c r="J42" s="377"/>
      <c r="K42" s="71"/>
      <c r="L42" s="71"/>
      <c r="AE42" s="222" t="s">
        <v>742</v>
      </c>
      <c r="AF42" s="147">
        <f>J55+J65+J73+J83+J91+J101+J109</f>
        <v>300000000</v>
      </c>
      <c r="AG42" s="221"/>
    </row>
    <row r="43" spans="1:34" ht="15.75" customHeight="1">
      <c r="B43" s="376"/>
      <c r="C43" s="323"/>
      <c r="D43" s="323"/>
      <c r="E43" s="323"/>
      <c r="F43" s="57" t="s">
        <v>89</v>
      </c>
      <c r="G43" s="361"/>
      <c r="H43" s="361"/>
      <c r="I43" s="391"/>
      <c r="J43" s="377"/>
      <c r="K43" s="71"/>
      <c r="L43" s="71"/>
      <c r="AE43" s="222" t="s">
        <v>743</v>
      </c>
      <c r="AF43" s="147">
        <f>J116+J124</f>
        <v>240000000</v>
      </c>
      <c r="AG43" s="221"/>
    </row>
    <row r="44" spans="1:34" ht="15.75" customHeight="1">
      <c r="B44" s="378" t="s">
        <v>80</v>
      </c>
      <c r="C44" s="323"/>
      <c r="D44" s="323">
        <v>2</v>
      </c>
      <c r="E44" s="360" t="s">
        <v>90</v>
      </c>
      <c r="F44" s="54" t="s">
        <v>83</v>
      </c>
      <c r="G44" s="361">
        <v>1</v>
      </c>
      <c r="H44" s="361">
        <v>8</v>
      </c>
      <c r="I44" s="355">
        <v>3381000</v>
      </c>
      <c r="J44" s="355">
        <f>I44*H44*G44</f>
        <v>27048000</v>
      </c>
      <c r="K44" s="71"/>
      <c r="L44" s="71"/>
      <c r="AE44" s="222" t="s">
        <v>744</v>
      </c>
      <c r="AF44" s="1">
        <v>0</v>
      </c>
      <c r="AG44" s="221"/>
    </row>
    <row r="45" spans="1:34" ht="15.75" customHeight="1">
      <c r="B45" s="378"/>
      <c r="C45" s="323"/>
      <c r="D45" s="323"/>
      <c r="E45" s="360"/>
      <c r="F45" s="55" t="s">
        <v>91</v>
      </c>
      <c r="G45" s="361"/>
      <c r="H45" s="361"/>
      <c r="I45" s="355"/>
      <c r="J45" s="355"/>
      <c r="K45" s="72"/>
      <c r="L45" s="72"/>
      <c r="AG45" s="221"/>
    </row>
    <row r="46" spans="1:34" ht="15.75" customHeight="1">
      <c r="B46" s="378"/>
      <c r="C46" s="323"/>
      <c r="D46" s="323"/>
      <c r="E46" s="360"/>
      <c r="F46" s="56"/>
      <c r="G46" s="361"/>
      <c r="H46" s="361"/>
      <c r="I46" s="355"/>
      <c r="J46" s="355"/>
      <c r="K46" s="72"/>
      <c r="L46" s="72"/>
      <c r="AE46" s="222" t="s">
        <v>745</v>
      </c>
      <c r="AF46" s="147">
        <f>I44+I34</f>
        <v>11381000</v>
      </c>
      <c r="AG46" s="221">
        <f>AF46/$AF$51</f>
        <v>1.0386979725288853E-2</v>
      </c>
      <c r="AH46" s="1">
        <v>2</v>
      </c>
    </row>
    <row r="47" spans="1:34" ht="15.75" customHeight="1">
      <c r="B47" s="378"/>
      <c r="C47" s="323"/>
      <c r="D47" s="323"/>
      <c r="E47" s="360"/>
      <c r="F47" s="56"/>
      <c r="G47" s="361"/>
      <c r="H47" s="361"/>
      <c r="I47" s="355"/>
      <c r="J47" s="355"/>
      <c r="K47" s="72"/>
      <c r="L47" s="72"/>
      <c r="AE47" s="1" t="str">
        <f>AE34</f>
        <v>Componenete 2</v>
      </c>
      <c r="AF47" s="147">
        <f>AF34+AF40+AF41+AF42</f>
        <v>583970236.79999995</v>
      </c>
      <c r="AG47" s="221">
        <f t="shared" ref="AG47:AG51" si="15">AF47/$AF$51</f>
        <v>0.53296608468620765</v>
      </c>
      <c r="AH47" s="150">
        <f>90*AG47</f>
        <v>47.966947621758692</v>
      </c>
    </row>
    <row r="48" spans="1:34" ht="15.75" customHeight="1">
      <c r="B48" s="378"/>
      <c r="C48" s="323"/>
      <c r="D48" s="323"/>
      <c r="E48" s="360"/>
      <c r="F48" s="54" t="s">
        <v>85</v>
      </c>
      <c r="G48" s="361"/>
      <c r="H48" s="361"/>
      <c r="I48" s="355"/>
      <c r="J48" s="355"/>
      <c r="K48" s="72"/>
      <c r="L48" s="72"/>
      <c r="AE48" s="1" t="str">
        <f>AE35</f>
        <v>Componeente3</v>
      </c>
      <c r="AF48" s="147">
        <f>AF35+AF40+AF41++AF43</f>
        <v>296102230</v>
      </c>
      <c r="AG48" s="221">
        <f t="shared" si="15"/>
        <v>0.2702405640649167</v>
      </c>
      <c r="AH48" s="150">
        <f t="shared" ref="AH48:AH49" si="16">90*AG48</f>
        <v>24.321650765842502</v>
      </c>
    </row>
    <row r="49" spans="2:34" ht="15.75" customHeight="1">
      <c r="B49" s="378"/>
      <c r="C49" s="323"/>
      <c r="D49" s="323"/>
      <c r="E49" s="360"/>
      <c r="F49" s="55" t="s">
        <v>92</v>
      </c>
      <c r="G49" s="361"/>
      <c r="H49" s="361"/>
      <c r="I49" s="355"/>
      <c r="J49" s="355"/>
      <c r="K49" s="72"/>
      <c r="L49" s="72"/>
      <c r="AE49" s="1" t="str">
        <f>AE36</f>
        <v>Componeente4</v>
      </c>
      <c r="AF49" s="146">
        <f>AF36+AF44+AF40+AF41</f>
        <v>192864215.68524998</v>
      </c>
      <c r="AG49" s="221">
        <f t="shared" si="15"/>
        <v>0.17601939179829787</v>
      </c>
      <c r="AH49" s="150">
        <f t="shared" si="16"/>
        <v>15.841745261846809</v>
      </c>
    </row>
    <row r="50" spans="2:34" ht="15.75" customHeight="1">
      <c r="B50" s="378"/>
      <c r="C50" s="323"/>
      <c r="D50" s="323"/>
      <c r="E50" s="360"/>
      <c r="F50" s="57"/>
      <c r="G50" s="361"/>
      <c r="H50" s="361"/>
      <c r="I50" s="355"/>
      <c r="J50" s="355"/>
      <c r="K50" s="72"/>
      <c r="L50" s="72"/>
      <c r="AE50" s="222" t="s">
        <v>746</v>
      </c>
      <c r="AF50" s="147">
        <f>I34+I44</f>
        <v>11381000</v>
      </c>
      <c r="AG50" s="221">
        <f t="shared" si="15"/>
        <v>1.0386979725288853E-2</v>
      </c>
      <c r="AH50" s="1">
        <v>10</v>
      </c>
    </row>
    <row r="51" spans="2:34" ht="15.75" customHeight="1">
      <c r="B51" s="378"/>
      <c r="C51" s="323"/>
      <c r="D51" s="323"/>
      <c r="E51" s="360"/>
      <c r="F51" s="54" t="s">
        <v>87</v>
      </c>
      <c r="G51" s="361"/>
      <c r="H51" s="361"/>
      <c r="I51" s="355"/>
      <c r="J51" s="355"/>
      <c r="K51" s="72"/>
      <c r="L51" s="72"/>
      <c r="AE51" s="148" t="s">
        <v>747</v>
      </c>
      <c r="AF51" s="149">
        <f>SUM(AF46:AF50)</f>
        <v>1095698682.48525</v>
      </c>
      <c r="AG51" s="221">
        <f t="shared" si="15"/>
        <v>1</v>
      </c>
    </row>
    <row r="52" spans="2:34" ht="15.75" customHeight="1">
      <c r="B52" s="378"/>
      <c r="C52" s="323"/>
      <c r="D52" s="323"/>
      <c r="E52" s="360"/>
      <c r="F52" s="58" t="s">
        <v>93</v>
      </c>
      <c r="G52" s="361"/>
      <c r="H52" s="361"/>
      <c r="I52" s="355"/>
      <c r="J52" s="355"/>
      <c r="K52" s="72"/>
      <c r="L52" s="72"/>
      <c r="AG52" s="221"/>
    </row>
    <row r="53" spans="2:34" ht="15.75" customHeight="1">
      <c r="B53" s="378"/>
      <c r="C53" s="323"/>
      <c r="D53" s="323"/>
      <c r="E53" s="360"/>
      <c r="F53" s="55"/>
      <c r="G53" s="361"/>
      <c r="H53" s="361"/>
      <c r="I53" s="355"/>
      <c r="J53" s="355"/>
      <c r="K53" s="72"/>
      <c r="L53" s="72"/>
      <c r="AG53" s="221"/>
    </row>
    <row r="54" spans="2:34" ht="15.75" customHeight="1">
      <c r="B54" s="378"/>
      <c r="C54" s="323"/>
      <c r="D54" s="323"/>
      <c r="E54" s="360"/>
      <c r="F54" s="57" t="s">
        <v>89</v>
      </c>
      <c r="G54" s="361"/>
      <c r="H54" s="361"/>
      <c r="I54" s="355"/>
      <c r="J54" s="355"/>
      <c r="K54" s="72"/>
      <c r="L54" s="72"/>
      <c r="AG54" s="221"/>
    </row>
    <row r="55" spans="2:34" ht="15.75" customHeight="1">
      <c r="B55" s="360" t="s">
        <v>180</v>
      </c>
      <c r="C55" s="323"/>
      <c r="D55" s="323">
        <v>3</v>
      </c>
      <c r="E55" s="360" t="s">
        <v>95</v>
      </c>
      <c r="F55" s="54" t="s">
        <v>83</v>
      </c>
      <c r="G55" s="361">
        <v>2</v>
      </c>
      <c r="H55" s="361">
        <v>2</v>
      </c>
      <c r="I55" s="355">
        <v>5000000</v>
      </c>
      <c r="J55" s="355">
        <f>I55*H55*G55</f>
        <v>20000000</v>
      </c>
      <c r="K55" s="72"/>
      <c r="L55" s="72"/>
      <c r="AG55" s="221"/>
    </row>
    <row r="56" spans="2:34" ht="15.75" customHeight="1">
      <c r="B56" s="360"/>
      <c r="C56" s="323"/>
      <c r="D56" s="323"/>
      <c r="E56" s="360"/>
      <c r="F56" s="55" t="s">
        <v>181</v>
      </c>
      <c r="G56" s="361"/>
      <c r="H56" s="361"/>
      <c r="I56" s="355"/>
      <c r="J56" s="355"/>
      <c r="K56" s="72"/>
      <c r="L56" s="72"/>
      <c r="AG56" s="221"/>
    </row>
    <row r="57" spans="2:34" ht="15.75" customHeight="1">
      <c r="B57" s="360"/>
      <c r="C57" s="323"/>
      <c r="D57" s="323"/>
      <c r="E57" s="360"/>
      <c r="F57" s="56"/>
      <c r="G57" s="361"/>
      <c r="H57" s="361"/>
      <c r="I57" s="355"/>
      <c r="J57" s="355"/>
      <c r="K57" s="72"/>
      <c r="L57" s="72"/>
      <c r="AG57" s="221"/>
    </row>
    <row r="58" spans="2:34" ht="15.75" customHeight="1">
      <c r="B58" s="360"/>
      <c r="C58" s="323"/>
      <c r="D58" s="323"/>
      <c r="E58" s="360"/>
      <c r="F58" s="56"/>
      <c r="G58" s="361"/>
      <c r="H58" s="361"/>
      <c r="I58" s="355"/>
      <c r="J58" s="355"/>
      <c r="K58" s="72"/>
      <c r="L58" s="72"/>
      <c r="AG58" s="221"/>
    </row>
    <row r="59" spans="2:34" ht="15.75" customHeight="1">
      <c r="B59" s="360"/>
      <c r="C59" s="323"/>
      <c r="D59" s="323"/>
      <c r="E59" s="360"/>
      <c r="F59" s="54" t="s">
        <v>85</v>
      </c>
      <c r="G59" s="361"/>
      <c r="H59" s="361"/>
      <c r="I59" s="355"/>
      <c r="J59" s="355"/>
      <c r="K59" s="72"/>
      <c r="L59" s="72"/>
      <c r="AG59" s="221"/>
    </row>
    <row r="60" spans="2:34" ht="15.75" customHeight="1">
      <c r="B60" s="360"/>
      <c r="C60" s="323"/>
      <c r="D60" s="323"/>
      <c r="E60" s="360"/>
      <c r="F60" s="55" t="s">
        <v>97</v>
      </c>
      <c r="G60" s="361"/>
      <c r="H60" s="361"/>
      <c r="I60" s="355"/>
      <c r="J60" s="355"/>
      <c r="K60" s="72"/>
      <c r="L60" s="72"/>
      <c r="AG60" s="221"/>
    </row>
    <row r="61" spans="2:34" ht="15.75" customHeight="1">
      <c r="B61" s="360"/>
      <c r="C61" s="323"/>
      <c r="D61" s="323"/>
      <c r="E61" s="360"/>
      <c r="F61" s="57"/>
      <c r="G61" s="361"/>
      <c r="H61" s="361"/>
      <c r="I61" s="355"/>
      <c r="J61" s="355"/>
      <c r="K61" s="72"/>
      <c r="L61" s="72"/>
      <c r="AG61" s="221"/>
    </row>
    <row r="62" spans="2:34" ht="15.75" customHeight="1">
      <c r="B62" s="360"/>
      <c r="C62" s="323"/>
      <c r="D62" s="323"/>
      <c r="E62" s="360"/>
      <c r="F62" s="57"/>
      <c r="G62" s="361"/>
      <c r="H62" s="361"/>
      <c r="I62" s="355"/>
      <c r="J62" s="355"/>
      <c r="K62" s="72"/>
      <c r="L62" s="72"/>
      <c r="AG62" s="221"/>
    </row>
    <row r="63" spans="2:34" ht="15.75" customHeight="1">
      <c r="B63" s="360"/>
      <c r="C63" s="323"/>
      <c r="D63" s="323"/>
      <c r="E63" s="360"/>
      <c r="F63" s="54" t="s">
        <v>87</v>
      </c>
      <c r="G63" s="361"/>
      <c r="H63" s="361"/>
      <c r="I63" s="355"/>
      <c r="J63" s="355"/>
      <c r="K63" s="72"/>
      <c r="L63" s="72"/>
      <c r="AG63" s="221"/>
    </row>
    <row r="64" spans="2:34" ht="15.75" customHeight="1">
      <c r="B64" s="360"/>
      <c r="C64" s="323"/>
      <c r="D64" s="323"/>
      <c r="E64" s="360"/>
      <c r="F64" s="59" t="s">
        <v>98</v>
      </c>
      <c r="G64" s="361"/>
      <c r="H64" s="361"/>
      <c r="I64" s="355"/>
      <c r="J64" s="355"/>
      <c r="K64" s="72"/>
      <c r="L64" s="72"/>
      <c r="AG64" s="221"/>
    </row>
    <row r="65" spans="2:12" ht="15.75" customHeight="1">
      <c r="B65" s="360" t="s">
        <v>180</v>
      </c>
      <c r="C65" s="323"/>
      <c r="D65" s="323">
        <v>4</v>
      </c>
      <c r="E65" s="360" t="s">
        <v>99</v>
      </c>
      <c r="F65" s="54" t="s">
        <v>83</v>
      </c>
      <c r="G65" s="361">
        <v>2</v>
      </c>
      <c r="H65" s="361">
        <v>2</v>
      </c>
      <c r="I65" s="355">
        <v>5000000</v>
      </c>
      <c r="J65" s="355">
        <f>I65*H65*G65</f>
        <v>20000000</v>
      </c>
      <c r="K65" s="72"/>
      <c r="L65" s="72"/>
    </row>
    <row r="66" spans="2:12" ht="15.75" customHeight="1">
      <c r="B66" s="360"/>
      <c r="C66" s="323"/>
      <c r="D66" s="323"/>
      <c r="E66" s="360"/>
      <c r="F66" s="55" t="s">
        <v>100</v>
      </c>
      <c r="G66" s="361"/>
      <c r="H66" s="361"/>
      <c r="I66" s="355"/>
      <c r="J66" s="355"/>
      <c r="K66" s="72"/>
      <c r="L66" s="72"/>
    </row>
    <row r="67" spans="2:12" ht="15.75" customHeight="1">
      <c r="B67" s="360"/>
      <c r="C67" s="323"/>
      <c r="D67" s="323"/>
      <c r="E67" s="360"/>
      <c r="F67" s="56"/>
      <c r="G67" s="361"/>
      <c r="H67" s="361"/>
      <c r="I67" s="355"/>
      <c r="J67" s="355"/>
      <c r="K67" s="72"/>
      <c r="L67" s="72"/>
    </row>
    <row r="68" spans="2:12" ht="15.75" customHeight="1">
      <c r="B68" s="360"/>
      <c r="C68" s="323"/>
      <c r="D68" s="323"/>
      <c r="E68" s="360"/>
      <c r="F68" s="54" t="s">
        <v>85</v>
      </c>
      <c r="G68" s="361"/>
      <c r="H68" s="361"/>
      <c r="I68" s="355"/>
      <c r="J68" s="355"/>
      <c r="K68" s="72"/>
      <c r="L68" s="72"/>
    </row>
    <row r="69" spans="2:12" ht="15.75" customHeight="1">
      <c r="B69" s="360"/>
      <c r="C69" s="323"/>
      <c r="D69" s="323"/>
      <c r="E69" s="360"/>
      <c r="F69" s="55" t="s">
        <v>97</v>
      </c>
      <c r="G69" s="361"/>
      <c r="H69" s="361"/>
      <c r="I69" s="355"/>
      <c r="J69" s="355"/>
      <c r="K69" s="72"/>
      <c r="L69" s="72"/>
    </row>
    <row r="70" spans="2:12" ht="15.75" customHeight="1">
      <c r="B70" s="360"/>
      <c r="C70" s="323"/>
      <c r="D70" s="323"/>
      <c r="E70" s="360"/>
      <c r="F70" s="57"/>
      <c r="G70" s="361"/>
      <c r="H70" s="361"/>
      <c r="I70" s="355"/>
      <c r="J70" s="355"/>
      <c r="K70" s="72"/>
      <c r="L70" s="72"/>
    </row>
    <row r="71" spans="2:12" ht="15.75" customHeight="1">
      <c r="B71" s="360"/>
      <c r="C71" s="323"/>
      <c r="D71" s="323"/>
      <c r="E71" s="360"/>
      <c r="F71" s="54" t="s">
        <v>87</v>
      </c>
      <c r="G71" s="361"/>
      <c r="H71" s="361"/>
      <c r="I71" s="355"/>
      <c r="J71" s="355"/>
      <c r="K71" s="72"/>
      <c r="L71" s="72"/>
    </row>
    <row r="72" spans="2:12" ht="15.75" customHeight="1">
      <c r="B72" s="360"/>
      <c r="C72" s="323"/>
      <c r="D72" s="323"/>
      <c r="E72" s="360"/>
      <c r="F72" s="60" t="s">
        <v>182</v>
      </c>
      <c r="G72" s="361"/>
      <c r="H72" s="361"/>
      <c r="I72" s="355"/>
      <c r="J72" s="355"/>
      <c r="K72" s="72"/>
      <c r="L72" s="72"/>
    </row>
    <row r="73" spans="2:12" ht="15.75" customHeight="1">
      <c r="B73" s="358" t="s">
        <v>183</v>
      </c>
      <c r="C73" s="323"/>
      <c r="D73" s="323">
        <v>5</v>
      </c>
      <c r="E73" s="360" t="s">
        <v>95</v>
      </c>
      <c r="F73" s="54" t="s">
        <v>83</v>
      </c>
      <c r="G73" s="361">
        <v>4</v>
      </c>
      <c r="H73" s="361">
        <v>3</v>
      </c>
      <c r="I73" s="355">
        <v>5000000</v>
      </c>
      <c r="J73" s="355">
        <f>I73*H73*G73</f>
        <v>60000000</v>
      </c>
      <c r="K73" s="72"/>
      <c r="L73" s="72"/>
    </row>
    <row r="74" spans="2:12" ht="15.75" customHeight="1">
      <c r="B74" s="359"/>
      <c r="C74" s="323"/>
      <c r="D74" s="323"/>
      <c r="E74" s="360"/>
      <c r="F74" s="55" t="s">
        <v>181</v>
      </c>
      <c r="G74" s="361"/>
      <c r="H74" s="361"/>
      <c r="I74" s="355"/>
      <c r="J74" s="355"/>
      <c r="K74" s="72"/>
      <c r="L74" s="72"/>
    </row>
    <row r="75" spans="2:12" ht="15.75" customHeight="1">
      <c r="B75" s="359"/>
      <c r="C75" s="323"/>
      <c r="D75" s="323"/>
      <c r="E75" s="360"/>
      <c r="F75" s="56"/>
      <c r="G75" s="361"/>
      <c r="H75" s="361"/>
      <c r="I75" s="355"/>
      <c r="J75" s="355"/>
      <c r="K75" s="72"/>
      <c r="L75" s="72"/>
    </row>
    <row r="76" spans="2:12" ht="15.75" customHeight="1">
      <c r="B76" s="359"/>
      <c r="C76" s="323"/>
      <c r="D76" s="323"/>
      <c r="E76" s="360"/>
      <c r="F76" s="56"/>
      <c r="G76" s="361"/>
      <c r="H76" s="361"/>
      <c r="I76" s="355"/>
      <c r="J76" s="355"/>
      <c r="K76" s="72"/>
      <c r="L76" s="72"/>
    </row>
    <row r="77" spans="2:12" ht="15.75" customHeight="1">
      <c r="B77" s="359"/>
      <c r="C77" s="323"/>
      <c r="D77" s="323"/>
      <c r="E77" s="360"/>
      <c r="F77" s="54" t="s">
        <v>85</v>
      </c>
      <c r="G77" s="361"/>
      <c r="H77" s="361"/>
      <c r="I77" s="355"/>
      <c r="J77" s="355"/>
      <c r="K77" s="72"/>
      <c r="L77" s="72"/>
    </row>
    <row r="78" spans="2:12" ht="15.75" customHeight="1">
      <c r="B78" s="359"/>
      <c r="C78" s="323"/>
      <c r="D78" s="323"/>
      <c r="E78" s="360"/>
      <c r="F78" s="55" t="s">
        <v>97</v>
      </c>
      <c r="G78" s="361"/>
      <c r="H78" s="361"/>
      <c r="I78" s="355"/>
      <c r="J78" s="355"/>
      <c r="K78" s="72"/>
      <c r="L78" s="72"/>
    </row>
    <row r="79" spans="2:12" ht="15.75" customHeight="1">
      <c r="B79" s="359"/>
      <c r="C79" s="323"/>
      <c r="D79" s="323"/>
      <c r="E79" s="360"/>
      <c r="F79" s="57"/>
      <c r="G79" s="361"/>
      <c r="H79" s="361"/>
      <c r="I79" s="355"/>
      <c r="J79" s="355"/>
      <c r="K79" s="72"/>
      <c r="L79" s="72"/>
    </row>
    <row r="80" spans="2:12" ht="15.75" customHeight="1">
      <c r="B80" s="359"/>
      <c r="C80" s="323"/>
      <c r="D80" s="323"/>
      <c r="E80" s="360"/>
      <c r="F80" s="57"/>
      <c r="G80" s="361"/>
      <c r="H80" s="361"/>
      <c r="I80" s="355"/>
      <c r="J80" s="355"/>
      <c r="K80" s="72"/>
      <c r="L80" s="72"/>
    </row>
    <row r="81" spans="2:12" ht="15.75" customHeight="1">
      <c r="B81" s="359"/>
      <c r="C81" s="323"/>
      <c r="D81" s="323"/>
      <c r="E81" s="360"/>
      <c r="F81" s="54" t="s">
        <v>87</v>
      </c>
      <c r="G81" s="361"/>
      <c r="H81" s="361"/>
      <c r="I81" s="355"/>
      <c r="J81" s="355"/>
      <c r="K81" s="72"/>
      <c r="L81" s="72"/>
    </row>
    <row r="82" spans="2:12" ht="15.75" customHeight="1">
      <c r="B82" s="363"/>
      <c r="C82" s="323"/>
      <c r="D82" s="323"/>
      <c r="E82" s="360"/>
      <c r="F82" s="59" t="s">
        <v>98</v>
      </c>
      <c r="G82" s="361"/>
      <c r="H82" s="361"/>
      <c r="I82" s="355"/>
      <c r="J82" s="355"/>
      <c r="K82" s="72"/>
      <c r="L82" s="72"/>
    </row>
    <row r="83" spans="2:12" ht="15.75" customHeight="1">
      <c r="B83" s="358" t="s">
        <v>183</v>
      </c>
      <c r="C83" s="323"/>
      <c r="D83" s="323">
        <v>6</v>
      </c>
      <c r="E83" s="360" t="s">
        <v>99</v>
      </c>
      <c r="F83" s="54" t="s">
        <v>83</v>
      </c>
      <c r="G83" s="361">
        <v>4</v>
      </c>
      <c r="H83" s="361">
        <v>3</v>
      </c>
      <c r="I83" s="355">
        <v>5000000</v>
      </c>
      <c r="J83" s="355">
        <f>I83*H83*G83</f>
        <v>60000000</v>
      </c>
      <c r="K83" s="72"/>
      <c r="L83" s="72"/>
    </row>
    <row r="84" spans="2:12" ht="15.75" customHeight="1">
      <c r="B84" s="359"/>
      <c r="C84" s="323"/>
      <c r="D84" s="323"/>
      <c r="E84" s="360"/>
      <c r="F84" s="55" t="s">
        <v>100</v>
      </c>
      <c r="G84" s="361"/>
      <c r="H84" s="361"/>
      <c r="I84" s="355"/>
      <c r="J84" s="355"/>
      <c r="K84" s="72"/>
      <c r="L84" s="72"/>
    </row>
    <row r="85" spans="2:12" ht="15.75" customHeight="1">
      <c r="B85" s="359"/>
      <c r="C85" s="323"/>
      <c r="D85" s="323"/>
      <c r="E85" s="360"/>
      <c r="F85" s="56"/>
      <c r="G85" s="361"/>
      <c r="H85" s="361"/>
      <c r="I85" s="355"/>
      <c r="J85" s="355"/>
      <c r="K85" s="72"/>
      <c r="L85" s="72"/>
    </row>
    <row r="86" spans="2:12" ht="15.75" customHeight="1">
      <c r="B86" s="359"/>
      <c r="C86" s="323"/>
      <c r="D86" s="323"/>
      <c r="E86" s="360"/>
      <c r="F86" s="54" t="s">
        <v>85</v>
      </c>
      <c r="G86" s="361"/>
      <c r="H86" s="361"/>
      <c r="I86" s="355"/>
      <c r="J86" s="355"/>
      <c r="K86" s="72"/>
      <c r="L86" s="72"/>
    </row>
    <row r="87" spans="2:12" ht="15.75" customHeight="1">
      <c r="B87" s="359"/>
      <c r="C87" s="323"/>
      <c r="D87" s="323"/>
      <c r="E87" s="360"/>
      <c r="F87" s="55" t="s">
        <v>97</v>
      </c>
      <c r="G87" s="361"/>
      <c r="H87" s="361"/>
      <c r="I87" s="355"/>
      <c r="J87" s="355"/>
      <c r="K87" s="72"/>
      <c r="L87" s="72"/>
    </row>
    <row r="88" spans="2:12" ht="15.75" customHeight="1">
      <c r="B88" s="359"/>
      <c r="C88" s="323"/>
      <c r="D88" s="323"/>
      <c r="E88" s="360"/>
      <c r="F88" s="57"/>
      <c r="G88" s="361"/>
      <c r="H88" s="361"/>
      <c r="I88" s="355"/>
      <c r="J88" s="355"/>
      <c r="K88" s="72"/>
      <c r="L88" s="72"/>
    </row>
    <row r="89" spans="2:12" ht="15.75" customHeight="1">
      <c r="B89" s="359"/>
      <c r="C89" s="323"/>
      <c r="D89" s="323"/>
      <c r="E89" s="360"/>
      <c r="F89" s="54" t="s">
        <v>87</v>
      </c>
      <c r="G89" s="361"/>
      <c r="H89" s="361"/>
      <c r="I89" s="355"/>
      <c r="J89" s="355"/>
      <c r="K89" s="72"/>
      <c r="L89" s="72"/>
    </row>
    <row r="90" spans="2:12" ht="15.75" customHeight="1">
      <c r="B90" s="363"/>
      <c r="C90" s="323"/>
      <c r="D90" s="323"/>
      <c r="E90" s="360"/>
      <c r="F90" s="60" t="s">
        <v>182</v>
      </c>
      <c r="G90" s="361"/>
      <c r="H90" s="361"/>
      <c r="I90" s="355"/>
      <c r="J90" s="355"/>
      <c r="K90" s="72"/>
      <c r="L90" s="72"/>
    </row>
    <row r="91" spans="2:12" ht="15.75" customHeight="1">
      <c r="B91" s="358" t="s">
        <v>184</v>
      </c>
      <c r="C91" s="323"/>
      <c r="D91" s="323">
        <v>7</v>
      </c>
      <c r="E91" s="360" t="s">
        <v>95</v>
      </c>
      <c r="F91" s="54" t="s">
        <v>83</v>
      </c>
      <c r="G91" s="361">
        <v>4</v>
      </c>
      <c r="H91" s="361">
        <v>3</v>
      </c>
      <c r="I91" s="355">
        <v>5000000</v>
      </c>
      <c r="J91" s="355">
        <f>I91*H91*G91</f>
        <v>60000000</v>
      </c>
      <c r="K91" s="72"/>
      <c r="L91" s="72"/>
    </row>
    <row r="92" spans="2:12" ht="15.75" customHeight="1">
      <c r="B92" s="359"/>
      <c r="C92" s="323"/>
      <c r="D92" s="323"/>
      <c r="E92" s="360"/>
      <c r="F92" s="55" t="s">
        <v>181</v>
      </c>
      <c r="G92" s="361"/>
      <c r="H92" s="361"/>
      <c r="I92" s="355"/>
      <c r="J92" s="355"/>
      <c r="K92" s="72"/>
      <c r="L92" s="72"/>
    </row>
    <row r="93" spans="2:12" ht="15.75" customHeight="1">
      <c r="B93" s="359"/>
      <c r="C93" s="323"/>
      <c r="D93" s="323"/>
      <c r="E93" s="360"/>
      <c r="F93" s="56"/>
      <c r="G93" s="361"/>
      <c r="H93" s="361"/>
      <c r="I93" s="355"/>
      <c r="J93" s="355"/>
      <c r="K93" s="72"/>
      <c r="L93" s="72"/>
    </row>
    <row r="94" spans="2:12" ht="15.75" customHeight="1">
      <c r="B94" s="359"/>
      <c r="C94" s="323"/>
      <c r="D94" s="323"/>
      <c r="E94" s="360"/>
      <c r="F94" s="56"/>
      <c r="G94" s="361"/>
      <c r="H94" s="361"/>
      <c r="I94" s="355"/>
      <c r="J94" s="355"/>
      <c r="K94" s="72"/>
      <c r="L94" s="72"/>
    </row>
    <row r="95" spans="2:12" ht="15.75" customHeight="1">
      <c r="B95" s="359"/>
      <c r="C95" s="323"/>
      <c r="D95" s="323"/>
      <c r="E95" s="360"/>
      <c r="F95" s="54" t="s">
        <v>85</v>
      </c>
      <c r="G95" s="361"/>
      <c r="H95" s="361"/>
      <c r="I95" s="355"/>
      <c r="J95" s="355"/>
      <c r="K95" s="72"/>
      <c r="L95" s="72"/>
    </row>
    <row r="96" spans="2:12" ht="15.75" customHeight="1">
      <c r="B96" s="359"/>
      <c r="C96" s="323"/>
      <c r="D96" s="323"/>
      <c r="E96" s="360"/>
      <c r="F96" s="55" t="s">
        <v>97</v>
      </c>
      <c r="G96" s="361"/>
      <c r="H96" s="361"/>
      <c r="I96" s="355"/>
      <c r="J96" s="355"/>
      <c r="K96" s="72"/>
      <c r="L96" s="72"/>
    </row>
    <row r="97" spans="2:12" ht="15.75" customHeight="1">
      <c r="B97" s="359"/>
      <c r="C97" s="323"/>
      <c r="D97" s="323"/>
      <c r="E97" s="360"/>
      <c r="F97" s="57"/>
      <c r="G97" s="361"/>
      <c r="H97" s="361"/>
      <c r="I97" s="355"/>
      <c r="J97" s="355"/>
      <c r="K97" s="72"/>
      <c r="L97" s="72"/>
    </row>
    <row r="98" spans="2:12" ht="15.75" customHeight="1">
      <c r="B98" s="359"/>
      <c r="C98" s="323"/>
      <c r="D98" s="323"/>
      <c r="E98" s="360"/>
      <c r="F98" s="57"/>
      <c r="G98" s="361"/>
      <c r="H98" s="361"/>
      <c r="I98" s="355"/>
      <c r="J98" s="355"/>
      <c r="K98" s="72"/>
      <c r="L98" s="72"/>
    </row>
    <row r="99" spans="2:12" ht="15.75" customHeight="1">
      <c r="B99" s="359"/>
      <c r="C99" s="323"/>
      <c r="D99" s="323"/>
      <c r="E99" s="360"/>
      <c r="F99" s="54" t="s">
        <v>87</v>
      </c>
      <c r="G99" s="361"/>
      <c r="H99" s="361"/>
      <c r="I99" s="355"/>
      <c r="J99" s="355"/>
      <c r="K99" s="72"/>
      <c r="L99" s="72"/>
    </row>
    <row r="100" spans="2:12" ht="15.75" customHeight="1">
      <c r="B100" s="363"/>
      <c r="C100" s="323"/>
      <c r="D100" s="323"/>
      <c r="E100" s="360"/>
      <c r="F100" s="59" t="s">
        <v>98</v>
      </c>
      <c r="G100" s="361"/>
      <c r="H100" s="361"/>
      <c r="I100" s="355"/>
      <c r="J100" s="355"/>
      <c r="K100" s="72"/>
      <c r="L100" s="72"/>
    </row>
    <row r="101" spans="2:12" ht="15.75" customHeight="1">
      <c r="B101" s="358" t="s">
        <v>184</v>
      </c>
      <c r="C101" s="323"/>
      <c r="D101" s="323">
        <v>8</v>
      </c>
      <c r="E101" s="360" t="s">
        <v>99</v>
      </c>
      <c r="F101" s="54" t="s">
        <v>83</v>
      </c>
      <c r="G101" s="361">
        <v>4</v>
      </c>
      <c r="H101" s="361">
        <v>3</v>
      </c>
      <c r="I101" s="355">
        <v>5000000</v>
      </c>
      <c r="J101" s="355">
        <f>I101*H101*G101</f>
        <v>60000000</v>
      </c>
      <c r="K101" s="72"/>
      <c r="L101" s="72"/>
    </row>
    <row r="102" spans="2:12" ht="15.75" customHeight="1">
      <c r="B102" s="359"/>
      <c r="C102" s="323"/>
      <c r="D102" s="323"/>
      <c r="E102" s="360"/>
      <c r="F102" s="55" t="s">
        <v>100</v>
      </c>
      <c r="G102" s="361"/>
      <c r="H102" s="361"/>
      <c r="I102" s="355"/>
      <c r="J102" s="355"/>
      <c r="K102" s="72"/>
      <c r="L102" s="72"/>
    </row>
    <row r="103" spans="2:12" ht="15.75" customHeight="1">
      <c r="B103" s="359"/>
      <c r="C103" s="323"/>
      <c r="D103" s="323"/>
      <c r="E103" s="360"/>
      <c r="F103" s="56"/>
      <c r="G103" s="361"/>
      <c r="H103" s="361"/>
      <c r="I103" s="355"/>
      <c r="J103" s="355"/>
      <c r="K103" s="72"/>
      <c r="L103" s="72"/>
    </row>
    <row r="104" spans="2:12" ht="15.75" customHeight="1">
      <c r="B104" s="359"/>
      <c r="C104" s="323"/>
      <c r="D104" s="323"/>
      <c r="E104" s="360"/>
      <c r="F104" s="54" t="s">
        <v>85</v>
      </c>
      <c r="G104" s="361"/>
      <c r="H104" s="361"/>
      <c r="I104" s="355"/>
      <c r="J104" s="355"/>
      <c r="K104" s="72"/>
      <c r="L104" s="72"/>
    </row>
    <row r="105" spans="2:12" ht="15.75" customHeight="1">
      <c r="B105" s="359"/>
      <c r="C105" s="323"/>
      <c r="D105" s="323"/>
      <c r="E105" s="360"/>
      <c r="F105" s="55" t="s">
        <v>97</v>
      </c>
      <c r="G105" s="361"/>
      <c r="H105" s="361"/>
      <c r="I105" s="355"/>
      <c r="J105" s="355"/>
      <c r="K105" s="72"/>
      <c r="L105" s="72"/>
    </row>
    <row r="106" spans="2:12" ht="15.75" customHeight="1">
      <c r="B106" s="359"/>
      <c r="C106" s="323"/>
      <c r="D106" s="323"/>
      <c r="E106" s="360"/>
      <c r="F106" s="57"/>
      <c r="G106" s="361"/>
      <c r="H106" s="361"/>
      <c r="I106" s="355"/>
      <c r="J106" s="355"/>
      <c r="K106" s="72"/>
      <c r="L106" s="72"/>
    </row>
    <row r="107" spans="2:12" ht="15.75" customHeight="1">
      <c r="B107" s="359"/>
      <c r="C107" s="323"/>
      <c r="D107" s="323"/>
      <c r="E107" s="360"/>
      <c r="F107" s="54" t="s">
        <v>87</v>
      </c>
      <c r="G107" s="361"/>
      <c r="H107" s="361"/>
      <c r="I107" s="355"/>
      <c r="J107" s="355"/>
      <c r="K107" s="72"/>
      <c r="L107" s="72"/>
    </row>
    <row r="108" spans="2:12" ht="15.75" customHeight="1">
      <c r="B108" s="363"/>
      <c r="C108" s="323"/>
      <c r="D108" s="323"/>
      <c r="E108" s="360"/>
      <c r="F108" s="60" t="s">
        <v>182</v>
      </c>
      <c r="G108" s="361"/>
      <c r="H108" s="361"/>
      <c r="I108" s="355"/>
      <c r="J108" s="355"/>
      <c r="K108" s="72"/>
      <c r="L108" s="72"/>
    </row>
    <row r="109" spans="2:12" ht="15.75" customHeight="1">
      <c r="B109" s="358" t="s">
        <v>185</v>
      </c>
      <c r="C109" s="323"/>
      <c r="D109" s="323">
        <v>9</v>
      </c>
      <c r="E109" s="360" t="s">
        <v>105</v>
      </c>
      <c r="F109" s="54" t="s">
        <v>83</v>
      </c>
      <c r="G109" s="361">
        <v>2</v>
      </c>
      <c r="H109" s="361">
        <v>2</v>
      </c>
      <c r="I109" s="469">
        <v>5000000</v>
      </c>
      <c r="J109" s="355">
        <f>I109*H109*G109</f>
        <v>20000000</v>
      </c>
      <c r="K109" s="72"/>
      <c r="L109" s="72"/>
    </row>
    <row r="110" spans="2:12" ht="15.75" customHeight="1">
      <c r="B110" s="359"/>
      <c r="C110" s="323"/>
      <c r="D110" s="323"/>
      <c r="E110" s="360"/>
      <c r="F110" s="55" t="s">
        <v>106</v>
      </c>
      <c r="G110" s="361"/>
      <c r="H110" s="361"/>
      <c r="I110" s="469"/>
      <c r="J110" s="355"/>
      <c r="K110" s="72"/>
      <c r="L110" s="72"/>
    </row>
    <row r="111" spans="2:12" ht="15.75" customHeight="1">
      <c r="B111" s="359"/>
      <c r="C111" s="323"/>
      <c r="D111" s="323"/>
      <c r="E111" s="360"/>
      <c r="F111" s="54" t="s">
        <v>85</v>
      </c>
      <c r="G111" s="361"/>
      <c r="H111" s="361"/>
      <c r="I111" s="469"/>
      <c r="J111" s="355"/>
      <c r="K111" s="72"/>
      <c r="L111" s="72"/>
    </row>
    <row r="112" spans="2:12" ht="15.75" customHeight="1">
      <c r="B112" s="359"/>
      <c r="C112" s="323"/>
      <c r="D112" s="323"/>
      <c r="E112" s="360"/>
      <c r="F112" s="55" t="s">
        <v>97</v>
      </c>
      <c r="G112" s="361"/>
      <c r="H112" s="361"/>
      <c r="I112" s="469"/>
      <c r="J112" s="355"/>
      <c r="K112" s="72"/>
      <c r="L112" s="72"/>
    </row>
    <row r="113" spans="2:12" ht="15.75" customHeight="1">
      <c r="B113" s="359"/>
      <c r="C113" s="323"/>
      <c r="D113" s="323"/>
      <c r="E113" s="360"/>
      <c r="F113" s="57"/>
      <c r="G113" s="361"/>
      <c r="H113" s="361"/>
      <c r="I113" s="469"/>
      <c r="J113" s="355"/>
      <c r="K113" s="72"/>
      <c r="L113" s="72"/>
    </row>
    <row r="114" spans="2:12" ht="15.75" customHeight="1">
      <c r="B114" s="359"/>
      <c r="C114" s="323"/>
      <c r="D114" s="323"/>
      <c r="E114" s="360"/>
      <c r="F114" s="54" t="s">
        <v>87</v>
      </c>
      <c r="G114" s="361"/>
      <c r="H114" s="361"/>
      <c r="I114" s="469"/>
      <c r="J114" s="355"/>
      <c r="K114" s="72"/>
      <c r="L114" s="72"/>
    </row>
    <row r="115" spans="2:12" ht="15.75" customHeight="1">
      <c r="B115" s="363"/>
      <c r="C115" s="323"/>
      <c r="D115" s="323"/>
      <c r="E115" s="360"/>
      <c r="F115" s="59" t="s">
        <v>107</v>
      </c>
      <c r="G115" s="361"/>
      <c r="H115" s="361"/>
      <c r="I115" s="469"/>
      <c r="J115" s="355"/>
      <c r="K115" s="72"/>
      <c r="L115" s="72"/>
    </row>
    <row r="116" spans="2:12" ht="15.75" customHeight="1">
      <c r="B116" s="358" t="s">
        <v>108</v>
      </c>
      <c r="C116" s="323"/>
      <c r="D116" s="323">
        <v>10</v>
      </c>
      <c r="E116" s="360" t="s">
        <v>109</v>
      </c>
      <c r="F116" s="54" t="s">
        <v>83</v>
      </c>
      <c r="G116" s="361">
        <v>4</v>
      </c>
      <c r="H116" s="361">
        <v>6</v>
      </c>
      <c r="I116" s="355">
        <v>5000000</v>
      </c>
      <c r="J116" s="355">
        <f>I116*H116*G116</f>
        <v>120000000</v>
      </c>
      <c r="K116" s="72"/>
      <c r="L116" s="72"/>
    </row>
    <row r="117" spans="2:12" ht="15.75" customHeight="1">
      <c r="B117" s="359"/>
      <c r="C117" s="323"/>
      <c r="D117" s="323"/>
      <c r="E117" s="360"/>
      <c r="F117" s="55" t="s">
        <v>181</v>
      </c>
      <c r="G117" s="361"/>
      <c r="H117" s="361"/>
      <c r="I117" s="355"/>
      <c r="J117" s="355"/>
      <c r="K117" s="72"/>
      <c r="L117" s="72"/>
    </row>
    <row r="118" spans="2:12" ht="15.75" customHeight="1">
      <c r="B118" s="359"/>
      <c r="C118" s="323"/>
      <c r="D118" s="323"/>
      <c r="E118" s="360"/>
      <c r="F118" s="56"/>
      <c r="G118" s="361"/>
      <c r="H118" s="361"/>
      <c r="I118" s="355"/>
      <c r="J118" s="355"/>
      <c r="K118" s="72"/>
      <c r="L118" s="72"/>
    </row>
    <row r="119" spans="2:12" ht="15.75" customHeight="1">
      <c r="B119" s="359"/>
      <c r="C119" s="323"/>
      <c r="D119" s="323"/>
      <c r="E119" s="360"/>
      <c r="F119" s="54" t="s">
        <v>85</v>
      </c>
      <c r="G119" s="361"/>
      <c r="H119" s="361"/>
      <c r="I119" s="355"/>
      <c r="J119" s="355"/>
      <c r="K119" s="72"/>
      <c r="L119" s="72"/>
    </row>
    <row r="120" spans="2:12" ht="15.75" customHeight="1">
      <c r="B120" s="359"/>
      <c r="C120" s="323"/>
      <c r="D120" s="323"/>
      <c r="E120" s="360"/>
      <c r="F120" s="55" t="s">
        <v>97</v>
      </c>
      <c r="G120" s="361"/>
      <c r="H120" s="361"/>
      <c r="I120" s="355"/>
      <c r="J120" s="355"/>
      <c r="K120" s="72"/>
      <c r="L120" s="72"/>
    </row>
    <row r="121" spans="2:12" ht="15.75" customHeight="1">
      <c r="B121" s="359"/>
      <c r="C121" s="323"/>
      <c r="D121" s="323"/>
      <c r="E121" s="360"/>
      <c r="F121" s="57"/>
      <c r="G121" s="361"/>
      <c r="H121" s="361"/>
      <c r="I121" s="355"/>
      <c r="J121" s="355"/>
      <c r="K121" s="72"/>
      <c r="L121" s="72"/>
    </row>
    <row r="122" spans="2:12" ht="15.75" customHeight="1">
      <c r="B122" s="359"/>
      <c r="C122" s="323"/>
      <c r="D122" s="323"/>
      <c r="E122" s="360"/>
      <c r="F122" s="54" t="s">
        <v>87</v>
      </c>
      <c r="G122" s="361"/>
      <c r="H122" s="361"/>
      <c r="I122" s="355"/>
      <c r="J122" s="355"/>
      <c r="K122" s="72"/>
      <c r="L122" s="72"/>
    </row>
    <row r="123" spans="2:12" ht="15.75" customHeight="1">
      <c r="B123" s="363"/>
      <c r="C123" s="323"/>
      <c r="D123" s="323"/>
      <c r="E123" s="360"/>
      <c r="F123" s="59" t="s">
        <v>110</v>
      </c>
      <c r="G123" s="361"/>
      <c r="H123" s="361"/>
      <c r="I123" s="355"/>
      <c r="J123" s="355"/>
      <c r="K123" s="72"/>
      <c r="L123" s="72"/>
    </row>
    <row r="124" spans="2:12" ht="15.75" customHeight="1">
      <c r="B124" s="358" t="s">
        <v>108</v>
      </c>
      <c r="C124" s="323"/>
      <c r="D124" s="323">
        <v>11</v>
      </c>
      <c r="E124" s="360" t="s">
        <v>111</v>
      </c>
      <c r="F124" s="54" t="s">
        <v>83</v>
      </c>
      <c r="G124" s="361">
        <v>4</v>
      </c>
      <c r="H124" s="361">
        <v>6</v>
      </c>
      <c r="I124" s="355">
        <v>5000000</v>
      </c>
      <c r="J124" s="355">
        <f>I124*H124*G124</f>
        <v>120000000</v>
      </c>
      <c r="K124" s="72"/>
      <c r="L124" s="72"/>
    </row>
    <row r="125" spans="2:12" ht="15.75" customHeight="1">
      <c r="B125" s="359"/>
      <c r="C125" s="323"/>
      <c r="D125" s="323"/>
      <c r="E125" s="360"/>
      <c r="F125" s="55" t="s">
        <v>100</v>
      </c>
      <c r="G125" s="361"/>
      <c r="H125" s="361"/>
      <c r="I125" s="355"/>
      <c r="J125" s="355"/>
      <c r="K125" s="72"/>
      <c r="L125" s="72"/>
    </row>
    <row r="126" spans="2:12" ht="15.75" customHeight="1">
      <c r="B126" s="359"/>
      <c r="C126" s="323"/>
      <c r="D126" s="323"/>
      <c r="E126" s="360"/>
      <c r="F126" s="56"/>
      <c r="G126" s="361"/>
      <c r="H126" s="361"/>
      <c r="I126" s="355"/>
      <c r="J126" s="355"/>
      <c r="K126" s="72"/>
      <c r="L126" s="72"/>
    </row>
    <row r="127" spans="2:12" ht="15.75" customHeight="1">
      <c r="B127" s="359"/>
      <c r="C127" s="323"/>
      <c r="D127" s="323"/>
      <c r="E127" s="360"/>
      <c r="F127" s="54" t="s">
        <v>85</v>
      </c>
      <c r="G127" s="361"/>
      <c r="H127" s="361"/>
      <c r="I127" s="355"/>
      <c r="J127" s="355"/>
      <c r="K127" s="72"/>
      <c r="L127" s="72"/>
    </row>
    <row r="128" spans="2:12" ht="15.75" customHeight="1">
      <c r="B128" s="359"/>
      <c r="C128" s="323"/>
      <c r="D128" s="323"/>
      <c r="E128" s="360"/>
      <c r="F128" s="55" t="s">
        <v>97</v>
      </c>
      <c r="G128" s="361"/>
      <c r="H128" s="361"/>
      <c r="I128" s="355"/>
      <c r="J128" s="355"/>
      <c r="K128" s="72"/>
      <c r="L128" s="72"/>
    </row>
    <row r="129" spans="2:12" ht="15.75" customHeight="1">
      <c r="B129" s="359"/>
      <c r="C129" s="323"/>
      <c r="D129" s="323"/>
      <c r="E129" s="360"/>
      <c r="F129" s="57"/>
      <c r="G129" s="361"/>
      <c r="H129" s="361"/>
      <c r="I129" s="355"/>
      <c r="J129" s="355"/>
      <c r="K129" s="73"/>
      <c r="L129" s="72"/>
    </row>
    <row r="130" spans="2:12" ht="15.75" customHeight="1">
      <c r="B130" s="359"/>
      <c r="C130" s="323"/>
      <c r="D130" s="323"/>
      <c r="E130" s="360"/>
      <c r="F130" s="54" t="s">
        <v>87</v>
      </c>
      <c r="G130" s="361"/>
      <c r="H130" s="361"/>
      <c r="I130" s="355"/>
      <c r="J130" s="355"/>
      <c r="K130" s="72"/>
      <c r="L130" s="72"/>
    </row>
    <row r="131" spans="2:12" ht="15.75" customHeight="1">
      <c r="B131" s="359"/>
      <c r="C131" s="308"/>
      <c r="D131" s="308"/>
      <c r="E131" s="358"/>
      <c r="F131" s="61" t="s">
        <v>112</v>
      </c>
      <c r="G131" s="362"/>
      <c r="H131" s="362"/>
      <c r="I131" s="356"/>
      <c r="J131" s="356"/>
      <c r="K131" s="72"/>
      <c r="L131" s="72"/>
    </row>
    <row r="132" spans="2:12" ht="65.25" customHeight="1">
      <c r="B132" s="357" t="s">
        <v>748</v>
      </c>
      <c r="C132" s="357"/>
      <c r="D132" s="357"/>
      <c r="E132" s="357"/>
      <c r="F132" s="357"/>
      <c r="G132" s="357"/>
      <c r="H132" s="357"/>
      <c r="I132" s="357"/>
      <c r="J132" s="357"/>
    </row>
    <row r="134" spans="2:12" ht="20.25" customHeight="1">
      <c r="I134" s="76" t="s">
        <v>114</v>
      </c>
      <c r="J134" s="77">
        <f>SUM(J34:J131)</f>
        <v>631048000</v>
      </c>
    </row>
  </sheetData>
  <mergeCells count="107">
    <mergeCell ref="J124:J131"/>
    <mergeCell ref="B132:J132"/>
    <mergeCell ref="B124:B131"/>
    <mergeCell ref="D124:D131"/>
    <mergeCell ref="E124:E131"/>
    <mergeCell ref="G124:G131"/>
    <mergeCell ref="H124:H131"/>
    <mergeCell ref="I124:I131"/>
    <mergeCell ref="J109:J115"/>
    <mergeCell ref="B116:B123"/>
    <mergeCell ref="D116:D123"/>
    <mergeCell ref="E116:E123"/>
    <mergeCell ref="G116:G123"/>
    <mergeCell ref="H116:H123"/>
    <mergeCell ref="I116:I123"/>
    <mergeCell ref="J116:J123"/>
    <mergeCell ref="B109:B115"/>
    <mergeCell ref="D109:D115"/>
    <mergeCell ref="E109:E115"/>
    <mergeCell ref="G109:G115"/>
    <mergeCell ref="H109:H115"/>
    <mergeCell ref="I109:I115"/>
    <mergeCell ref="J91:J100"/>
    <mergeCell ref="B101:B108"/>
    <mergeCell ref="D101:D108"/>
    <mergeCell ref="E101:E108"/>
    <mergeCell ref="G101:G108"/>
    <mergeCell ref="H101:H108"/>
    <mergeCell ref="I101:I108"/>
    <mergeCell ref="J101:J108"/>
    <mergeCell ref="B91:B100"/>
    <mergeCell ref="D91:D100"/>
    <mergeCell ref="E91:E100"/>
    <mergeCell ref="G91:G100"/>
    <mergeCell ref="H91:H100"/>
    <mergeCell ref="I91:I100"/>
    <mergeCell ref="H55:H64"/>
    <mergeCell ref="I55:I64"/>
    <mergeCell ref="J73:J82"/>
    <mergeCell ref="B83:B90"/>
    <mergeCell ref="D83:D90"/>
    <mergeCell ref="E83:E90"/>
    <mergeCell ref="G83:G90"/>
    <mergeCell ref="H83:H90"/>
    <mergeCell ref="I83:I90"/>
    <mergeCell ref="J83:J90"/>
    <mergeCell ref="B73:B82"/>
    <mergeCell ref="D73:D82"/>
    <mergeCell ref="E73:E82"/>
    <mergeCell ref="G73:G82"/>
    <mergeCell ref="H73:H82"/>
    <mergeCell ref="I73:I82"/>
    <mergeCell ref="I44:I54"/>
    <mergeCell ref="J44:J54"/>
    <mergeCell ref="J14:J21"/>
    <mergeCell ref="B34:B43"/>
    <mergeCell ref="C34:C131"/>
    <mergeCell ref="D34:D43"/>
    <mergeCell ref="E34:E43"/>
    <mergeCell ref="G34:G43"/>
    <mergeCell ref="H34:H43"/>
    <mergeCell ref="I34:I43"/>
    <mergeCell ref="J34:J43"/>
    <mergeCell ref="B44:B54"/>
    <mergeCell ref="J55:J64"/>
    <mergeCell ref="B65:B72"/>
    <mergeCell ref="D65:D72"/>
    <mergeCell ref="E65:E72"/>
    <mergeCell ref="G65:G72"/>
    <mergeCell ref="H65:H72"/>
    <mergeCell ref="I65:I72"/>
    <mergeCell ref="J65:J72"/>
    <mergeCell ref="B55:B64"/>
    <mergeCell ref="D55:D64"/>
    <mergeCell ref="E55:E64"/>
    <mergeCell ref="G55:G64"/>
    <mergeCell ref="B14:B21"/>
    <mergeCell ref="C14:C21"/>
    <mergeCell ref="D14:D21"/>
    <mergeCell ref="E14:E21"/>
    <mergeCell ref="F14:F21"/>
    <mergeCell ref="D44:D54"/>
    <mergeCell ref="E44:E54"/>
    <mergeCell ref="G44:G54"/>
    <mergeCell ref="H44:H54"/>
    <mergeCell ref="Q1:U1"/>
    <mergeCell ref="V1:Z1"/>
    <mergeCell ref="AA1:AG1"/>
    <mergeCell ref="B3:B12"/>
    <mergeCell ref="C3:C6"/>
    <mergeCell ref="D3:D6"/>
    <mergeCell ref="E3:E6"/>
    <mergeCell ref="F3:F6"/>
    <mergeCell ref="J3:J6"/>
    <mergeCell ref="K3:K6"/>
    <mergeCell ref="C8:C9"/>
    <mergeCell ref="D8:D9"/>
    <mergeCell ref="E8:E9"/>
    <mergeCell ref="F8:F9"/>
    <mergeCell ref="J8:J9"/>
    <mergeCell ref="A1:K1"/>
    <mergeCell ref="L1:P1"/>
    <mergeCell ref="C10:C12"/>
    <mergeCell ref="D10:D12"/>
    <mergeCell ref="E10:E12"/>
    <mergeCell ref="F10:F12"/>
    <mergeCell ref="J10:J12"/>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Johanna Paola Muniz Torrenegra</cp:lastModifiedBy>
  <cp:revision/>
  <dcterms:created xsi:type="dcterms:W3CDTF">2023-04-17T02:22:11Z</dcterms:created>
  <dcterms:modified xsi:type="dcterms:W3CDTF">2026-07-15T01:46:20Z</dcterms:modified>
  <cp:category/>
  <cp:contentStatus/>
</cp:coreProperties>
</file>