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H:\Mi unidad\ALCALDIA VILLA DE LEYVA\2026\8. BOMBEROS\PROCESO\"/>
    </mc:Choice>
  </mc:AlternateContent>
  <xr:revisionPtr revIDLastSave="0" documentId="13_ncr:1_{4843F263-29F1-439F-A224-272572112FD5}" xr6:coauthVersionLast="47" xr6:coauthVersionMax="47" xr10:uidLastSave="{00000000-0000-0000-0000-000000000000}"/>
  <bookViews>
    <workbookView xWindow="4185" yWindow="4185" windowWidth="38700" windowHeight="15345" tabRatio="777" xr2:uid="{ADEA161E-E74B-4DB6-9D13-6CBE79CF98D1}"/>
  </bookViews>
  <sheets>
    <sheet name="PRESUPUESTO OFICIAL (Entidad)" sheetId="265" r:id="rId1"/>
    <sheet name="PROPUESTA ECONOMICA(Proponente)" sheetId="269" r:id="rId2"/>
    <sheet name="INDICAR CÓDIGO DEL ITEM DE PAGO" sheetId="268" r:id="rId3"/>
    <sheet name="APUS GOBER" sheetId="270" r:id="rId4"/>
    <sheet name="APUs ADICIONALES" sheetId="271" r:id="rId5"/>
  </sheets>
  <definedNames>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4">#REF!</definedName>
    <definedName name="\X" localSheetId="3">#REF!</definedName>
    <definedName name="\X" localSheetId="2">'INDICAR CÓDIGO DEL ITEM DE PAGO'!ERR</definedName>
    <definedName name="\X">[0]!ERR</definedName>
    <definedName name="\Z" localSheetId="4">#REF!</definedName>
    <definedName name="\Z" localSheetId="3">#REF!</definedName>
    <definedName name="\Z" localSheetId="2">'INDICAR CÓDIGO DEL ITEM DE PAGO'!ERR</definedName>
    <definedName name="\Z">[0]!ERR</definedName>
    <definedName name="_________AFC1" localSheetId="4">#REF!</definedName>
    <definedName name="_________AFC1" localSheetId="3">#REF!</definedName>
    <definedName name="_________AFC1">#REF!</definedName>
    <definedName name="_________AFC3" localSheetId="4">#REF!</definedName>
    <definedName name="_________AFC3" localSheetId="3">#REF!</definedName>
    <definedName name="_________AFC3">#REF!</definedName>
    <definedName name="_________AFC5" localSheetId="4">#REF!</definedName>
    <definedName name="_________AFC5" localSheetId="3">#REF!</definedName>
    <definedName name="_________AFC5">#REF!</definedName>
    <definedName name="_________BGC1" localSheetId="4">#REF!</definedName>
    <definedName name="_________BGC1" localSheetId="3">#REF!</definedName>
    <definedName name="_________BGC1">#REF!</definedName>
    <definedName name="_________BGC3" localSheetId="4">#REF!</definedName>
    <definedName name="_________BGC3" localSheetId="3">#REF!</definedName>
    <definedName name="_________BGC3">#REF!</definedName>
    <definedName name="_________BGC5" localSheetId="4">#REF!</definedName>
    <definedName name="_________BGC5" localSheetId="3">#REF!</definedName>
    <definedName name="_________BGC5">#REF!</definedName>
    <definedName name="_________CAC1" localSheetId="4">#REF!</definedName>
    <definedName name="_________CAC1" localSheetId="3">#REF!</definedName>
    <definedName name="_________CAC1">#REF!</definedName>
    <definedName name="_________CAC3" localSheetId="4">#REF!</definedName>
    <definedName name="_________CAC3" localSheetId="3">#REF!</definedName>
    <definedName name="_________CAC3">#REF!</definedName>
    <definedName name="_________CAC5" localSheetId="4">#REF!</definedName>
    <definedName name="_________CAC5" localSheetId="3">#REF!</definedName>
    <definedName name="_________CAC5">#REF!</definedName>
    <definedName name="_________FS01">#REF!</definedName>
    <definedName name="_________key2" hidden="1">#REF!</definedName>
    <definedName name="_________PJ50" localSheetId="2">#REF!</definedName>
    <definedName name="_________PJ50">#REF!</definedName>
    <definedName name="_________SBC1" localSheetId="4">#REF!</definedName>
    <definedName name="_________SBC1" localSheetId="3">#REF!</definedName>
    <definedName name="_________SBC1">#REF!</definedName>
    <definedName name="_________SBC3" localSheetId="4">#REF!</definedName>
    <definedName name="_________SBC3" localSheetId="3">#REF!</definedName>
    <definedName name="_________SBC3">#REF!</definedName>
    <definedName name="_________SBC5" localSheetId="4">#REF!</definedName>
    <definedName name="_________SBC5" localSheetId="3">#REF!</definedName>
    <definedName name="_________SBC5">#REF!</definedName>
    <definedName name="________AFC1" localSheetId="4">#REF!</definedName>
    <definedName name="________AFC1" localSheetId="3">#REF!</definedName>
    <definedName name="________AFC1">#REF!</definedName>
    <definedName name="________AFC3" localSheetId="4">#REF!</definedName>
    <definedName name="________AFC3" localSheetId="3">#REF!</definedName>
    <definedName name="________AFC3">#REF!</definedName>
    <definedName name="________AFC5" localSheetId="4">#REF!</definedName>
    <definedName name="________AFC5" localSheetId="3">#REF!</definedName>
    <definedName name="________AFC5">#REF!</definedName>
    <definedName name="________BGC1" localSheetId="4">#REF!</definedName>
    <definedName name="________BGC1" localSheetId="3">#REF!</definedName>
    <definedName name="________BGC1">#REF!</definedName>
    <definedName name="________BGC3" localSheetId="4">#REF!</definedName>
    <definedName name="________BGC3" localSheetId="3">#REF!</definedName>
    <definedName name="________BGC3">#REF!</definedName>
    <definedName name="________BGC5" localSheetId="4">#REF!</definedName>
    <definedName name="________BGC5" localSheetId="3">#REF!</definedName>
    <definedName name="________BGC5">#REF!</definedName>
    <definedName name="________CAC1" localSheetId="4">#REF!</definedName>
    <definedName name="________CAC1" localSheetId="3">#REF!</definedName>
    <definedName name="________CAC1">#REF!</definedName>
    <definedName name="________CAC3" localSheetId="4">#REF!</definedName>
    <definedName name="________CAC3" localSheetId="3">#REF!</definedName>
    <definedName name="________CAC3">#REF!</definedName>
    <definedName name="________CAC5" localSheetId="4">#REF!</definedName>
    <definedName name="________CAC5" localSheetId="3">#REF!</definedName>
    <definedName name="________CAC5">#REF!</definedName>
    <definedName name="________key2" localSheetId="4" hidden="1">#REF!</definedName>
    <definedName name="________key2" localSheetId="3" hidden="1">#REF!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 localSheetId="4">#REF!</definedName>
    <definedName name="________SBC1" localSheetId="3">#REF!</definedName>
    <definedName name="________SBC1">#REF!</definedName>
    <definedName name="________SBC3" localSheetId="4">#REF!</definedName>
    <definedName name="________SBC3" localSheetId="3">#REF!</definedName>
    <definedName name="________SBC3">#REF!</definedName>
    <definedName name="________SBC5" localSheetId="4">#REF!</definedName>
    <definedName name="________SBC5" localSheetId="3">#REF!</definedName>
    <definedName name="________SBC5">#REF!</definedName>
    <definedName name="_______AFC1" localSheetId="4">#REF!</definedName>
    <definedName name="_______AFC1" localSheetId="3">#REF!</definedName>
    <definedName name="_______AFC1">#REF!</definedName>
    <definedName name="_______AFC3" localSheetId="4">#REF!</definedName>
    <definedName name="_______AFC3" localSheetId="3">#REF!</definedName>
    <definedName name="_______AFC3">#REF!</definedName>
    <definedName name="_______AFC5" localSheetId="4">#REF!</definedName>
    <definedName name="_______AFC5" localSheetId="3">#REF!</definedName>
    <definedName name="_______AFC5">#REF!</definedName>
    <definedName name="_______BGC1" localSheetId="4">#REF!</definedName>
    <definedName name="_______BGC1" localSheetId="3">#REF!</definedName>
    <definedName name="_______BGC1">#REF!</definedName>
    <definedName name="_______BGC3" localSheetId="4">#REF!</definedName>
    <definedName name="_______BGC3" localSheetId="3">#REF!</definedName>
    <definedName name="_______BGC3">#REF!</definedName>
    <definedName name="_______BGC5" localSheetId="4">#REF!</definedName>
    <definedName name="_______BGC5" localSheetId="3">#REF!</definedName>
    <definedName name="_______BGC5">#REF!</definedName>
    <definedName name="_______CAC1" localSheetId="4">#REF!</definedName>
    <definedName name="_______CAC1" localSheetId="3">#REF!</definedName>
    <definedName name="_______CAC1">#REF!</definedName>
    <definedName name="_______CAC3" localSheetId="4">#REF!</definedName>
    <definedName name="_______CAC3" localSheetId="3">#REF!</definedName>
    <definedName name="_______CAC3">#REF!</definedName>
    <definedName name="_______CAC5" localSheetId="4">#REF!</definedName>
    <definedName name="_______CAC5" localSheetId="3">#REF!</definedName>
    <definedName name="_______CAC5">#REF!</definedName>
    <definedName name="_______FS01">#REF!</definedName>
    <definedName name="_______MA2" localSheetId="2">#REF!</definedName>
    <definedName name="_______MA2">#REF!</definedName>
    <definedName name="_______PJ50" localSheetId="2">#REF!</definedName>
    <definedName name="_______PJ50">#REF!</definedName>
    <definedName name="_______SBC1" localSheetId="4">#REF!</definedName>
    <definedName name="_______SBC1" localSheetId="3">#REF!</definedName>
    <definedName name="_______SBC1">#REF!</definedName>
    <definedName name="_______SBC3" localSheetId="4">#REF!</definedName>
    <definedName name="_______SBC3" localSheetId="3">#REF!</definedName>
    <definedName name="_______SBC3">#REF!</definedName>
    <definedName name="_______SBC5" localSheetId="4">#REF!</definedName>
    <definedName name="_______SBC5" localSheetId="3">#REF!</definedName>
    <definedName name="_______SBC5">#REF!</definedName>
    <definedName name="______AFC1" localSheetId="4">#REF!</definedName>
    <definedName name="______AFC1" localSheetId="3">#REF!</definedName>
    <definedName name="______AFC1">#REF!</definedName>
    <definedName name="______AFC3" localSheetId="4">#REF!</definedName>
    <definedName name="______AFC3" localSheetId="3">#REF!</definedName>
    <definedName name="______AFC3">#REF!</definedName>
    <definedName name="______AFC5" localSheetId="4">#REF!</definedName>
    <definedName name="______AFC5" localSheetId="3">#REF!</definedName>
    <definedName name="______AFC5">#REF!</definedName>
    <definedName name="______BGC1" localSheetId="4">#REF!</definedName>
    <definedName name="______BGC1" localSheetId="3">#REF!</definedName>
    <definedName name="______BGC1">#REF!</definedName>
    <definedName name="______BGC3" localSheetId="4">#REF!</definedName>
    <definedName name="______BGC3" localSheetId="3">#REF!</definedName>
    <definedName name="______BGC3">#REF!</definedName>
    <definedName name="______BGC5" localSheetId="4">#REF!</definedName>
    <definedName name="______BGC5" localSheetId="3">#REF!</definedName>
    <definedName name="______BGC5">#REF!</definedName>
    <definedName name="______CAC1" localSheetId="4">#REF!</definedName>
    <definedName name="______CAC1" localSheetId="3">#REF!</definedName>
    <definedName name="______CAC1">#REF!</definedName>
    <definedName name="______CAC3" localSheetId="4">#REF!</definedName>
    <definedName name="______CAC3" localSheetId="3">#REF!</definedName>
    <definedName name="______CAC3">#REF!</definedName>
    <definedName name="______CAC5" localSheetId="4">#REF!</definedName>
    <definedName name="______CAC5" localSheetId="3">#REF!</definedName>
    <definedName name="______CAC5">#REF!</definedName>
    <definedName name="______FS01">#REF!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 localSheetId="4">#REF!</definedName>
    <definedName name="______SBC1" localSheetId="3">#REF!</definedName>
    <definedName name="______SBC1">#REF!</definedName>
    <definedName name="______SBC3" localSheetId="4">#REF!</definedName>
    <definedName name="______SBC3" localSheetId="3">#REF!</definedName>
    <definedName name="______SBC3">#REF!</definedName>
    <definedName name="______SBC5" localSheetId="4">#REF!</definedName>
    <definedName name="______SBC5" localSheetId="3">#REF!</definedName>
    <definedName name="______SBC5">#REF!</definedName>
    <definedName name="_____AFC1" localSheetId="4">#REF!</definedName>
    <definedName name="_____AFC1" localSheetId="3">#REF!</definedName>
    <definedName name="_____AFC1">#REF!</definedName>
    <definedName name="_____AFC3" localSheetId="4">#REF!</definedName>
    <definedName name="_____AFC3" localSheetId="3">#REF!</definedName>
    <definedName name="_____AFC3">#REF!</definedName>
    <definedName name="_____AFC5" localSheetId="4">#REF!</definedName>
    <definedName name="_____AFC5" localSheetId="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GC1" localSheetId="4">#REF!</definedName>
    <definedName name="_____BGC1" localSheetId="3">#REF!</definedName>
    <definedName name="_____BGC1">#REF!</definedName>
    <definedName name="_____BGC3" localSheetId="4">#REF!</definedName>
    <definedName name="_____BGC3" localSheetId="3">#REF!</definedName>
    <definedName name="_____BGC3">#REF!</definedName>
    <definedName name="_____BGC5" localSheetId="4">#REF!</definedName>
    <definedName name="_____BGC5" localSheetId="3">#REF!</definedName>
    <definedName name="_____BGC5">#REF!</definedName>
    <definedName name="_____CAC1" localSheetId="4">#REF!</definedName>
    <definedName name="_____CAC1" localSheetId="3">#REF!</definedName>
    <definedName name="_____CAC1">#REF!</definedName>
    <definedName name="_____CAC3" localSheetId="4">#REF!</definedName>
    <definedName name="_____CAC3" localSheetId="3">#REF!</definedName>
    <definedName name="_____CAC3">#REF!</definedName>
    <definedName name="_____CAC5" localSheetId="4">#REF!</definedName>
    <definedName name="_____CAC5" localSheetId="3">#REF!</definedName>
    <definedName name="_____CAC5">#REF!</definedName>
    <definedName name="_____DCI1" localSheetId="4">#REF!</definedName>
    <definedName name="_____DCI1" localSheetId="3">#REF!</definedName>
    <definedName name="_____DCI1">#REF!</definedName>
    <definedName name="_____DDS1" localSheetId="4">#REF!</definedName>
    <definedName name="_____DDS1" localSheetId="3">#REF!</definedName>
    <definedName name="_____DDS1">#REF!</definedName>
    <definedName name="_____DGO1" localSheetId="4">#REF!</definedName>
    <definedName name="_____DGO1" localSheetId="3">#REF!</definedName>
    <definedName name="_____DGO1">#REF!</definedName>
    <definedName name="_____DGP1" localSheetId="4">#REF!</definedName>
    <definedName name="_____DGP1" localSheetId="3">#REF!</definedName>
    <definedName name="_____DGP1">#REF!</definedName>
    <definedName name="_____DIJ1" localSheetId="4">#REF!</definedName>
    <definedName name="_____DIJ1" localSheetId="3">#REF!</definedName>
    <definedName name="_____DIJ1">#REF!</definedName>
    <definedName name="_____DPI1" localSheetId="4">#REF!</definedName>
    <definedName name="_____DPI1" localSheetId="3">#REF!</definedName>
    <definedName name="_____DPI1">#REF!</definedName>
    <definedName name="_____DPY1" localSheetId="4">#REF!</definedName>
    <definedName name="_____DPY1" localSheetId="3">#REF!</definedName>
    <definedName name="_____DPY1">#REF!</definedName>
    <definedName name="_____DRI1" localSheetId="4">#REF!</definedName>
    <definedName name="_____DRI1" localSheetId="3">#REF!</definedName>
    <definedName name="_____DRI1">#REF!</definedName>
    <definedName name="_____DRL1" localSheetId="4">#REF!</definedName>
    <definedName name="_____DRL1" localSheetId="3">#REF!</definedName>
    <definedName name="_____DRL1">#REF!</definedName>
    <definedName name="_____DSP1" localSheetId="4">#REF!</definedName>
    <definedName name="_____DSP1" localSheetId="3">#REF!</definedName>
    <definedName name="_____DSP1">#REF!</definedName>
    <definedName name="_____ECP1" localSheetId="4">#REF!</definedName>
    <definedName name="_____ECP1" localSheetId="3">#REF!</definedName>
    <definedName name="_____ECP1">#REF!</definedName>
    <definedName name="_____FS01">#REF!</definedName>
    <definedName name="_____ICP1" localSheetId="4">#REF!</definedName>
    <definedName name="_____ICP1" localSheetId="3">#REF!</definedName>
    <definedName name="_____ICP1">#REF!</definedName>
    <definedName name="_____MA2" localSheetId="2">#REF!</definedName>
    <definedName name="_____MA2">#REF!</definedName>
    <definedName name="_____OCD1" localSheetId="4">#REF!</definedName>
    <definedName name="_____OCD1" localSheetId="3">#REF!</definedName>
    <definedName name="_____OCD1">#REF!</definedName>
    <definedName name="_____OCI1" localSheetId="4">#REF!</definedName>
    <definedName name="_____OCI1" localSheetId="3">#REF!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 localSheetId="4">#REF!</definedName>
    <definedName name="_____SBC1" localSheetId="3">#REF!</definedName>
    <definedName name="_____SBC1">#REF!</definedName>
    <definedName name="_____SBC3" localSheetId="4">#REF!</definedName>
    <definedName name="_____SBC3" localSheetId="3">#REF!</definedName>
    <definedName name="_____SBC3">#REF!</definedName>
    <definedName name="_____SBC5" localSheetId="4">#REF!</definedName>
    <definedName name="_____SBC5" localSheetId="3">#REF!</definedName>
    <definedName name="_____SBC5">#REF!</definedName>
    <definedName name="_____VEX1" localSheetId="4">#REF!</definedName>
    <definedName name="_____VEX1" localSheetId="3">#REF!</definedName>
    <definedName name="_____VEX1">#REF!</definedName>
    <definedName name="_____VFA1" localSheetId="4">#REF!</definedName>
    <definedName name="_____VFA1" localSheetId="3">#REF!</definedName>
    <definedName name="_____VFA1">#REF!</definedName>
    <definedName name="_____VIT1" localSheetId="4">#REF!</definedName>
    <definedName name="_____VIT1" localSheetId="3">#REF!</definedName>
    <definedName name="_____VIT1">#REF!</definedName>
    <definedName name="_____VPR1" localSheetId="4">#REF!</definedName>
    <definedName name="_____VPR1" localSheetId="3">#REF!</definedName>
    <definedName name="_____VPR1">#REF!</definedName>
    <definedName name="_____VPR2">#REF!</definedName>
    <definedName name="_____VRP1" localSheetId="4">#REF!</definedName>
    <definedName name="_____VRP1" localSheetId="3">#REF!</definedName>
    <definedName name="_____VRP1">#REF!</definedName>
    <definedName name="_____VSM1" localSheetId="4">#REF!</definedName>
    <definedName name="_____VSM1" localSheetId="3">#REF!</definedName>
    <definedName name="_____VSM1">#REF!</definedName>
    <definedName name="____AFC1" localSheetId="4">#REF!</definedName>
    <definedName name="____AFC1" localSheetId="3">#REF!</definedName>
    <definedName name="____AFC1">#REF!</definedName>
    <definedName name="____AFC3" localSheetId="4">#REF!</definedName>
    <definedName name="____AFC3" localSheetId="3">#REF!</definedName>
    <definedName name="____AFC3">#REF!</definedName>
    <definedName name="____AFC5" localSheetId="4">#REF!</definedName>
    <definedName name="____AFC5" localSheetId="3">#REF!</definedName>
    <definedName name="____AFC5">#REF!</definedName>
    <definedName name="____ane7" localSheetId="4">#REF!</definedName>
    <definedName name="____ane7" localSheetId="3">#REF!</definedName>
    <definedName name="____ane7" localSheetId="1">#REF!</definedName>
    <definedName name="____ane7">#REF!</definedName>
    <definedName name="____ane8" localSheetId="4">#REF!</definedName>
    <definedName name="____ane8" localSheetId="3">#REF!</definedName>
    <definedName name="____ane8" localSheetId="1">#REF!</definedName>
    <definedName name="____ane8">#REF!</definedName>
    <definedName name="____Atp2" localSheetId="4">#REF!</definedName>
    <definedName name="____Atp2" localSheetId="3">#REF!</definedName>
    <definedName name="____Atp2">#REF!</definedName>
    <definedName name="____BGC1" localSheetId="4">#REF!</definedName>
    <definedName name="____BGC1" localSheetId="3">#REF!</definedName>
    <definedName name="____BGC1">#REF!</definedName>
    <definedName name="____BGC3" localSheetId="4">#REF!</definedName>
    <definedName name="____BGC3" localSheetId="3">#REF!</definedName>
    <definedName name="____BGC3">#REF!</definedName>
    <definedName name="____BGC5" localSheetId="4">#REF!</definedName>
    <definedName name="____BGC5" localSheetId="3">#REF!</definedName>
    <definedName name="____BGC5">#REF!</definedName>
    <definedName name="____CAC1" localSheetId="4">#REF!</definedName>
    <definedName name="____CAC1" localSheetId="3">#REF!</definedName>
    <definedName name="____CAC1">#REF!</definedName>
    <definedName name="____CAC3" localSheetId="4">#REF!</definedName>
    <definedName name="____CAC3" localSheetId="3">#REF!</definedName>
    <definedName name="____CAC3">#REF!</definedName>
    <definedName name="____CAC5" localSheetId="4">#REF!</definedName>
    <definedName name="____CAC5" localSheetId="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4">#REF!</definedName>
    <definedName name="____DCI1" localSheetId="3">#REF!</definedName>
    <definedName name="____DCI1">#REF!</definedName>
    <definedName name="____DDS1" localSheetId="4">#REF!</definedName>
    <definedName name="____DDS1" localSheetId="3">#REF!</definedName>
    <definedName name="____DDS1">#REF!</definedName>
    <definedName name="____DGO1" localSheetId="4">#REF!</definedName>
    <definedName name="____DGO1" localSheetId="3">#REF!</definedName>
    <definedName name="____DGO1">#REF!</definedName>
    <definedName name="____DGP1" localSheetId="4">#REF!</definedName>
    <definedName name="____DGP1" localSheetId="3">#REF!</definedName>
    <definedName name="____DGP1">#REF!</definedName>
    <definedName name="____DIJ1" localSheetId="4">#REF!</definedName>
    <definedName name="____DIJ1" localSheetId="3">#REF!</definedName>
    <definedName name="____DIJ1">#REF!</definedName>
    <definedName name="____DPI1" localSheetId="4">#REF!</definedName>
    <definedName name="____DPI1" localSheetId="3">#REF!</definedName>
    <definedName name="____DPI1">#REF!</definedName>
    <definedName name="____DPY1" localSheetId="4">#REF!</definedName>
    <definedName name="____DPY1" localSheetId="3">#REF!</definedName>
    <definedName name="____DPY1">#REF!</definedName>
    <definedName name="____DRI1" localSheetId="4">#REF!</definedName>
    <definedName name="____DRI1" localSheetId="3">#REF!</definedName>
    <definedName name="____DRI1">#REF!</definedName>
    <definedName name="____DRL1" localSheetId="4">#REF!</definedName>
    <definedName name="____DRL1" localSheetId="3">#REF!</definedName>
    <definedName name="____DRL1">#REF!</definedName>
    <definedName name="____DSP1" localSheetId="4">#REF!</definedName>
    <definedName name="____DSP1" localSheetId="3">#REF!</definedName>
    <definedName name="____DSP1">#REF!</definedName>
    <definedName name="____ECP1" localSheetId="4">#REF!</definedName>
    <definedName name="____ECP1" localSheetId="3">#REF!</definedName>
    <definedName name="____ECP1">#REF!</definedName>
    <definedName name="____ICP1" localSheetId="4">#REF!</definedName>
    <definedName name="____ICP1" localSheetId="3">#REF!</definedName>
    <definedName name="____ICP1">#REF!</definedName>
    <definedName name="____LEY80">#REF!</definedName>
    <definedName name="____MA2" localSheetId="2">#REF!</definedName>
    <definedName name="____MA2">#REF!</definedName>
    <definedName name="____OCD1" localSheetId="4">#REF!</definedName>
    <definedName name="____OCD1" localSheetId="3">#REF!</definedName>
    <definedName name="____OCD1">#REF!</definedName>
    <definedName name="____OCI1" localSheetId="4">#REF!</definedName>
    <definedName name="____OCI1" localSheetId="3">#REF!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 localSheetId="4">#REF!</definedName>
    <definedName name="____SBC1" localSheetId="3">#REF!</definedName>
    <definedName name="____SBC1">#REF!</definedName>
    <definedName name="____SBC3" localSheetId="4">#REF!</definedName>
    <definedName name="____SBC3" localSheetId="3">#REF!</definedName>
    <definedName name="____SBC3">#REF!</definedName>
    <definedName name="____SBC5" localSheetId="4">#REF!</definedName>
    <definedName name="____SBC5" localSheetId="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 localSheetId="4">#REF!</definedName>
    <definedName name="____VEX1" localSheetId="3">#REF!</definedName>
    <definedName name="____VEX1">#REF!</definedName>
    <definedName name="____VFA1" localSheetId="4">#REF!</definedName>
    <definedName name="____VFA1" localSheetId="3">#REF!</definedName>
    <definedName name="____VFA1">#REF!</definedName>
    <definedName name="____VIT1" localSheetId="4">#REF!</definedName>
    <definedName name="____VIT1" localSheetId="3">#REF!</definedName>
    <definedName name="____VIT1">#REF!</definedName>
    <definedName name="____VPR1" localSheetId="4">#REF!</definedName>
    <definedName name="____VPR1" localSheetId="3">#REF!</definedName>
    <definedName name="____VPR1">#REF!</definedName>
    <definedName name="____VPR2">#REF!</definedName>
    <definedName name="____VRP1" localSheetId="4">#REF!</definedName>
    <definedName name="____VRP1" localSheetId="3">#REF!</definedName>
    <definedName name="____VRP1">#REF!</definedName>
    <definedName name="____VSM1" localSheetId="4">#REF!</definedName>
    <definedName name="____VSM1" localSheetId="3">#REF!</definedName>
    <definedName name="____VSM1">#REF!</definedName>
    <definedName name="___AFC1" localSheetId="4">#REF!</definedName>
    <definedName name="___AFC1" localSheetId="3">#REF!</definedName>
    <definedName name="___AFC1">#REF!</definedName>
    <definedName name="___AFC3" localSheetId="4">#REF!</definedName>
    <definedName name="___AFC3" localSheetId="3">#REF!</definedName>
    <definedName name="___AFC3">#REF!</definedName>
    <definedName name="___AFC5" localSheetId="4">#REF!</definedName>
    <definedName name="___AFC5" localSheetId="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GC1" localSheetId="4">#REF!</definedName>
    <definedName name="___BGC1" localSheetId="3">#REF!</definedName>
    <definedName name="___BGC1">#REF!</definedName>
    <definedName name="___BGC3" localSheetId="4">#REF!</definedName>
    <definedName name="___BGC3" localSheetId="3">#REF!</definedName>
    <definedName name="___BGC3">#REF!</definedName>
    <definedName name="___BGC5" localSheetId="4">#REF!</definedName>
    <definedName name="___BGC5" localSheetId="3">#REF!</definedName>
    <definedName name="___BGC5">#REF!</definedName>
    <definedName name="___BRI10">#REF!</definedName>
    <definedName name="___BRI12">#REF!</definedName>
    <definedName name="___BRI3">#REF!</definedName>
    <definedName name="___BRI4">#REF!</definedName>
    <definedName name="___BRI6">#REF!</definedName>
    <definedName name="___BRI8">#REF!</definedName>
    <definedName name="___CAC1" localSheetId="4">#REF!</definedName>
    <definedName name="___CAC1" localSheetId="3">#REF!</definedName>
    <definedName name="___CAC1">#REF!</definedName>
    <definedName name="___CAC3" localSheetId="4">#REF!</definedName>
    <definedName name="___CAC3" localSheetId="3">#REF!</definedName>
    <definedName name="___CAC3">#REF!</definedName>
    <definedName name="___CAC5" localSheetId="4">#REF!</definedName>
    <definedName name="___CAC5" localSheetId="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 localSheetId="4">#REF!</definedName>
    <definedName name="___DCI1" localSheetId="3">#REF!</definedName>
    <definedName name="___DCI1">#REF!</definedName>
    <definedName name="___DDS1" localSheetId="4">#REF!</definedName>
    <definedName name="___DDS1" localSheetId="3">#REF!</definedName>
    <definedName name="___DDS1">#REF!</definedName>
    <definedName name="___DGO1" localSheetId="4">#REF!</definedName>
    <definedName name="___DGO1" localSheetId="3">#REF!</definedName>
    <definedName name="___DGO1">#REF!</definedName>
    <definedName name="___DGP1" localSheetId="4">#REF!</definedName>
    <definedName name="___DGP1" localSheetId="3">#REF!</definedName>
    <definedName name="___DGP1">#REF!</definedName>
    <definedName name="___DIJ1" localSheetId="4">#REF!</definedName>
    <definedName name="___DIJ1" localSheetId="3">#REF!</definedName>
    <definedName name="___DIJ1">#REF!</definedName>
    <definedName name="___DPI1" localSheetId="4">#REF!</definedName>
    <definedName name="___DPI1" localSheetId="3">#REF!</definedName>
    <definedName name="___DPI1">#REF!</definedName>
    <definedName name="___DPY1" localSheetId="4">#REF!</definedName>
    <definedName name="___DPY1" localSheetId="3">#REF!</definedName>
    <definedName name="___DPY1">#REF!</definedName>
    <definedName name="___DRI1" localSheetId="4">#REF!</definedName>
    <definedName name="___DRI1" localSheetId="3">#REF!</definedName>
    <definedName name="___DRI1">#REF!</definedName>
    <definedName name="___DRL1" localSheetId="4">#REF!</definedName>
    <definedName name="___DRL1" localSheetId="3">#REF!</definedName>
    <definedName name="___DRL1">#REF!</definedName>
    <definedName name="___DSP1" localSheetId="4">#REF!</definedName>
    <definedName name="___DSP1" localSheetId="3">#REF!</definedName>
    <definedName name="___DSP1">#REF!</definedName>
    <definedName name="___ECP1" localSheetId="4">#REF!</definedName>
    <definedName name="___ECP1" localSheetId="3">#REF!</definedName>
    <definedName name="___ECP1">#REF!</definedName>
    <definedName name="___EST12">#REF!</definedName>
    <definedName name="___FS01">#REF!</definedName>
    <definedName name="___ICP1" localSheetId="4">#REF!</definedName>
    <definedName name="___ICP1" localSheetId="3">#REF!</definedName>
    <definedName name="___ICP1">#REF!</definedName>
    <definedName name="___key2" localSheetId="4" hidden="1">#REF!</definedName>
    <definedName name="___key2" localSheetId="3" hidden="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 localSheetId="4">#REF!</definedName>
    <definedName name="___OCD1" localSheetId="3">#REF!</definedName>
    <definedName name="___OCD1">#REF!</definedName>
    <definedName name="___OCI1" localSheetId="4">#REF!</definedName>
    <definedName name="___OCI1" localSheetId="3">#REF!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 localSheetId="4">#REF!</definedName>
    <definedName name="___SBC1" localSheetId="3">#REF!</definedName>
    <definedName name="___SBC1">#REF!</definedName>
    <definedName name="___SBC3" localSheetId="4">#REF!</definedName>
    <definedName name="___SBC3" localSheetId="3">#REF!</definedName>
    <definedName name="___SBC3">#REF!</definedName>
    <definedName name="___SBC5" localSheetId="4">#REF!</definedName>
    <definedName name="___SBC5" localSheetId="3">#REF!</definedName>
    <definedName name="___SBC5">#REF!</definedName>
    <definedName name="___TEE10">#REF!</definedName>
    <definedName name="___TEE6">#REF!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UB10">#REF!</definedName>
    <definedName name="___TUB12">#REF!</definedName>
    <definedName name="___TUB3">#REF!</definedName>
    <definedName name="___TUB6">#REF!</definedName>
    <definedName name="___TUB8">#REF!</definedName>
    <definedName name="___VEX1" localSheetId="4">#REF!</definedName>
    <definedName name="___VEX1" localSheetId="3">#REF!</definedName>
    <definedName name="___VEX1">#REF!</definedName>
    <definedName name="___VFA1" localSheetId="4">#REF!</definedName>
    <definedName name="___VFA1" localSheetId="3">#REF!</definedName>
    <definedName name="___VFA1">#REF!</definedName>
    <definedName name="___VIT1" localSheetId="4">#REF!</definedName>
    <definedName name="___VIT1" localSheetId="3">#REF!</definedName>
    <definedName name="___VIT1">#REF!</definedName>
    <definedName name="___VPR1" localSheetId="4">#REF!</definedName>
    <definedName name="___VPR1" localSheetId="3">#REF!</definedName>
    <definedName name="___VPR1">#REF!</definedName>
    <definedName name="___VPR2">#REF!</definedName>
    <definedName name="___VRP1" localSheetId="4">#REF!</definedName>
    <definedName name="___VRP1" localSheetId="3">#REF!</definedName>
    <definedName name="___VRP1">#REF!</definedName>
    <definedName name="___VSM1" localSheetId="4">#REF!</definedName>
    <definedName name="___VSM1" localSheetId="3">#REF!</definedName>
    <definedName name="___VSM1">#REF!</definedName>
    <definedName name="___WEL124">#REF!</definedName>
    <definedName name="__123Graph_A" localSheetId="4" hidden="1">#REF!</definedName>
    <definedName name="__123Graph_A" localSheetId="3"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3" localSheetId="4" hidden="1">{"TAB1",#N/A,TRUE,"GENERAL";"TAB2",#N/A,TRUE,"GENERAL";"TAB3",#N/A,TRUE,"GENERAL";"TAB4",#N/A,TRUE,"GENERAL";"TAB5",#N/A,TRUE,"GENERAL"}</definedName>
    <definedName name="__a3" hidden="1">{"TAB1",#N/A,TRUE,"GENERAL";"TAB2",#N/A,TRUE,"GENERAL";"TAB3",#N/A,TRUE,"GENERAL";"TAB4",#N/A,TRUE,"GENERAL";"TAB5",#N/A,TRUE,"GENERAL"}</definedName>
    <definedName name="__a4" localSheetId="4" hidden="1">{"via1",#N/A,TRUE,"general";"via2",#N/A,TRUE,"general";"via3",#N/A,TRUE,"general"}</definedName>
    <definedName name="__a4" hidden="1">{"via1",#N/A,TRUE,"general";"via2",#N/A,TRUE,"general";"via3",#N/A,TRUE,"general"}</definedName>
    <definedName name="__a5" localSheetId="4" hidden="1">{"TAB1",#N/A,TRUE,"GENERAL";"TAB2",#N/A,TRUE,"GENERAL";"TAB3",#N/A,TRUE,"GENERAL";"TAB4",#N/A,TRUE,"GENERAL";"TAB5",#N/A,TRUE,"GENERAL"}</definedName>
    <definedName name="__a5" hidden="1">{"TAB1",#N/A,TRUE,"GENERAL";"TAB2",#N/A,TRUE,"GENERAL";"TAB3",#N/A,TRUE,"GENERAL";"TAB4",#N/A,TRUE,"GENERAL";"TAB5",#N/A,TRUE,"GENERAL"}</definedName>
    <definedName name="__a6" localSheetId="4" hidden="1">{"TAB1",#N/A,TRUE,"GENERAL";"TAB2",#N/A,TRUE,"GENERAL";"TAB3",#N/A,TRUE,"GENERAL";"TAB4",#N/A,TRUE,"GENERAL";"TAB5",#N/A,TRUE,"GENERAL"}</definedName>
    <definedName name="__a6" hidden="1">{"TAB1",#N/A,TRUE,"GENERAL";"TAB2",#N/A,TRUE,"GENERAL";"TAB3",#N/A,TRUE,"GENERAL";"TAB4",#N/A,TRUE,"GENERAL";"TAB5",#N/A,TRUE,"GENERAL"}</definedName>
    <definedName name="__AFC1" localSheetId="4">#REF!</definedName>
    <definedName name="__AFC1" localSheetId="3">#REF!</definedName>
    <definedName name="__AFC1">#REF!</definedName>
    <definedName name="__AFC3" localSheetId="4">#REF!</definedName>
    <definedName name="__AFC3" localSheetId="3">#REF!</definedName>
    <definedName name="__AFC3">#REF!</definedName>
    <definedName name="__AFC5" localSheetId="4">#REF!</definedName>
    <definedName name="__AFC5" localSheetId="3">#REF!</definedName>
    <definedName name="__AFC5">#REF!</definedName>
    <definedName name="__aiu2">#REF!</definedName>
    <definedName name="__ane7" localSheetId="4">#REF!</definedName>
    <definedName name="__ane7" localSheetId="3">#REF!</definedName>
    <definedName name="__ane7" localSheetId="1">#REF!</definedName>
    <definedName name="__ane7">#REF!</definedName>
    <definedName name="__ane8" localSheetId="4">#REF!</definedName>
    <definedName name="__ane8" localSheetId="3">#REF!</definedName>
    <definedName name="__ane8" localSheetId="1">#REF!</definedName>
    <definedName name="__ane8">#REF!</definedName>
    <definedName name="__Atp2" localSheetId="4">#REF!</definedName>
    <definedName name="__Atp2" localSheetId="3">#REF!</definedName>
    <definedName name="__Atp2">#REF!</definedName>
    <definedName name="__b2" localSheetId="4" hidden="1">{"TAB1",#N/A,TRUE,"GENERAL";"TAB2",#N/A,TRUE,"GENERAL";"TAB3",#N/A,TRUE,"GENERAL";"TAB4",#N/A,TRUE,"GENERAL";"TAB5",#N/A,TRUE,"GENERAL"}</definedName>
    <definedName name="__b2" hidden="1">{"TAB1",#N/A,TRUE,"GENERAL";"TAB2",#N/A,TRUE,"GENERAL";"TAB3",#N/A,TRUE,"GENERAL";"TAB4",#N/A,TRUE,"GENERAL";"TAB5",#N/A,TRUE,"GENERAL"}</definedName>
    <definedName name="__b3" localSheetId="4" hidden="1">{"TAB1",#N/A,TRUE,"GENERAL";"TAB2",#N/A,TRUE,"GENERAL";"TAB3",#N/A,TRUE,"GENERAL";"TAB4",#N/A,TRUE,"GENERAL";"TAB5",#N/A,TRUE,"GENERAL"}</definedName>
    <definedName name="__b3" hidden="1">{"TAB1",#N/A,TRUE,"GENERAL";"TAB2",#N/A,TRUE,"GENERAL";"TAB3",#N/A,TRUE,"GENERAL";"TAB4",#N/A,TRUE,"GENERAL";"TAB5",#N/A,TRUE,"GENERAL"}</definedName>
    <definedName name="__b4" localSheetId="4" hidden="1">{"TAB1",#N/A,TRUE,"GENERAL";"TAB2",#N/A,TRUE,"GENERAL";"TAB3",#N/A,TRUE,"GENERAL";"TAB4",#N/A,TRUE,"GENERAL";"TAB5",#N/A,TRUE,"GENERAL"}</definedName>
    <definedName name="__b4" hidden="1">{"TAB1",#N/A,TRUE,"GENERAL";"TAB2",#N/A,TRUE,"GENERAL";"TAB3",#N/A,TRUE,"GENERAL";"TAB4",#N/A,TRUE,"GENERAL";"TAB5",#N/A,TRUE,"GENERAL"}</definedName>
    <definedName name="__b5" localSheetId="4" hidden="1">{"TAB1",#N/A,TRUE,"GENERAL";"TAB2",#N/A,TRUE,"GENERAL";"TAB3",#N/A,TRUE,"GENERAL";"TAB4",#N/A,TRUE,"GENERAL";"TAB5",#N/A,TRUE,"GENERAL"}</definedName>
    <definedName name="__b5" hidden="1">{"TAB1",#N/A,TRUE,"GENERAL";"TAB2",#N/A,TRUE,"GENERAL";"TAB3",#N/A,TRUE,"GENERAL";"TAB4",#N/A,TRUE,"GENERAL";"TAB5",#N/A,TRUE,"GENERAL"}</definedName>
    <definedName name="__b6" localSheetId="4" hidden="1">{"TAB1",#N/A,TRUE,"GENERAL";"TAB2",#N/A,TRUE,"GENERAL";"TAB3",#N/A,TRUE,"GENERAL";"TAB4",#N/A,TRUE,"GENERAL";"TAB5",#N/A,TRUE,"GENERAL"}</definedName>
    <definedName name="__b6" hidden="1">{"TAB1",#N/A,TRUE,"GENERAL";"TAB2",#N/A,TRUE,"GENERAL";"TAB3",#N/A,TRUE,"GENERAL";"TAB4",#N/A,TRUE,"GENERAL";"TAB5",#N/A,TRUE,"GENERAL"}</definedName>
    <definedName name="__b7" localSheetId="4" hidden="1">{"via1",#N/A,TRUE,"general";"via2",#N/A,TRUE,"general";"via3",#N/A,TRUE,"general"}</definedName>
    <definedName name="__b7" hidden="1">{"via1",#N/A,TRUE,"general";"via2",#N/A,TRUE,"general";"via3",#N/A,TRUE,"general"}</definedName>
    <definedName name="__b8" localSheetId="4" hidden="1">{"via1",#N/A,TRUE,"general";"via2",#N/A,TRUE,"general";"via3",#N/A,TRUE,"general"}</definedName>
    <definedName name="__b8" hidden="1">{"via1",#N/A,TRUE,"general";"via2",#N/A,TRUE,"general";"via3",#N/A,TRUE,"general"}</definedName>
    <definedName name="__bb9" localSheetId="4" hidden="1">{"TAB1",#N/A,TRUE,"GENERAL";"TAB2",#N/A,TRUE,"GENERAL";"TAB3",#N/A,TRUE,"GENERAL";"TAB4",#N/A,TRUE,"GENERAL";"TAB5",#N/A,TRUE,"GENERAL"}</definedName>
    <definedName name="__bb9" hidden="1">{"TAB1",#N/A,TRUE,"GENERAL";"TAB2",#N/A,TRUE,"GENERAL";"TAB3",#N/A,TRUE,"GENERAL";"TAB4",#N/A,TRUE,"GENERAL";"TAB5",#N/A,TRUE,"GENERAL"}</definedName>
    <definedName name="__bgb5" localSheetId="4" hidden="1">{"TAB1",#N/A,TRUE,"GENERAL";"TAB2",#N/A,TRUE,"GENERAL";"TAB3",#N/A,TRUE,"GENERAL";"TAB4",#N/A,TRUE,"GENERAL";"TAB5",#N/A,TRUE,"GENERAL"}</definedName>
    <definedName name="__bgb5" hidden="1">{"TAB1",#N/A,TRUE,"GENERAL";"TAB2",#N/A,TRUE,"GENERAL";"TAB3",#N/A,TRUE,"GENERAL";"TAB4",#N/A,TRUE,"GENERAL";"TAB5",#N/A,TRUE,"GENERAL"}</definedName>
    <definedName name="__BGC1" localSheetId="4">#REF!</definedName>
    <definedName name="__BGC1" localSheetId="3">#REF!</definedName>
    <definedName name="__BGC1">#REF!</definedName>
    <definedName name="__BGC3" localSheetId="4">#REF!</definedName>
    <definedName name="__BGC3" localSheetId="3">#REF!</definedName>
    <definedName name="__BGC3">#REF!</definedName>
    <definedName name="__BGC5" localSheetId="4">#REF!</definedName>
    <definedName name="__BGC5" localSheetId="3">#REF!</definedName>
    <definedName name="__BGC5">#REF!</definedName>
    <definedName name="__BRI10">#REF!</definedName>
    <definedName name="__BRI12">#REF!</definedName>
    <definedName name="__BRI3">#REF!</definedName>
    <definedName name="__BRI4">#REF!</definedName>
    <definedName name="__BRI6">#REF!</definedName>
    <definedName name="__BRI8">#REF!</definedName>
    <definedName name="__CAC1" localSheetId="4">#REF!</definedName>
    <definedName name="__CAC1" localSheetId="3">#REF!</definedName>
    <definedName name="__CAC1">#REF!</definedName>
    <definedName name="__CAC3" localSheetId="4">#REF!</definedName>
    <definedName name="__CAC3" localSheetId="3">#REF!</definedName>
    <definedName name="__CAC3">#REF!</definedName>
    <definedName name="__CAC5" localSheetId="4">#REF!</definedName>
    <definedName name="__CAC5" localSheetId="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4">#REF!</definedName>
    <definedName name="__DCI1" localSheetId="3">#REF!</definedName>
    <definedName name="__DCI1">#REF!</definedName>
    <definedName name="__DDS1" localSheetId="4">#REF!</definedName>
    <definedName name="__DDS1" localSheetId="3">#REF!</definedName>
    <definedName name="__DDS1">#REF!</definedName>
    <definedName name="__DGO1" localSheetId="4">#REF!</definedName>
    <definedName name="__DGO1" localSheetId="3">#REF!</definedName>
    <definedName name="__DGO1">#REF!</definedName>
    <definedName name="__DGP1" localSheetId="4">#REF!</definedName>
    <definedName name="__DGP1" localSheetId="3">#REF!</definedName>
    <definedName name="__DGP1">#REF!</definedName>
    <definedName name="__DIJ1" localSheetId="4">#REF!</definedName>
    <definedName name="__DIJ1" localSheetId="3">#REF!</definedName>
    <definedName name="__DIJ1">#REF!</definedName>
    <definedName name="__DPI1" localSheetId="4">#REF!</definedName>
    <definedName name="__DPI1" localSheetId="3">#REF!</definedName>
    <definedName name="__DPI1">#REF!</definedName>
    <definedName name="__DPY1" localSheetId="4">#REF!</definedName>
    <definedName name="__DPY1" localSheetId="3">#REF!</definedName>
    <definedName name="__DPY1">#REF!</definedName>
    <definedName name="__DRI1" localSheetId="4">#REF!</definedName>
    <definedName name="__DRI1" localSheetId="3">#REF!</definedName>
    <definedName name="__DRI1">#REF!</definedName>
    <definedName name="__DRL1" localSheetId="4">#REF!</definedName>
    <definedName name="__DRL1" localSheetId="3">#REF!</definedName>
    <definedName name="__DRL1">#REF!</definedName>
    <definedName name="__DSP1" localSheetId="4">#REF!</definedName>
    <definedName name="__DSP1" localSheetId="3">#REF!</definedName>
    <definedName name="__DSP1">#REF!</definedName>
    <definedName name="__ECP1" localSheetId="4">#REF!</definedName>
    <definedName name="__ECP1" localSheetId="3">#REF!</definedName>
    <definedName name="__ECP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4">#N/A</definedName>
    <definedName name="__F" localSheetId="3">#N/A</definedName>
    <definedName name="__F" localSheetId="2">'INDICAR CÓDIGO DEL ITEM DE PAGO'!ERR</definedName>
    <definedName name="__F">[0]!ERR</definedName>
    <definedName name="__FS01" localSheetId="4">#REF!</definedName>
    <definedName name="__FS01" localSheetId="3">#REF!</definedName>
    <definedName name="__FS01" localSheetId="2">'INDICAR CÓDIGO DEL ITEM DE PAGO'!ERR</definedName>
    <definedName name="__FS01">[0]!ERR</definedName>
    <definedName name="__g2" localSheetId="4" hidden="1">{"TAB1",#N/A,TRUE,"GENERAL";"TAB2",#N/A,TRUE,"GENERAL";"TAB3",#N/A,TRUE,"GENERAL";"TAB4",#N/A,TRUE,"GENERAL";"TAB5",#N/A,TRUE,"GENERAL"}</definedName>
    <definedName name="__g2" hidden="1">{"TAB1",#N/A,TRUE,"GENERAL";"TAB2",#N/A,TRUE,"GENERAL";"TAB3",#N/A,TRUE,"GENERAL";"TAB4",#N/A,TRUE,"GENERAL";"TAB5",#N/A,TRUE,"GENERAL"}</definedName>
    <definedName name="__g3" localSheetId="4" hidden="1">{"via1",#N/A,TRUE,"general";"via2",#N/A,TRUE,"general";"via3",#N/A,TRUE,"general"}</definedName>
    <definedName name="__g3" hidden="1">{"via1",#N/A,TRUE,"general";"via2",#N/A,TRUE,"general";"via3",#N/A,TRUE,"general"}</definedName>
    <definedName name="__g4" localSheetId="4" hidden="1">{"via1",#N/A,TRUE,"general";"via2",#N/A,TRUE,"general";"via3",#N/A,TRUE,"general"}</definedName>
    <definedName name="__g4" hidden="1">{"via1",#N/A,TRUE,"general";"via2",#N/A,TRUE,"general";"via3",#N/A,TRUE,"general"}</definedName>
    <definedName name="__g5" localSheetId="4" hidden="1">{"via1",#N/A,TRUE,"general";"via2",#N/A,TRUE,"general";"via3",#N/A,TRUE,"general"}</definedName>
    <definedName name="__g5" hidden="1">{"via1",#N/A,TRUE,"general";"via2",#N/A,TRUE,"general";"via3",#N/A,TRUE,"general"}</definedName>
    <definedName name="__g6" localSheetId="4" hidden="1">{"via1",#N/A,TRUE,"general";"via2",#N/A,TRUE,"general";"via3",#N/A,TRUE,"general"}</definedName>
    <definedName name="__g6" hidden="1">{"via1",#N/A,TRUE,"general";"via2",#N/A,TRUE,"general";"via3",#N/A,TRUE,"general"}</definedName>
    <definedName name="__g7" localSheetId="4" hidden="1">{"TAB1",#N/A,TRUE,"GENERAL";"TAB2",#N/A,TRUE,"GENERAL";"TAB3",#N/A,TRUE,"GENERAL";"TAB4",#N/A,TRUE,"GENERAL";"TAB5",#N/A,TRUE,"GENERAL"}</definedName>
    <definedName name="__g7" hidden="1">{"TAB1",#N/A,TRUE,"GENERAL";"TAB2",#N/A,TRUE,"GENERAL";"TAB3",#N/A,TRUE,"GENERAL";"TAB4",#N/A,TRUE,"GENERAL";"TAB5",#N/A,TRUE,"GENERAL"}</definedName>
    <definedName name="__GR1" localSheetId="4" hidden="1">{"TAB1",#N/A,TRUE,"GENERAL";"TAB2",#N/A,TRUE,"GENERAL";"TAB3",#N/A,TRUE,"GENERAL";"TAB4",#N/A,TRUE,"GENERAL";"TAB5",#N/A,TRUE,"GENERAL"}</definedName>
    <definedName name="__GR1" hidden="1">{"TAB1",#N/A,TRUE,"GENERAL";"TAB2",#N/A,TRUE,"GENERAL";"TAB3",#N/A,TRUE,"GENERAL";"TAB4",#N/A,TRUE,"GENERAL";"TAB5",#N/A,TRUE,"GENERAL"}</definedName>
    <definedName name="__gtr4" localSheetId="4" hidden="1">{"via1",#N/A,TRUE,"general";"via2",#N/A,TRUE,"general";"via3",#N/A,TRUE,"general"}</definedName>
    <definedName name="__gtr4" hidden="1">{"via1",#N/A,TRUE,"general";"via2",#N/A,TRUE,"general";"via3",#N/A,TRUE,"general"}</definedName>
    <definedName name="__h2" localSheetId="4" hidden="1">{"via1",#N/A,TRUE,"general";"via2",#N/A,TRUE,"general";"via3",#N/A,TRUE,"general"}</definedName>
    <definedName name="__h2" hidden="1">{"via1",#N/A,TRUE,"general";"via2",#N/A,TRUE,"general";"via3",#N/A,TRUE,"general"}</definedName>
    <definedName name="__h3" localSheetId="4" hidden="1">{"via1",#N/A,TRUE,"general";"via2",#N/A,TRUE,"general";"via3",#N/A,TRUE,"general"}</definedName>
    <definedName name="__h3" hidden="1">{"via1",#N/A,TRUE,"general";"via2",#N/A,TRUE,"general";"via3",#N/A,TRUE,"general"}</definedName>
    <definedName name="__h4" localSheetId="4" hidden="1">{"TAB1",#N/A,TRUE,"GENERAL";"TAB2",#N/A,TRUE,"GENERAL";"TAB3",#N/A,TRUE,"GENERAL";"TAB4",#N/A,TRUE,"GENERAL";"TAB5",#N/A,TRUE,"GENERAL"}</definedName>
    <definedName name="__h4" hidden="1">{"TAB1",#N/A,TRUE,"GENERAL";"TAB2",#N/A,TRUE,"GENERAL";"TAB3",#N/A,TRUE,"GENERAL";"TAB4",#N/A,TRUE,"GENERAL";"TAB5",#N/A,TRUE,"GENERAL"}</definedName>
    <definedName name="__h5" localSheetId="4" hidden="1">{"TAB1",#N/A,TRUE,"GENERAL";"TAB2",#N/A,TRUE,"GENERAL";"TAB3",#N/A,TRUE,"GENERAL";"TAB4",#N/A,TRUE,"GENERAL";"TAB5",#N/A,TRUE,"GENERAL"}</definedName>
    <definedName name="__h5" hidden="1">{"TAB1",#N/A,TRUE,"GENERAL";"TAB2",#N/A,TRUE,"GENERAL";"TAB3",#N/A,TRUE,"GENERAL";"TAB4",#N/A,TRUE,"GENERAL";"TAB5",#N/A,TRUE,"GENERAL"}</definedName>
    <definedName name="__h6" localSheetId="4" hidden="1">{"via1",#N/A,TRUE,"general";"via2",#N/A,TRUE,"general";"via3",#N/A,TRUE,"general"}</definedName>
    <definedName name="__h6" hidden="1">{"via1",#N/A,TRUE,"general";"via2",#N/A,TRUE,"general";"via3",#N/A,TRUE,"general"}</definedName>
    <definedName name="__h7" localSheetId="4" hidden="1">{"TAB1",#N/A,TRUE,"GENERAL";"TAB2",#N/A,TRUE,"GENERAL";"TAB3",#N/A,TRUE,"GENERAL";"TAB4",#N/A,TRUE,"GENERAL";"TAB5",#N/A,TRUE,"GENERAL"}</definedName>
    <definedName name="__h7" hidden="1">{"TAB1",#N/A,TRUE,"GENERAL";"TAB2",#N/A,TRUE,"GENERAL";"TAB3",#N/A,TRUE,"GENERAL";"TAB4",#N/A,TRUE,"GENERAL";"TAB5",#N/A,TRUE,"GENERAL"}</definedName>
    <definedName name="__h8" localSheetId="4" hidden="1">{"via1",#N/A,TRUE,"general";"via2",#N/A,TRUE,"general";"via3",#N/A,TRUE,"general"}</definedName>
    <definedName name="__h8" hidden="1">{"via1",#N/A,TRUE,"general";"via2",#N/A,TRUE,"general";"via3",#N/A,TRUE,"general"}</definedName>
    <definedName name="__hfh7" localSheetId="4" hidden="1">{"via1",#N/A,TRUE,"general";"via2",#N/A,TRUE,"general";"via3",#N/A,TRUE,"general"}</definedName>
    <definedName name="__hfh7" hidden="1">{"via1",#N/A,TRUE,"general";"via2",#N/A,TRUE,"general";"via3",#N/A,TRUE,"general"}</definedName>
    <definedName name="__i4" localSheetId="4" hidden="1">{"via1",#N/A,TRUE,"general";"via2",#N/A,TRUE,"general";"via3",#N/A,TRUE,"general"}</definedName>
    <definedName name="__i4" hidden="1">{"via1",#N/A,TRUE,"general";"via2",#N/A,TRUE,"general";"via3",#N/A,TRUE,"general"}</definedName>
    <definedName name="__i5" localSheetId="4" hidden="1">{"TAB1",#N/A,TRUE,"GENERAL";"TAB2",#N/A,TRUE,"GENERAL";"TAB3",#N/A,TRUE,"GENERAL";"TAB4",#N/A,TRUE,"GENERAL";"TAB5",#N/A,TRUE,"GENERAL"}</definedName>
    <definedName name="__i5" hidden="1">{"TAB1",#N/A,TRUE,"GENERAL";"TAB2",#N/A,TRUE,"GENERAL";"TAB3",#N/A,TRUE,"GENERAL";"TAB4",#N/A,TRUE,"GENERAL";"TAB5",#N/A,TRUE,"GENERAL"}</definedName>
    <definedName name="__i6" localSheetId="4" hidden="1">{"TAB1",#N/A,TRUE,"GENERAL";"TAB2",#N/A,TRUE,"GENERAL";"TAB3",#N/A,TRUE,"GENERAL";"TAB4",#N/A,TRUE,"GENERAL";"TAB5",#N/A,TRUE,"GENERAL"}</definedName>
    <definedName name="__i6" hidden="1">{"TAB1",#N/A,TRUE,"GENERAL";"TAB2",#N/A,TRUE,"GENERAL";"TAB3",#N/A,TRUE,"GENERAL";"TAB4",#N/A,TRUE,"GENERAL";"TAB5",#N/A,TRUE,"GENERAL"}</definedName>
    <definedName name="__i7" localSheetId="4" hidden="1">{"via1",#N/A,TRUE,"general";"via2",#N/A,TRUE,"general";"via3",#N/A,TRUE,"general"}</definedName>
    <definedName name="__i7" hidden="1">{"via1",#N/A,TRUE,"general";"via2",#N/A,TRUE,"general";"via3",#N/A,TRUE,"general"}</definedName>
    <definedName name="__i77" localSheetId="4" hidden="1">{"TAB1",#N/A,TRUE,"GENERAL";"TAB2",#N/A,TRUE,"GENERAL";"TAB3",#N/A,TRUE,"GENERAL";"TAB4",#N/A,TRUE,"GENERAL";"TAB5",#N/A,TRUE,"GENERAL"}</definedName>
    <definedName name="__i77" hidden="1">{"TAB1",#N/A,TRUE,"GENERAL";"TAB2",#N/A,TRUE,"GENERAL";"TAB3",#N/A,TRUE,"GENERAL";"TAB4",#N/A,TRUE,"GENERAL";"TAB5",#N/A,TRUE,"GENERAL"}</definedName>
    <definedName name="__i8" localSheetId="4" hidden="1">{"via1",#N/A,TRUE,"general";"via2",#N/A,TRUE,"general";"via3",#N/A,TRUE,"general"}</definedName>
    <definedName name="__i8" hidden="1">{"via1",#N/A,TRUE,"general";"via2",#N/A,TRUE,"general";"via3",#N/A,TRUE,"general"}</definedName>
    <definedName name="__i9" localSheetId="4" hidden="1">{"TAB1",#N/A,TRUE,"GENERAL";"TAB2",#N/A,TRUE,"GENERAL";"TAB3",#N/A,TRUE,"GENERAL";"TAB4",#N/A,TRUE,"GENERAL";"TAB5",#N/A,TRUE,"GENERAL"}</definedName>
    <definedName name="__i9" hidden="1">{"TAB1",#N/A,TRUE,"GENERAL";"TAB2",#N/A,TRUE,"GENERAL";"TAB3",#N/A,TRUE,"GENERAL";"TAB4",#N/A,TRUE,"GENERAL";"TAB5",#N/A,TRUE,"GENERAL"}</definedName>
    <definedName name="__ICP1" localSheetId="4">#REF!</definedName>
    <definedName name="__ICP1" localSheetId="3">#REF!</definedName>
    <definedName name="__ICP1">#REF!</definedName>
    <definedName name="__k3" localSheetId="4" hidden="1">{"TAB1",#N/A,TRUE,"GENERAL";"TAB2",#N/A,TRUE,"GENERAL";"TAB3",#N/A,TRUE,"GENERAL";"TAB4",#N/A,TRUE,"GENERAL";"TAB5",#N/A,TRUE,"GENERAL"}</definedName>
    <definedName name="__k3" hidden="1">{"TAB1",#N/A,TRUE,"GENERAL";"TAB2",#N/A,TRUE,"GENERAL";"TAB3",#N/A,TRUE,"GENERAL";"TAB4",#N/A,TRUE,"GENERAL";"TAB5",#N/A,TRUE,"GENERAL"}</definedName>
    <definedName name="__k4" localSheetId="4" hidden="1">{"via1",#N/A,TRUE,"general";"via2",#N/A,TRUE,"general";"via3",#N/A,TRUE,"general"}</definedName>
    <definedName name="__k4" hidden="1">{"via1",#N/A,TRUE,"general";"via2",#N/A,TRUE,"general";"via3",#N/A,TRUE,"general"}</definedName>
    <definedName name="__k5" localSheetId="4" hidden="1">{"via1",#N/A,TRUE,"general";"via2",#N/A,TRUE,"general";"via3",#N/A,TRUE,"general"}</definedName>
    <definedName name="__k5" hidden="1">{"via1",#N/A,TRUE,"general";"via2",#N/A,TRUE,"general";"via3",#N/A,TRUE,"general"}</definedName>
    <definedName name="__k6" localSheetId="4" hidden="1">{"TAB1",#N/A,TRUE,"GENERAL";"TAB2",#N/A,TRUE,"GENERAL";"TAB3",#N/A,TRUE,"GENERAL";"TAB4",#N/A,TRUE,"GENERAL";"TAB5",#N/A,TRUE,"GENERAL"}</definedName>
    <definedName name="__k6" hidden="1">{"TAB1",#N/A,TRUE,"GENERAL";"TAB2",#N/A,TRUE,"GENERAL";"TAB3",#N/A,TRUE,"GENERAL";"TAB4",#N/A,TRUE,"GENERAL";"TAB5",#N/A,TRUE,"GENERAL"}</definedName>
    <definedName name="__k7" localSheetId="4" hidden="1">{"via1",#N/A,TRUE,"general";"via2",#N/A,TRUE,"general";"via3",#N/A,TRUE,"general"}</definedName>
    <definedName name="__k7" hidden="1">{"via1",#N/A,TRUE,"general";"via2",#N/A,TRUE,"general";"via3",#N/A,TRUE,"general"}</definedName>
    <definedName name="__k8" localSheetId="4" hidden="1">{"via1",#N/A,TRUE,"general";"via2",#N/A,TRUE,"general";"via3",#N/A,TRUE,"general"}</definedName>
    <definedName name="__k8" hidden="1">{"via1",#N/A,TRUE,"general";"via2",#N/A,TRUE,"general";"via3",#N/A,TRUE,"general"}</definedName>
    <definedName name="__k9" localSheetId="4" hidden="1">{"TAB1",#N/A,TRUE,"GENERAL";"TAB2",#N/A,TRUE,"GENERAL";"TAB3",#N/A,TRUE,"GENERAL";"TAB4",#N/A,TRUE,"GENERAL";"TAB5",#N/A,TRUE,"GENERAL"}</definedName>
    <definedName name="__k9" hidden="1">{"TAB1",#N/A,TRUE,"GENERAL";"TAB2",#N/A,TRUE,"GENERAL";"TAB3",#N/A,TRUE,"GENERAL";"TAB4",#N/A,TRUE,"GENERAL";"TAB5",#N/A,TRUE,"GENERAL"}</definedName>
    <definedName name="__key2" localSheetId="4" hidden="1">#REF!</definedName>
    <definedName name="__key2" localSheetId="3" hidden="1">#REF!</definedName>
    <definedName name="__key2" hidden="1">#REF!</definedName>
    <definedName name="__key21" localSheetId="4" hidden="1">#REF!</definedName>
    <definedName name="__key21" localSheetId="3" hidden="1">#REF!</definedName>
    <definedName name="__key21" hidden="1">#REF!</definedName>
    <definedName name="__key3" hidden="1">#REF!</definedName>
    <definedName name="__key31" hidden="1">#REF!</definedName>
    <definedName name="__kjk6" localSheetId="4"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4" hidden="1">{"via1",#N/A,TRUE,"general";"via2",#N/A,TRUE,"general";"via3",#N/A,TRUE,"general"}</definedName>
    <definedName name="__m3" hidden="1">{"via1",#N/A,TRUE,"general";"via2",#N/A,TRUE,"general";"via3",#N/A,TRUE,"general"}</definedName>
    <definedName name="__m4" localSheetId="4" hidden="1">{"TAB1",#N/A,TRUE,"GENERAL";"TAB2",#N/A,TRUE,"GENERAL";"TAB3",#N/A,TRUE,"GENERAL";"TAB4",#N/A,TRUE,"GENERAL";"TAB5",#N/A,TRUE,"GENERAL"}</definedName>
    <definedName name="__m4" hidden="1">{"TAB1",#N/A,TRUE,"GENERAL";"TAB2",#N/A,TRUE,"GENERAL";"TAB3",#N/A,TRUE,"GENERAL";"TAB4",#N/A,TRUE,"GENERAL";"TAB5",#N/A,TRUE,"GENERAL"}</definedName>
    <definedName name="__m5" localSheetId="4" hidden="1">{"via1",#N/A,TRUE,"general";"via2",#N/A,TRUE,"general";"via3",#N/A,TRUE,"general"}</definedName>
    <definedName name="__m5" hidden="1">{"via1",#N/A,TRUE,"general";"via2",#N/A,TRUE,"general";"via3",#N/A,TRUE,"general"}</definedName>
    <definedName name="__m6" localSheetId="4" hidden="1">{"TAB1",#N/A,TRUE,"GENERAL";"TAB2",#N/A,TRUE,"GENERAL";"TAB3",#N/A,TRUE,"GENERAL";"TAB4",#N/A,TRUE,"GENERAL";"TAB5",#N/A,TRUE,"GENERAL"}</definedName>
    <definedName name="__m6" hidden="1">{"TAB1",#N/A,TRUE,"GENERAL";"TAB2",#N/A,TRUE,"GENERAL";"TAB3",#N/A,TRUE,"GENERAL";"TAB4",#N/A,TRUE,"GENERAL";"TAB5",#N/A,TRUE,"GENERAL"}</definedName>
    <definedName name="__m7" localSheetId="4" hidden="1">{"TAB1",#N/A,TRUE,"GENERAL";"TAB2",#N/A,TRUE,"GENERAL";"TAB3",#N/A,TRUE,"GENERAL";"TAB4",#N/A,TRUE,"GENERAL";"TAB5",#N/A,TRUE,"GENERAL"}</definedName>
    <definedName name="__m7" hidden="1">{"TAB1",#N/A,TRUE,"GENERAL";"TAB2",#N/A,TRUE,"GENERAL";"TAB3",#N/A,TRUE,"GENERAL";"TAB4",#N/A,TRUE,"GENERAL";"TAB5",#N/A,TRUE,"GENERAL"}</definedName>
    <definedName name="__m8" localSheetId="4" hidden="1">{"via1",#N/A,TRUE,"general";"via2",#N/A,TRUE,"general";"via3",#N/A,TRUE,"general"}</definedName>
    <definedName name="__m8" hidden="1">{"via1",#N/A,TRUE,"general";"via2",#N/A,TRUE,"general";"via3",#N/A,TRUE,"general"}</definedName>
    <definedName name="__m9" localSheetId="4" hidden="1">{"via1",#N/A,TRUE,"general";"via2",#N/A,TRUE,"general";"via3",#N/A,TRUE,"general"}</definedName>
    <definedName name="__m9" hidden="1">{"via1",#N/A,TRUE,"general";"via2",#N/A,TRUE,"general";"via3",#N/A,TRUE,"general"}</definedName>
    <definedName name="__MA2" localSheetId="2">#REF!</definedName>
    <definedName name="__MA2">#REF!</definedName>
    <definedName name="__mo1">#REF!</definedName>
    <definedName name="__mun2" localSheetId="4">#REF!</definedName>
    <definedName name="__mun2" localSheetId="3">#REF!</definedName>
    <definedName name="__mun2" localSheetId="2">#REF!</definedName>
    <definedName name="__mun2">#REF!</definedName>
    <definedName name="__n3" localSheetId="4" hidden="1">{"TAB1",#N/A,TRUE,"GENERAL";"TAB2",#N/A,TRUE,"GENERAL";"TAB3",#N/A,TRUE,"GENERAL";"TAB4",#N/A,TRUE,"GENERAL";"TAB5",#N/A,TRUE,"GENERAL"}</definedName>
    <definedName name="__n3" hidden="1">{"TAB1",#N/A,TRUE,"GENERAL";"TAB2",#N/A,TRUE,"GENERAL";"TAB3",#N/A,TRUE,"GENERAL";"TAB4",#N/A,TRUE,"GENERAL";"TAB5",#N/A,TRUE,"GENERAL"}</definedName>
    <definedName name="__n4" localSheetId="4" hidden="1">{"via1",#N/A,TRUE,"general";"via2",#N/A,TRUE,"general";"via3",#N/A,TRUE,"general"}</definedName>
    <definedName name="__n4" hidden="1">{"via1",#N/A,TRUE,"general";"via2",#N/A,TRUE,"general";"via3",#N/A,TRUE,"general"}</definedName>
    <definedName name="__n5" localSheetId="4" hidden="1">{"TAB1",#N/A,TRUE,"GENERAL";"TAB2",#N/A,TRUE,"GENERAL";"TAB3",#N/A,TRUE,"GENERAL";"TAB4",#N/A,TRUE,"GENERAL";"TAB5",#N/A,TRUE,"GENERAL"}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4" hidden="1">{"via1",#N/A,TRUE,"general";"via2",#N/A,TRUE,"general";"via3",#N/A,TRUE,"general"}</definedName>
    <definedName name="__nyn7" hidden="1">{"via1",#N/A,TRUE,"general";"via2",#N/A,TRUE,"general";"via3",#N/A,TRUE,"general"}</definedName>
    <definedName name="__o4" localSheetId="4" hidden="1">{"via1",#N/A,TRUE,"general";"via2",#N/A,TRUE,"general";"via3",#N/A,TRUE,"general"}</definedName>
    <definedName name="__o4" hidden="1">{"via1",#N/A,TRUE,"general";"via2",#N/A,TRUE,"general";"via3",#N/A,TRUE,"general"}</definedName>
    <definedName name="__o5" localSheetId="4" hidden="1">{"TAB1",#N/A,TRUE,"GENERAL";"TAB2",#N/A,TRUE,"GENERAL";"TAB3",#N/A,TRUE,"GENERAL";"TAB4",#N/A,TRUE,"GENERAL";"TAB5",#N/A,TRUE,"GENERAL"}</definedName>
    <definedName name="__o5" hidden="1">{"TAB1",#N/A,TRUE,"GENERAL";"TAB2",#N/A,TRUE,"GENERAL";"TAB3",#N/A,TRUE,"GENERAL";"TAB4",#N/A,TRUE,"GENERAL";"TAB5",#N/A,TRUE,"GENERAL"}</definedName>
    <definedName name="__o6" localSheetId="4" hidden="1">{"TAB1",#N/A,TRUE,"GENERAL";"TAB2",#N/A,TRUE,"GENERAL";"TAB3",#N/A,TRUE,"GENERAL";"TAB4",#N/A,TRUE,"GENERAL";"TAB5",#N/A,TRUE,"GENERAL"}</definedName>
    <definedName name="__o6" hidden="1">{"TAB1",#N/A,TRUE,"GENERAL";"TAB2",#N/A,TRUE,"GENERAL";"TAB3",#N/A,TRUE,"GENERAL";"TAB4",#N/A,TRUE,"GENERAL";"TAB5",#N/A,TRUE,"GENERAL"}</definedName>
    <definedName name="__o7" localSheetId="4" hidden="1">{"TAB1",#N/A,TRUE,"GENERAL";"TAB2",#N/A,TRUE,"GENERAL";"TAB3",#N/A,TRUE,"GENERAL";"TAB4",#N/A,TRUE,"GENERAL";"TAB5",#N/A,TRUE,"GENERAL"}</definedName>
    <definedName name="__o7" hidden="1">{"TAB1",#N/A,TRUE,"GENERAL";"TAB2",#N/A,TRUE,"GENERAL";"TAB3",#N/A,TRUE,"GENERAL";"TAB4",#N/A,TRUE,"GENERAL";"TAB5",#N/A,TRUE,"GENERAL"}</definedName>
    <definedName name="__o8" localSheetId="4" hidden="1">{"via1",#N/A,TRUE,"general";"via2",#N/A,TRUE,"general";"via3",#N/A,TRUE,"general"}</definedName>
    <definedName name="__o8" hidden="1">{"via1",#N/A,TRUE,"general";"via2",#N/A,TRUE,"general";"via3",#N/A,TRUE,"general"}</definedName>
    <definedName name="__o9" localSheetId="4" hidden="1">{"TAB1",#N/A,TRUE,"GENERAL";"TAB2",#N/A,TRUE,"GENERAL";"TAB3",#N/A,TRUE,"GENERAL";"TAB4",#N/A,TRUE,"GENERAL";"TAB5",#N/A,TRUE,"GENERAL"}</definedName>
    <definedName name="__o9" hidden="1">{"TAB1",#N/A,TRUE,"GENERAL";"TAB2",#N/A,TRUE,"GENERAL";"TAB3",#N/A,TRUE,"GENERAL";"TAB4",#N/A,TRUE,"GENERAL";"TAB5",#N/A,TRUE,"GENERAL"}</definedName>
    <definedName name="__OCD1" localSheetId="4">#REF!</definedName>
    <definedName name="__OCD1" localSheetId="3">#REF!</definedName>
    <definedName name="__OCD1">#REF!</definedName>
    <definedName name="__OCI1" localSheetId="4">#REF!</definedName>
    <definedName name="__OCI1" localSheetId="3">#REF!</definedName>
    <definedName name="__OCI1">#REF!</definedName>
    <definedName name="__p6" localSheetId="4" hidden="1">{"via1",#N/A,TRUE,"general";"via2",#N/A,TRUE,"general";"via3",#N/A,TRUE,"general"}</definedName>
    <definedName name="__p6" hidden="1">{"via1",#N/A,TRUE,"general";"via2",#N/A,TRUE,"general";"via3",#N/A,TRUE,"general"}</definedName>
    <definedName name="__p7" localSheetId="4" hidden="1">{"via1",#N/A,TRUE,"general";"via2",#N/A,TRUE,"general";"via3",#N/A,TRUE,"general"}</definedName>
    <definedName name="__p7" hidden="1">{"via1",#N/A,TRUE,"general";"via2",#N/A,TRUE,"general";"via3",#N/A,TRUE,"general"}</definedName>
    <definedName name="__p8" localSheetId="4"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4" hidden="1">{"TAB1",#N/A,TRUE,"GENERAL";"TAB2",#N/A,TRUE,"GENERAL";"TAB3",#N/A,TRUE,"GENERAL";"TAB4",#N/A,TRUE,"GENERAL";"TAB5",#N/A,TRUE,"GENERAL"}</definedName>
    <definedName name="__r" hidden="1">{"TAB1",#N/A,TRUE,"GENERAL";"TAB2",#N/A,TRUE,"GENERAL";"TAB3",#N/A,TRUE,"GENERAL";"TAB4",#N/A,TRUE,"GENERAL";"TAB5",#N/A,TRUE,"GENERAL"}</definedName>
    <definedName name="__r4r" localSheetId="4" hidden="1">{"via1",#N/A,TRUE,"general";"via2",#N/A,TRUE,"general";"via3",#N/A,TRUE,"general"}</definedName>
    <definedName name="__r4r" hidden="1">{"via1",#N/A,TRUE,"general";"via2",#N/A,TRUE,"general";"via3",#N/A,TRUE,"general"}</definedName>
    <definedName name="__ref4" localSheetId="2">#REF!</definedName>
    <definedName name="__ref4">#REF!</definedName>
    <definedName name="__rtu6" localSheetId="4" hidden="1">{"via1",#N/A,TRUE,"general";"via2",#N/A,TRUE,"general";"via3",#N/A,TRUE,"general"}</definedName>
    <definedName name="__rtu6" hidden="1">{"via1",#N/A,TRUE,"general";"via2",#N/A,TRUE,"general";"via3",#N/A,TRUE,"general"}</definedName>
    <definedName name="__s1" localSheetId="4" hidden="1">{"via1",#N/A,TRUE,"general";"via2",#N/A,TRUE,"general";"via3",#N/A,TRUE,"general"}</definedName>
    <definedName name="__s1" hidden="1">{"via1",#N/A,TRUE,"general";"via2",#N/A,TRUE,"general";"via3",#N/A,TRUE,"general"}</definedName>
    <definedName name="__s2" localSheetId="4" hidden="1">{"TAB1",#N/A,TRUE,"GENERAL";"TAB2",#N/A,TRUE,"GENERAL";"TAB3",#N/A,TRUE,"GENERAL";"TAB4",#N/A,TRUE,"GENERAL";"TAB5",#N/A,TRUE,"GENERAL"}</definedName>
    <definedName name="__s2" hidden="1">{"TAB1",#N/A,TRUE,"GENERAL";"TAB2",#N/A,TRUE,"GENERAL";"TAB3",#N/A,TRUE,"GENERAL";"TAB4",#N/A,TRUE,"GENERAL";"TAB5",#N/A,TRUE,"GENERAL"}</definedName>
    <definedName name="__s3" localSheetId="4" hidden="1">{"TAB1",#N/A,TRUE,"GENERAL";"TAB2",#N/A,TRUE,"GENERAL";"TAB3",#N/A,TRUE,"GENERAL";"TAB4",#N/A,TRUE,"GENERAL";"TAB5",#N/A,TRUE,"GENERAL"}</definedName>
    <definedName name="__s3" hidden="1">{"TAB1",#N/A,TRUE,"GENERAL";"TAB2",#N/A,TRUE,"GENERAL";"TAB3",#N/A,TRUE,"GENERAL";"TAB4",#N/A,TRUE,"GENERAL";"TAB5",#N/A,TRUE,"GENERAL"}</definedName>
    <definedName name="__s4" localSheetId="4" hidden="1">{"via1",#N/A,TRUE,"general";"via2",#N/A,TRUE,"general";"via3",#N/A,TRUE,"general"}</definedName>
    <definedName name="__s4" hidden="1">{"via1",#N/A,TRUE,"general";"via2",#N/A,TRUE,"general";"via3",#N/A,TRUE,"general"}</definedName>
    <definedName name="__s5" localSheetId="4" hidden="1">{"via1",#N/A,TRUE,"general";"via2",#N/A,TRUE,"general";"via3",#N/A,TRUE,"general"}</definedName>
    <definedName name="__s5" hidden="1">{"via1",#N/A,TRUE,"general";"via2",#N/A,TRUE,"general";"via3",#N/A,TRUE,"general"}</definedName>
    <definedName name="__s6" localSheetId="4" hidden="1">{"TAB1",#N/A,TRUE,"GENERAL";"TAB2",#N/A,TRUE,"GENERAL";"TAB3",#N/A,TRUE,"GENERAL";"TAB4",#N/A,TRUE,"GENERAL";"TAB5",#N/A,TRUE,"GENERAL"}</definedName>
    <definedName name="__s6" hidden="1">{"TAB1",#N/A,TRUE,"GENERAL";"TAB2",#N/A,TRUE,"GENERAL";"TAB3",#N/A,TRUE,"GENERAL";"TAB4",#N/A,TRUE,"GENERAL";"TAB5",#N/A,TRUE,"GENERAL"}</definedName>
    <definedName name="__s7" localSheetId="4" hidden="1">{"via1",#N/A,TRUE,"general";"via2",#N/A,TRUE,"general";"via3",#N/A,TRUE,"general"}</definedName>
    <definedName name="__s7" hidden="1">{"via1",#N/A,TRUE,"general";"via2",#N/A,TRUE,"general";"via3",#N/A,TRUE,"general"}</definedName>
    <definedName name="__SBC1" localSheetId="4">#REF!</definedName>
    <definedName name="__SBC1" localSheetId="3">#REF!</definedName>
    <definedName name="__SBC1">#REF!</definedName>
    <definedName name="__SBC3" localSheetId="4">#REF!</definedName>
    <definedName name="__SBC3" localSheetId="3">#REF!</definedName>
    <definedName name="__SBC3">#REF!</definedName>
    <definedName name="__SBC5" localSheetId="4">#REF!</definedName>
    <definedName name="__SBC5" localSheetId="3">#REF!</definedName>
    <definedName name="__SBC5">#REF!</definedName>
    <definedName name="__t3" localSheetId="4" hidden="1">{"TAB1",#N/A,TRUE,"GENERAL";"TAB2",#N/A,TRUE,"GENERAL";"TAB3",#N/A,TRUE,"GENERAL";"TAB4",#N/A,TRUE,"GENERAL";"TAB5",#N/A,TRUE,"GENERAL"}</definedName>
    <definedName name="__t3" hidden="1">{"TAB1",#N/A,TRUE,"GENERAL";"TAB2",#N/A,TRUE,"GENERAL";"TAB3",#N/A,TRUE,"GENERAL";"TAB4",#N/A,TRUE,"GENERAL";"TAB5",#N/A,TRUE,"GENERAL"}</definedName>
    <definedName name="__t4" localSheetId="4" hidden="1">{"via1",#N/A,TRUE,"general";"via2",#N/A,TRUE,"general";"via3",#N/A,TRUE,"general"}</definedName>
    <definedName name="__t4" hidden="1">{"via1",#N/A,TRUE,"general";"via2",#N/A,TRUE,"general";"via3",#N/A,TRUE,"general"}</definedName>
    <definedName name="__t5" localSheetId="4" hidden="1">{"TAB1",#N/A,TRUE,"GENERAL";"TAB2",#N/A,TRUE,"GENERAL";"TAB3",#N/A,TRUE,"GENERAL";"TAB4",#N/A,TRUE,"GENERAL";"TAB5",#N/A,TRUE,"GENERAL"}</definedName>
    <definedName name="__t5" hidden="1">{"TAB1",#N/A,TRUE,"GENERAL";"TAB2",#N/A,TRUE,"GENERAL";"TAB3",#N/A,TRUE,"GENERAL";"TAB4",#N/A,TRUE,"GENERAL";"TAB5",#N/A,TRUE,"GENERAL"}</definedName>
    <definedName name="__t6" localSheetId="4" hidden="1">{"via1",#N/A,TRUE,"general";"via2",#N/A,TRUE,"general";"via3",#N/A,TRUE,"general"}</definedName>
    <definedName name="__t6" hidden="1">{"via1",#N/A,TRUE,"general";"via2",#N/A,TRUE,"general";"via3",#N/A,TRUE,"general"}</definedName>
    <definedName name="__t66" localSheetId="4" hidden="1">{"TAB1",#N/A,TRUE,"GENERAL";"TAB2",#N/A,TRUE,"GENERAL";"TAB3",#N/A,TRUE,"GENERAL";"TAB4",#N/A,TRUE,"GENERAL";"TAB5",#N/A,TRUE,"GENERAL"}</definedName>
    <definedName name="__t66" hidden="1">{"TAB1",#N/A,TRUE,"GENERAL";"TAB2",#N/A,TRUE,"GENERAL";"TAB3",#N/A,TRUE,"GENERAL";"TAB4",#N/A,TRUE,"GENERAL";"TAB5",#N/A,TRUE,"GENERAL"}</definedName>
    <definedName name="__t7" localSheetId="4" hidden="1">{"via1",#N/A,TRUE,"general";"via2",#N/A,TRUE,"general";"via3",#N/A,TRUE,"general"}</definedName>
    <definedName name="__t7" hidden="1">{"via1",#N/A,TRUE,"general";"via2",#N/A,TRUE,"general";"via3",#N/A,TRUE,"general"}</definedName>
    <definedName name="__t77" localSheetId="4" hidden="1">{"TAB1",#N/A,TRUE,"GENERAL";"TAB2",#N/A,TRUE,"GENERAL";"TAB3",#N/A,TRUE,"GENERAL";"TAB4",#N/A,TRUE,"GENERAL";"TAB5",#N/A,TRUE,"GENERAL"}</definedName>
    <definedName name="__t77" hidden="1">{"TAB1",#N/A,TRUE,"GENERAL";"TAB2",#N/A,TRUE,"GENERAL";"TAB3",#N/A,TRUE,"GENERAL";"TAB4",#N/A,TRUE,"GENERAL";"TAB5",#N/A,TRUE,"GENERAL"}</definedName>
    <definedName name="__t8" localSheetId="4" hidden="1">{"TAB1",#N/A,TRUE,"GENERAL";"TAB2",#N/A,TRUE,"GENERAL";"TAB3",#N/A,TRUE,"GENERAL";"TAB4",#N/A,TRUE,"GENERAL";"TAB5",#N/A,TRUE,"GENERAL"}</definedName>
    <definedName name="__t8" hidden="1">{"TAB1",#N/A,TRUE,"GENERAL";"TAB2",#N/A,TRUE,"GENERAL";"TAB3",#N/A,TRUE,"GENERAL";"TAB4",#N/A,TRUE,"GENERAL";"TAB5",#N/A,TRUE,"GENERAL"}</definedName>
    <definedName name="__t88" localSheetId="4" hidden="1">{"via1",#N/A,TRUE,"general";"via2",#N/A,TRUE,"general";"via3",#N/A,TRUE,"general"}</definedName>
    <definedName name="__t88" hidden="1">{"via1",#N/A,TRUE,"general";"via2",#N/A,TRUE,"general";"via3",#N/A,TRUE,"general"}</definedName>
    <definedName name="__t9" localSheetId="4" hidden="1">{"TAB1",#N/A,TRUE,"GENERAL";"TAB2",#N/A,TRUE,"GENERAL";"TAB3",#N/A,TRUE,"GENERAL";"TAB4",#N/A,TRUE,"GENERAL";"TAB5",#N/A,TRUE,"GENERAL"}</definedName>
    <definedName name="__t9" hidden="1">{"TAB1",#N/A,TRUE,"GENERAL";"TAB2",#N/A,TRUE,"GENERAL";"TAB3",#N/A,TRUE,"GENERAL";"TAB4",#N/A,TRUE,"GENERAL";"TAB5",#N/A,TRUE,"GENERAL"}</definedName>
    <definedName name="__t99" localSheetId="4" hidden="1">{"via1",#N/A,TRUE,"general";"via2",#N/A,TRUE,"general";"via3",#N/A,TRUE,"general"}</definedName>
    <definedName name="__t99" hidden="1">{"via1",#N/A,TRUE,"general";"via2",#N/A,TRUE,"general";"via3",#N/A,TRUE,"general"}</definedName>
    <definedName name="__TEE10">#REF!</definedName>
    <definedName name="__TEE6">#REF!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UB10">#REF!</definedName>
    <definedName name="__TUB12">#REF!</definedName>
    <definedName name="__TUB3">#REF!</definedName>
    <definedName name="__TUB6">#REF!</definedName>
    <definedName name="__TUB8">#REF!</definedName>
    <definedName name="__u4" localSheetId="4" hidden="1">{"TAB1",#N/A,TRUE,"GENERAL";"TAB2",#N/A,TRUE,"GENERAL";"TAB3",#N/A,TRUE,"GENERAL";"TAB4",#N/A,TRUE,"GENERAL";"TAB5",#N/A,TRUE,"GENERAL"}</definedName>
    <definedName name="__u4" hidden="1">{"TAB1",#N/A,TRUE,"GENERAL";"TAB2",#N/A,TRUE,"GENERAL";"TAB3",#N/A,TRUE,"GENERAL";"TAB4",#N/A,TRUE,"GENERAL";"TAB5",#N/A,TRUE,"GENERAL"}</definedName>
    <definedName name="__u5" localSheetId="4" hidden="1">{"TAB1",#N/A,TRUE,"GENERAL";"TAB2",#N/A,TRUE,"GENERAL";"TAB3",#N/A,TRUE,"GENERAL";"TAB4",#N/A,TRUE,"GENERAL";"TAB5",#N/A,TRUE,"GENERAL"}</definedName>
    <definedName name="__u5" hidden="1">{"TAB1",#N/A,TRUE,"GENERAL";"TAB2",#N/A,TRUE,"GENERAL";"TAB3",#N/A,TRUE,"GENERAL";"TAB4",#N/A,TRUE,"GENERAL";"TAB5",#N/A,TRUE,"GENERAL"}</definedName>
    <definedName name="__u6" localSheetId="4" hidden="1">{"TAB1",#N/A,TRUE,"GENERAL";"TAB2",#N/A,TRUE,"GENERAL";"TAB3",#N/A,TRUE,"GENERAL";"TAB4",#N/A,TRUE,"GENERAL";"TAB5",#N/A,TRUE,"GENERAL"}</definedName>
    <definedName name="__u6" hidden="1">{"TAB1",#N/A,TRUE,"GENERAL";"TAB2",#N/A,TRUE,"GENERAL";"TAB3",#N/A,TRUE,"GENERAL";"TAB4",#N/A,TRUE,"GENERAL";"TAB5",#N/A,TRUE,"GENERAL"}</definedName>
    <definedName name="__u7" localSheetId="4" hidden="1">{"via1",#N/A,TRUE,"general";"via2",#N/A,TRUE,"general";"via3",#N/A,TRUE,"general"}</definedName>
    <definedName name="__u7" hidden="1">{"via1",#N/A,TRUE,"general";"via2",#N/A,TRUE,"general";"via3",#N/A,TRUE,"general"}</definedName>
    <definedName name="__u8" localSheetId="4" hidden="1">{"TAB1",#N/A,TRUE,"GENERAL";"TAB2",#N/A,TRUE,"GENERAL";"TAB3",#N/A,TRUE,"GENERAL";"TAB4",#N/A,TRUE,"GENERAL";"TAB5",#N/A,TRUE,"GENERAL"}</definedName>
    <definedName name="__u8" hidden="1">{"TAB1",#N/A,TRUE,"GENERAL";"TAB2",#N/A,TRUE,"GENERAL";"TAB3",#N/A,TRUE,"GENERAL";"TAB4",#N/A,TRUE,"GENERAL";"TAB5",#N/A,TRUE,"GENERAL"}</definedName>
    <definedName name="__u9" localSheetId="4" hidden="1">{"TAB1",#N/A,TRUE,"GENERAL";"TAB2",#N/A,TRUE,"GENERAL";"TAB3",#N/A,TRUE,"GENERAL";"TAB4",#N/A,TRUE,"GENERAL";"TAB5",#N/A,TRUE,"GENERAL"}</definedName>
    <definedName name="__u9" hidden="1">{"TAB1",#N/A,TRUE,"GENERAL";"TAB2",#N/A,TRUE,"GENERAL";"TAB3",#N/A,TRUE,"GENERAL";"TAB4",#N/A,TRUE,"GENERAL";"TAB5",#N/A,TRUE,"GENERAL"}</definedName>
    <definedName name="__ur7" localSheetId="4" hidden="1">{"TAB1",#N/A,TRUE,"GENERAL";"TAB2",#N/A,TRUE,"GENERAL";"TAB3",#N/A,TRUE,"GENERAL";"TAB4",#N/A,TRUE,"GENERAL";"TAB5",#N/A,TRUE,"GENERAL"}</definedName>
    <definedName name="__ur7" hidden="1">{"TAB1",#N/A,TRUE,"GENERAL";"TAB2",#N/A,TRUE,"GENERAL";"TAB3",#N/A,TRUE,"GENERAL";"TAB4",#N/A,TRUE,"GENERAL";"TAB5",#N/A,TRUE,"GENERAL"}</definedName>
    <definedName name="__v3" localSheetId="4" hidden="1">{"TAB1",#N/A,TRUE,"GENERAL";"TAB2",#N/A,TRUE,"GENERAL";"TAB3",#N/A,TRUE,"GENERAL";"TAB4",#N/A,TRUE,"GENERAL";"TAB5",#N/A,TRUE,"GENERAL"}</definedName>
    <definedName name="__v3" hidden="1">{"TAB1",#N/A,TRUE,"GENERAL";"TAB2",#N/A,TRUE,"GENERAL";"TAB3",#N/A,TRUE,"GENERAL";"TAB4",#N/A,TRUE,"GENERAL";"TAB5",#N/A,TRUE,"GENERAL"}</definedName>
    <definedName name="__v9" localSheetId="4" hidden="1">{"TAB1",#N/A,TRUE,"GENERAL";"TAB2",#N/A,TRUE,"GENERAL";"TAB3",#N/A,TRUE,"GENERAL";"TAB4",#N/A,TRUE,"GENERAL";"TAB5",#N/A,TRUE,"GENERAL"}</definedName>
    <definedName name="__v9" hidden="1">{"TAB1",#N/A,TRUE,"GENERAL";"TAB2",#N/A,TRUE,"GENERAL";"TAB3",#N/A,TRUE,"GENERAL";"TAB4",#N/A,TRUE,"GENERAL";"TAB5",#N/A,TRUE,"GENERAL"}</definedName>
    <definedName name="__VEX1" localSheetId="4">#REF!</definedName>
    <definedName name="__VEX1" localSheetId="3">#REF!</definedName>
    <definedName name="__VEX1">#REF!</definedName>
    <definedName name="__VFA1" localSheetId="4">#REF!</definedName>
    <definedName name="__VFA1" localSheetId="3">#REF!</definedName>
    <definedName name="__VFA1">#REF!</definedName>
    <definedName name="__vfv4" localSheetId="4" hidden="1">{"via1",#N/A,TRUE,"general";"via2",#N/A,TRUE,"general";"via3",#N/A,TRUE,"general"}</definedName>
    <definedName name="__vfv4" hidden="1">{"via1",#N/A,TRUE,"general";"via2",#N/A,TRUE,"general";"via3",#N/A,TRUE,"general"}</definedName>
    <definedName name="__VIT1" localSheetId="4">#REF!</definedName>
    <definedName name="__VIT1" localSheetId="3">#REF!</definedName>
    <definedName name="__VIT1">#REF!</definedName>
    <definedName name="__VPR1" localSheetId="4">#REF!</definedName>
    <definedName name="__VPR1" localSheetId="3">#REF!</definedName>
    <definedName name="__VPR1">#REF!</definedName>
    <definedName name="__VPR2">#REF!</definedName>
    <definedName name="__VRP1" localSheetId="4">#REF!</definedName>
    <definedName name="__VRP1" localSheetId="3">#REF!</definedName>
    <definedName name="__VRP1">#REF!</definedName>
    <definedName name="__VSM1" localSheetId="4">#REF!</definedName>
    <definedName name="__VSM1" localSheetId="3">#REF!</definedName>
    <definedName name="__VSM1">#REF!</definedName>
    <definedName name="__WEL124">#REF!</definedName>
    <definedName name="__x8" localSheetId="4" hidden="1">{"via1",#N/A,TRUE,"general";"via2",#N/A,TRUE,"general";"via3",#N/A,TRUE,"general"}</definedName>
    <definedName name="__x8" hidden="1">{"via1",#N/A,TRUE,"general";"via2",#N/A,TRUE,"general";"via3",#N/A,TRUE,"general"}</definedName>
    <definedName name="__x9" localSheetId="4"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4" hidden="1">{"via1",#N/A,TRUE,"general";"via2",#N/A,TRUE,"general";"via3",#N/A,TRUE,"general"}</definedName>
    <definedName name="__y8" hidden="1">{"via1",#N/A,TRUE,"general";"via2",#N/A,TRUE,"general";"via3",#N/A,TRUE,"general"}</definedName>
    <definedName name="__y9" localSheetId="4" hidden="1">{"TAB1",#N/A,TRUE,"GENERAL";"TAB2",#N/A,TRUE,"GENERAL";"TAB3",#N/A,TRUE,"GENERAL";"TAB4",#N/A,TRUE,"GENERAL";"TAB5",#N/A,TRUE,"GENERAL"}</definedName>
    <definedName name="__y9" hidden="1">{"TAB1",#N/A,TRUE,"GENERAL";"TAB2",#N/A,TRUE,"GENERAL";"TAB3",#N/A,TRUE,"GENERAL";"TAB4",#N/A,TRUE,"GENERAL";"TAB5",#N/A,TRUE,"GENERAL"}</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 hidden="1">#REF!</definedName>
    <definedName name="_6" hidden="1">#REF!</definedName>
    <definedName name="_911A">#REF!</definedName>
    <definedName name="_912A">#REF!</definedName>
    <definedName name="_921A">#REF!</definedName>
    <definedName name="_922A">#REF!</definedName>
    <definedName name="_A">#REF!</definedName>
    <definedName name="_a1" localSheetId="4" hidden="1">{"TAB1",#N/A,TRUE,"GENERAL";"TAB2",#N/A,TRUE,"GENERAL";"TAB3",#N/A,TRUE,"GENERAL";"TAB4",#N/A,TRUE,"GENERAL";"TAB5",#N/A,TRUE,"GENERAL"}</definedName>
    <definedName name="_a1" localSheetId="3"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4" hidden="1">{"TAB1",#N/A,TRUE,"GENERAL";"TAB2",#N/A,TRUE,"GENERAL";"TAB3",#N/A,TRUE,"GENERAL";"TAB4",#N/A,TRUE,"GENERAL";"TAB5",#N/A,TRUE,"GENERAL"}</definedName>
    <definedName name="_a3" localSheetId="3"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4" hidden="1">{"via1",#N/A,TRUE,"general";"via2",#N/A,TRUE,"general";"via3",#N/A,TRUE,"general"}</definedName>
    <definedName name="_a4" localSheetId="3"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localSheetId="3"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localSheetId="3"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4" hidden="1">{#N/A,#N/A,TRUE,"INGENIERIA";#N/A,#N/A,TRUE,"COMPRAS";#N/A,#N/A,TRUE,"DIRECCION";#N/A,#N/A,TRUE,"RESUMEN"}</definedName>
    <definedName name="_AAS1" localSheetId="3" hidden="1">{#N/A,#N/A,TRUE,"INGENIERIA";#N/A,#N/A,TRUE,"COMPRAS";#N/A,#N/A,TRUE,"DIRECCION";#N/A,#N/A,TRUE,"RESUMEN"}</definedName>
    <definedName name="_AAS1" hidden="1">{#N/A,#N/A,TRUE,"INGENIERIA";#N/A,#N/A,TRUE,"COMPRAS";#N/A,#N/A,TRUE,"DIRECCION";#N/A,#N/A,TRUE,"RESUMEN"}</definedName>
    <definedName name="_ABC1" localSheetId="4" hidden="1">{#N/A,#N/A,TRUE,"1842CWN0"}</definedName>
    <definedName name="_ABC1" localSheetId="3" hidden="1">{#N/A,#N/A,TRUE,"1842CWN0"}</definedName>
    <definedName name="_ABC1" hidden="1">{#N/A,#N/A,TRUE,"1842CWN0"}</definedName>
    <definedName name="_abc2" localSheetId="4" hidden="1">{#N/A,#N/A,TRUE,"1842CWN0"}</definedName>
    <definedName name="_abc2" localSheetId="3" hidden="1">{#N/A,#N/A,TRUE,"1842CWN0"}</definedName>
    <definedName name="_abc2" hidden="1">{#N/A,#N/A,TRUE,"1842CWN0"}</definedName>
    <definedName name="_AFC1" localSheetId="4">#REF!</definedName>
    <definedName name="_AFC1" localSheetId="3">#REF!</definedName>
    <definedName name="_AFC1">#REF!</definedName>
    <definedName name="_AFC3" localSheetId="4">#REF!</definedName>
    <definedName name="_AFC3" localSheetId="3">#REF!</definedName>
    <definedName name="_AFC3">#REF!</definedName>
    <definedName name="_AFC5" localSheetId="4">#REF!</definedName>
    <definedName name="_AFC5" localSheetId="3">#REF!</definedName>
    <definedName name="_AFC5">#REF!</definedName>
    <definedName name="_aiu2">#REF!</definedName>
    <definedName name="_ALM1">#REF!</definedName>
    <definedName name="_AND1">#REF!</definedName>
    <definedName name="_ane7" localSheetId="4">#REF!</definedName>
    <definedName name="_ane7" localSheetId="3">#REF!</definedName>
    <definedName name="_ane7" localSheetId="1">#REF!</definedName>
    <definedName name="_ane7">#REF!</definedName>
    <definedName name="_ane8" localSheetId="4">#REF!</definedName>
    <definedName name="_ane8" localSheetId="3">#REF!</definedName>
    <definedName name="_ane8" localSheetId="1">#REF!</definedName>
    <definedName name="_ane8">#REF!</definedName>
    <definedName name="_APU221" localSheetId="2">#REF!</definedName>
    <definedName name="_APU221">#REF!</definedName>
    <definedName name="_APU465" localSheetId="1">#REF!</definedName>
    <definedName name="_APU465">#REF!</definedName>
    <definedName name="_Atp2" localSheetId="4">#REF!</definedName>
    <definedName name="_Atp2" localSheetId="3">#REF!</definedName>
    <definedName name="_Atp2">#REF!</definedName>
    <definedName name="_b2" localSheetId="4" hidden="1">{"TAB1",#N/A,TRUE,"GENERAL";"TAB2",#N/A,TRUE,"GENERAL";"TAB3",#N/A,TRUE,"GENERAL";"TAB4",#N/A,TRUE,"GENERAL";"TAB5",#N/A,TRUE,"GENERAL"}</definedName>
    <definedName name="_b2" localSheetId="3"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localSheetId="3"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localSheetId="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localSheetId="3"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localSheetId="3"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localSheetId="3"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localSheetId="3"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localSheetId="3"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localSheetId="3"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 localSheetId="4">#REF!</definedName>
    <definedName name="_BGC1" localSheetId="3">#REF!</definedName>
    <definedName name="_BGC1">#REF!</definedName>
    <definedName name="_BGC3" localSheetId="4">#REF!</definedName>
    <definedName name="_BGC3" localSheetId="3">#REF!</definedName>
    <definedName name="_BGC3">#REF!</definedName>
    <definedName name="_BGC5" localSheetId="4">#REF!</definedName>
    <definedName name="_BGC5" localSheetId="3">#REF!</definedName>
    <definedName name="_BGC5">#REF!</definedName>
    <definedName name="_BRI10">#REF!</definedName>
    <definedName name="_BRI12">#REF!</definedName>
    <definedName name="_BRI3">#REF!</definedName>
    <definedName name="_BRI4">#REF!</definedName>
    <definedName name="_BRI6">#REF!</definedName>
    <definedName name="_BRI8">#REF!</definedName>
    <definedName name="_CAC1" localSheetId="4">#REF!</definedName>
    <definedName name="_CAC1" localSheetId="3">#REF!</definedName>
    <definedName name="_CAC1">#REF!</definedName>
    <definedName name="_CAC3" localSheetId="4">#REF!</definedName>
    <definedName name="_CAC3" localSheetId="3">#REF!</definedName>
    <definedName name="_CAC3">#REF!</definedName>
    <definedName name="_CAC5" localSheetId="4">#REF!</definedName>
    <definedName name="_CAC5" localSheetId="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 localSheetId="4">#REF!</definedName>
    <definedName name="_DCI1" localSheetId="3">#REF!</definedName>
    <definedName name="_DCI1">#REF!</definedName>
    <definedName name="_DDS1" localSheetId="4">#REF!</definedName>
    <definedName name="_DDS1" localSheetId="3">#REF!</definedName>
    <definedName name="_DDS1">#REF!</definedName>
    <definedName name="_DGO1" localSheetId="4">#REF!</definedName>
    <definedName name="_DGO1" localSheetId="3">#REF!</definedName>
    <definedName name="_DGO1">#REF!</definedName>
    <definedName name="_DGP1" localSheetId="4">#REF!</definedName>
    <definedName name="_DGP1" localSheetId="3">#REF!</definedName>
    <definedName name="_DGP1">#REF!</definedName>
    <definedName name="_DIJ1" localSheetId="4">#REF!</definedName>
    <definedName name="_DIJ1" localSheetId="3">#REF!</definedName>
    <definedName name="_DIJ1">#REF!</definedName>
    <definedName name="_DPI1" localSheetId="4">#REF!</definedName>
    <definedName name="_DPI1" localSheetId="3">#REF!</definedName>
    <definedName name="_DPI1">#REF!</definedName>
    <definedName name="_DPY1" localSheetId="4">#REF!</definedName>
    <definedName name="_DPY1" localSheetId="3">#REF!</definedName>
    <definedName name="_DPY1">#REF!</definedName>
    <definedName name="_DRI1" localSheetId="4">#REF!</definedName>
    <definedName name="_DRI1" localSheetId="3">#REF!</definedName>
    <definedName name="_DRI1">#REF!</definedName>
    <definedName name="_DRL1" localSheetId="4">#REF!</definedName>
    <definedName name="_DRL1" localSheetId="3">#REF!</definedName>
    <definedName name="_DRL1">#REF!</definedName>
    <definedName name="_DSP1" localSheetId="4">#REF!</definedName>
    <definedName name="_DSP1" localSheetId="3">#REF!</definedName>
    <definedName name="_DSP1">#REF!</definedName>
    <definedName name="_ECP1" localSheetId="4">#REF!</definedName>
    <definedName name="_ECP1" localSheetId="3">#REF!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4">'APUs ADICIONALES'!ERR</definedName>
    <definedName name="_F" localSheetId="3">'APUS GOBER'!ERR</definedName>
    <definedName name="_F" localSheetId="2">'INDICAR CÓDIGO DEL ITEM DE PAGO'!ERR</definedName>
    <definedName name="_F">[0]!ERR</definedName>
    <definedName name="_F10">#REF!</definedName>
    <definedName name="_FC">#REF!</definedName>
    <definedName name="_ff2005" localSheetId="4">'APUs ADICIONALES'!ERR</definedName>
    <definedName name="_ff2005">'APUS GOBER'!ERR</definedName>
    <definedName name="_Fill" localSheetId="2" hidden="1">#REF!</definedName>
    <definedName name="_Fill" hidden="1">#REF!</definedName>
    <definedName name="_xlnm._FilterDatabase" localSheetId="0" hidden="1">'PRESUPUESTO OFICIAL (Entidad)'!$I$11:$I$284</definedName>
    <definedName name="_xlnm._FilterDatabase" localSheetId="1" hidden="1">'PROPUESTA ECONOMICA(Proponente)'!$I$11:$I$40</definedName>
    <definedName name="_xlnm._FilterDatabase" hidden="1">#REF!</definedName>
    <definedName name="_FS01" localSheetId="4">#REF!</definedName>
    <definedName name="_FS01" localSheetId="3">#REF!</definedName>
    <definedName name="_FS01" localSheetId="2">'INDICAR CÓDIGO DEL ITEM DE PAGO'!ERR</definedName>
    <definedName name="_FS01">[0]!ERR</definedName>
    <definedName name="_g2" localSheetId="4" hidden="1">{"TAB1",#N/A,TRUE,"GENERAL";"TAB2",#N/A,TRUE,"GENERAL";"TAB3",#N/A,TRUE,"GENERAL";"TAB4",#N/A,TRUE,"GENERAL";"TAB5",#N/A,TRUE,"GENERAL"}</definedName>
    <definedName name="_g2" localSheetId="3"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localSheetId="3"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localSheetId="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localSheetId="3"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localSheetId="3"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localSheetId="3"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4" hidden="1">{"TAB1",#N/A,TRUE,"GENERAL";"TAB2",#N/A,TRUE,"GENERAL";"TAB3",#N/A,TRUE,"GENERAL";"TAB4",#N/A,TRUE,"GENERAL";"TAB5",#N/A,TRUE,"GENERAL"}</definedName>
    <definedName name="_GR1" localSheetId="3"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4" hidden="1">{"via1",#N/A,TRUE,"general";"via2",#N/A,TRUE,"general";"via3",#N/A,TRUE,"general"}</definedName>
    <definedName name="_gtr4" localSheetId="3"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localSheetId="3"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localSheetId="3"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localSheetId="3"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localSheetId="3"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localSheetId="3"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localSheetId="3"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localSheetId="3"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localSheetId="3"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4" hidden="1">{#N/A,#N/A,TRUE,"1842CWN0"}</definedName>
    <definedName name="_hhg1" localSheetId="3" hidden="1">{#N/A,#N/A,TRUE,"1842CWN0"}</definedName>
    <definedName name="_hhg1" hidden="1">{#N/A,#N/A,TRUE,"1842CWN0"}</definedName>
    <definedName name="_i4" localSheetId="4" hidden="1">{"via1",#N/A,TRUE,"general";"via2",#N/A,TRUE,"general";"via3",#N/A,TRUE,"general"}</definedName>
    <definedName name="_i4" localSheetId="3"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localSheetId="3"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localSheetId="3"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localSheetId="3"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localSheetId="3"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localSheetId="3"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localSheetId="3"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4">#REF!</definedName>
    <definedName name="_ICP1" localSheetId="3">#REF!</definedName>
    <definedName name="_ICP1">#REF!</definedName>
    <definedName name="_IMP1">#REF!</definedName>
    <definedName name="_IPC2002" localSheetId="2">#REF!</definedName>
    <definedName name="_IPC2002">#REF!</definedName>
    <definedName name="_IVA1">#REF!</definedName>
    <definedName name="_k3" localSheetId="4" hidden="1">{"TAB1",#N/A,TRUE,"GENERAL";"TAB2",#N/A,TRUE,"GENERAL";"TAB3",#N/A,TRUE,"GENERAL";"TAB4",#N/A,TRUE,"GENERAL";"TAB5",#N/A,TRUE,"GENERAL"}</definedName>
    <definedName name="_k3" localSheetId="3"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localSheetId="3"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localSheetId="3"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localSheetId="3"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localSheetId="3"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localSheetId="3"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localSheetId="3"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4" hidden="1">#REF!</definedName>
    <definedName name="_Key11" localSheetId="3"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4" hidden="1">{"TAB1",#N/A,TRUE,"GENERAL";"TAB2",#N/A,TRUE,"GENERAL";"TAB3",#N/A,TRUE,"GENERAL";"TAB4",#N/A,TRUE,"GENERAL";"TAB5",#N/A,TRUE,"GENERAL"}</definedName>
    <definedName name="_kjk6" localSheetId="3"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 hidden="1">#REF!</definedName>
    <definedName name="_lar03" localSheetId="2">#REF!</definedName>
    <definedName name="_lar03">#REF!</definedName>
    <definedName name="_LEY80">#REF!</definedName>
    <definedName name="_m3" localSheetId="4" hidden="1">{"via1",#N/A,TRUE,"general";"via2",#N/A,TRUE,"general";"via3",#N/A,TRUE,"general"}</definedName>
    <definedName name="_m3" localSheetId="3"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localSheetId="3"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localSheetId="3"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localSheetId="3"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localSheetId="3"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localSheetId="3"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localSheetId="3"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M1">#REF!</definedName>
    <definedName name="_MM2">#REF!</definedName>
    <definedName name="_MM3">#REF!</definedName>
    <definedName name="_mo1">#REF!</definedName>
    <definedName name="_MOD1">#REF!</definedName>
    <definedName name="_mun2" localSheetId="4">#REF!</definedName>
    <definedName name="_mun2" localSheetId="3">#REF!</definedName>
    <definedName name="_mun2" localSheetId="2">#REF!</definedName>
    <definedName name="_mun2">#REF!</definedName>
    <definedName name="_n3" localSheetId="4" hidden="1">{"TAB1",#N/A,TRUE,"GENERAL";"TAB2",#N/A,TRUE,"GENERAL";"TAB3",#N/A,TRUE,"GENERAL";"TAB4",#N/A,TRUE,"GENERAL";"TAB5",#N/A,TRUE,"GENERAL"}</definedName>
    <definedName name="_n3" localSheetId="3"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localSheetId="3"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localSheetId="3"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4" hidden="1">{"via1",#N/A,TRUE,"general";"via2",#N/A,TRUE,"general";"via3",#N/A,TRUE,"general"}</definedName>
    <definedName name="_nyn7" localSheetId="3"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localSheetId="3"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localSheetId="3"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localSheetId="3"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localSheetId="3"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localSheetId="3"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localSheetId="3"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4">#REF!</definedName>
    <definedName name="_OCD1" localSheetId="3">#REF!</definedName>
    <definedName name="_OCD1">#REF!</definedName>
    <definedName name="_OCI1" localSheetId="4">#REF!</definedName>
    <definedName name="_OCI1" localSheetId="3">#REF!</definedName>
    <definedName name="_OCI1">#REF!</definedName>
    <definedName name="_Order1" hidden="1">0</definedName>
    <definedName name="_Order2" localSheetId="4" hidden="1">0</definedName>
    <definedName name="_Order2" localSheetId="3" hidden="1">0</definedName>
    <definedName name="_Order2" hidden="1">255</definedName>
    <definedName name="_p6" localSheetId="4" hidden="1">{"via1",#N/A,TRUE,"general";"via2",#N/A,TRUE,"general";"via3",#N/A,TRUE,"general"}</definedName>
    <definedName name="_p6" localSheetId="3"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localSheetId="3"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localSheetId="3"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localSheetId="4" hidden="1">#REF!</definedName>
    <definedName name="_Parse_Out" localSheetId="3" hidden="1">#REF!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4">#REF!</definedName>
    <definedName name="_r" localSheetId="3">#REF!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localSheetId="3"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c">#REF!</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4" hidden="1">{"via1",#N/A,TRUE,"general";"via2",#N/A,TRUE,"general";"via3",#N/A,TRUE,"general"}</definedName>
    <definedName name="_rtu6" localSheetId="3"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localSheetId="3"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localSheetId="3"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localSheetId="3"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localSheetId="3"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localSheetId="3"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localSheetId="3"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localSheetId="3"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BC1" localSheetId="4">#REF!</definedName>
    <definedName name="_SBC1" localSheetId="3">#REF!</definedName>
    <definedName name="_SBC1">#REF!</definedName>
    <definedName name="_SBC3" localSheetId="4">#REF!</definedName>
    <definedName name="_SBC3" localSheetId="3">#REF!</definedName>
    <definedName name="_SBC3">#REF!</definedName>
    <definedName name="_SBC5" localSheetId="4">#REF!</definedName>
    <definedName name="_SBC5" localSheetId="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4" hidden="1">{"TAB1",#N/A,TRUE,"GENERAL";"TAB2",#N/A,TRUE,"GENERAL";"TAB3",#N/A,TRUE,"GENERAL";"TAB4",#N/A,TRUE,"GENERAL";"TAB5",#N/A,TRUE,"GENERAL"}</definedName>
    <definedName name="_t3" localSheetId="3"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localSheetId="3"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localSheetId="3"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localSheetId="3"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localSheetId="3"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localSheetId="3"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localSheetId="3"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localSheetId="3"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localSheetId="3"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localSheetId="3"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localSheetId="3"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E10">#REF!</definedName>
    <definedName name="_TEE6">#REF!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UB10">#REF!</definedName>
    <definedName name="_TUB12">#REF!</definedName>
    <definedName name="_TUB3">#REF!</definedName>
    <definedName name="_TUB6">#REF!</definedName>
    <definedName name="_TUB8">#REF!</definedName>
    <definedName name="_u4" localSheetId="4" hidden="1">{"TAB1",#N/A,TRUE,"GENERAL";"TAB2",#N/A,TRUE,"GENERAL";"TAB3",#N/A,TRUE,"GENERAL";"TAB4",#N/A,TRUE,"GENERAL";"TAB5",#N/A,TRUE,"GENERAL"}</definedName>
    <definedName name="_u4" localSheetId="3"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localSheetId="3"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localSheetId="3"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localSheetId="3"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localSheetId="3"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localSheetId="3"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4" hidden="1">#REF!</definedName>
    <definedName name="_unj1" localSheetId="3" hidden="1">#REF!</definedName>
    <definedName name="_unj1" hidden="1">#REF!</definedName>
    <definedName name="_ur7" localSheetId="4" hidden="1">{"TAB1",#N/A,TRUE,"GENERAL";"TAB2",#N/A,TRUE,"GENERAL";"TAB3",#N/A,TRUE,"GENERAL";"TAB4",#N/A,TRUE,"GENERAL";"TAB5",#N/A,TRUE,"GENERAL"}</definedName>
    <definedName name="_ur7" localSheetId="3"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localSheetId="3"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localSheetId="3"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localSheetId="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localSheetId="3"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localSheetId="3"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localSheetId="3"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localSheetId="3"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localSheetId="3"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4">#REF!</definedName>
    <definedName name="_VEX1" localSheetId="3">#REF!</definedName>
    <definedName name="_VEX1">#REF!</definedName>
    <definedName name="_VFA1" localSheetId="4">#REF!</definedName>
    <definedName name="_VFA1" localSheetId="3">#REF!</definedName>
    <definedName name="_VFA1">#REF!</definedName>
    <definedName name="_vfv4" localSheetId="4" hidden="1">{"via1",#N/A,TRUE,"general";"via2",#N/A,TRUE,"general";"via3",#N/A,TRUE,"general"}</definedName>
    <definedName name="_vfv4" localSheetId="3"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IT1" localSheetId="4">#REF!</definedName>
    <definedName name="_VIT1" localSheetId="3">#REF!</definedName>
    <definedName name="_VIT1">#REF!</definedName>
    <definedName name="_VPR1" localSheetId="4">#REF!</definedName>
    <definedName name="_VPR1" localSheetId="3">#REF!</definedName>
    <definedName name="_VPR1">#REF!</definedName>
    <definedName name="_VPR2">#REF!</definedName>
    <definedName name="_VRP1" localSheetId="4">#REF!</definedName>
    <definedName name="_VRP1" localSheetId="3">#REF!</definedName>
    <definedName name="_VRP1">#REF!</definedName>
    <definedName name="_VSM1" localSheetId="4">#REF!</definedName>
    <definedName name="_VSM1" localSheetId="3">#REF!</definedName>
    <definedName name="_VSM1">#REF!</definedName>
    <definedName name="_WEL124">#REF!</definedName>
    <definedName name="_X">NA()</definedName>
    <definedName name="_x1" localSheetId="4" hidden="1">{"TAB1",#N/A,TRUE,"GENERAL";"TAB2",#N/A,TRUE,"GENERAL";"TAB3",#N/A,TRUE,"GENERAL";"TAB4",#N/A,TRUE,"GENERAL";"TAB5",#N/A,TRUE,"GENERAL"}</definedName>
    <definedName name="_x1" localSheetId="3"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localSheetId="3"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localSheetId="3"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localSheetId="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localSheetId="3"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localSheetId="3"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localSheetId="3"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localSheetId="3"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localSheetId="3"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localSheetId="3"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localSheetId="3"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localSheetId="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localSheetId="3"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localSheetId="3"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localSheetId="3"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localSheetId="3"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localSheetId="3"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NA()</definedName>
    <definedName name="_z1" localSheetId="4" hidden="1">{"TAB1",#N/A,TRUE,"GENERAL";"TAB2",#N/A,TRUE,"GENERAL";"TAB3",#N/A,TRUE,"GENERAL";"TAB4",#N/A,TRUE,"GENERAL";"TAB5",#N/A,TRUE,"GENERAL"}</definedName>
    <definedName name="_z1" localSheetId="3"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localSheetId="3"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localSheetId="3"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localSheetId="3"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localSheetId="3"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localSheetId="3"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4">#REF!</definedName>
    <definedName name="A" localSheetId="3">#REF!</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4" hidden="1">{"TAB1",#N/A,TRUE,"GENERAL";"TAB2",#N/A,TRUE,"GENERAL";"TAB3",#N/A,TRUE,"GENERAL";"TAB4",#N/A,TRUE,"GENERAL";"TAB5",#N/A,TRUE,"GENERAL"}</definedName>
    <definedName name="a2a" localSheetId="3"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4">#REF!</definedName>
    <definedName name="aa" localSheetId="3">#REF!</definedName>
    <definedName name="aa" localSheetId="2">'INDICAR CÓDIGO DEL ITEM DE PAGO'!ERR</definedName>
    <definedName name="aa">[0]!ERR</definedName>
    <definedName name="AAA" localSheetId="4">#REF!</definedName>
    <definedName name="AAA" localSheetId="3">#REF!</definedName>
    <definedName name="AAA" localSheetId="2">'INDICAR CÓDIGO DEL ITEM DE PAGO'!ERR</definedName>
    <definedName name="AAA">[0]!ERR</definedName>
    <definedName name="AAAA">#REF!</definedName>
    <definedName name="aaaaaa">#REF!</definedName>
    <definedName name="aaaaas" localSheetId="4"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 localSheetId="4">#REF!</definedName>
    <definedName name="AAC" localSheetId="3">#REF!</definedName>
    <definedName name="AAC">#REF!</definedName>
    <definedName name="aas" localSheetId="4" hidden="1">{"TAB1",#N/A,TRUE,"GENERAL";"TAB2",#N/A,TRUE,"GENERAL";"TAB3",#N/A,TRUE,"GENERAL";"TAB4",#N/A,TRUE,"GENERAL";"TAB5",#N/A,TRUE,"GENERAL"}</definedName>
    <definedName name="aas" localSheetId="3"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_ID_APU">#REF!</definedName>
    <definedName name="aba_1">#REF!</definedName>
    <definedName name="aba_2">#REF!</definedName>
    <definedName name="abc" localSheetId="2">#REF!</definedName>
    <definedName name="abc">#REF!</definedName>
    <definedName name="ABCD" hidden="1">#REF!</definedName>
    <definedName name="ABCDE" hidden="1">#REF!</definedName>
    <definedName name="ABG" localSheetId="4">#REF!</definedName>
    <definedName name="ABG" localSheetId="3">#REF!</definedName>
    <definedName name="ABG">#REF!</definedName>
    <definedName name="absc1" localSheetId="1">#REF!</definedName>
    <definedName name="absc1">#REF!</definedName>
    <definedName name="ac">#REF!</definedName>
    <definedName name="AccessDatabase" localSheetId="4" hidden="1">"A:\SAIN.mdb"</definedName>
    <definedName name="AccessDatabase" localSheetId="3" hidden="1">"A:\SAIN.mdb"</definedName>
    <definedName name="AccessDatabase" hidden="1">"C:\C-314\VOLUMENES\volfin4.mdb"</definedName>
    <definedName name="ACOMELEC">#REF!</definedName>
    <definedName name="ACOMHID">#REF!</definedName>
    <definedName name="acpm">5000</definedName>
    <definedName name="acsr2">#REF!</definedName>
    <definedName name="ACSR2222">#REF!</definedName>
    <definedName name="ACT">#REF!</definedName>
    <definedName name="ACT_COMP">#REF!</definedName>
    <definedName name="ACT_COMP2">#REF!</definedName>
    <definedName name="ACT_CONT">#REF!</definedName>
    <definedName name="ACT_CONT2">#REF!</definedName>
    <definedName name="Actividades">#REF!</definedName>
    <definedName name="actual">#REF!</definedName>
    <definedName name="ACTV">#REF!</definedName>
    <definedName name="ACUEDUCTO">#REF!</definedName>
    <definedName name="acumulado">#REF!,#REF!,#REF!,#REF!</definedName>
    <definedName name="ad" localSheetId="2">#REF!</definedName>
    <definedName name="ad">#REF!</definedName>
    <definedName name="adasd">#REF!</definedName>
    <definedName name="ADFE">#REF!</definedName>
    <definedName name="ADFGSDB" localSheetId="4" hidden="1">{"via1",#N/A,TRUE,"general";"via2",#N/A,TRUE,"general";"via3",#N/A,TRUE,"general"}</definedName>
    <definedName name="ADFGSDB" localSheetId="3"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m" localSheetId="4">#REF!</definedName>
    <definedName name="Adm" localSheetId="3">#REF!</definedName>
    <definedName name="ADM">#REF!</definedName>
    <definedName name="ADMINISTRACION">#REF!</definedName>
    <definedName name="ADMINISTRADOR" localSheetId="4">#REF!</definedName>
    <definedName name="ADMINISTRADOR" localSheetId="3">#REF!</definedName>
    <definedName name="administrador">#REF!</definedName>
    <definedName name="ADMINISTRADOR_VIAL__ARMANDO_SANCHEZ_SANCHEZ">#REF!</definedName>
    <definedName name="Administrativos">#REF!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4" hidden="1">{"TAB1",#N/A,TRUE,"GENERAL";"TAB2",#N/A,TRUE,"GENERAL";"TAB3",#N/A,TRUE,"GENERAL";"TAB4",#N/A,TRUE,"GENERAL";"TAB5",#N/A,TRUE,"GENERAL"}</definedName>
    <definedName name="ADSAD" localSheetId="3"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4" hidden="1">{"via1",#N/A,TRUE,"general";"via2",#N/A,TRUE,"general";"via3",#N/A,TRUE,"general"}</definedName>
    <definedName name="aefa" localSheetId="3"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ER">#REF!</definedName>
    <definedName name="afdsw" localSheetId="4" hidden="1">{"TAB1",#N/A,TRUE,"GENERAL";"TAB2",#N/A,TRUE,"GENERAL";"TAB3",#N/A,TRUE,"GENERAL";"TAB4",#N/A,TRUE,"GENERAL";"TAB5",#N/A,TRUE,"GENERAL"}</definedName>
    <definedName name="afdsw" localSheetId="3"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RMADO02">#REF!</definedName>
    <definedName name="agdsgg" localSheetId="4" hidden="1">{"via1",#N/A,TRUE,"general";"via2",#N/A,TRUE,"general";"via3",#N/A,TRUE,"general"}</definedName>
    <definedName name="agdsgg" localSheetId="3"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h">#REF!</definedName>
    <definedName name="ahe">#REF!</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#REF!</definedName>
    <definedName name="AjustDelAIU" localSheetId="2">#REF!</definedName>
    <definedName name="AjustDelAIU">#REF!</definedName>
    <definedName name="alam">#REF!</definedName>
    <definedName name="alc" localSheetId="1">#REF!</definedName>
    <definedName name="alc">#REF!</definedName>
    <definedName name="AlcanceProyecto">#REF!</definedName>
    <definedName name="ALCANTARILLADO">#REF!</definedName>
    <definedName name="ALFAJIAS">#REF!</definedName>
    <definedName name="ALM">#REF!</definedName>
    <definedName name="ALTERN">#REF!</definedName>
    <definedName name="ALTO">#REF!</definedName>
    <definedName name="AMBIMP">#REF!</definedName>
    <definedName name="Amount">#REF!</definedName>
    <definedName name="ANALBSW">#REF!</definedName>
    <definedName name="ANALISIS_BAS">#REF!</definedName>
    <definedName name="ANCLAJE" localSheetId="4">#REF!</definedName>
    <definedName name="ANCLAJE" localSheetId="3">#REF!</definedName>
    <definedName name="ANCLAJE" localSheetId="2">#REF!</definedName>
    <definedName name="ANCLAJE">#REF!</definedName>
    <definedName name="AND">#REF!</definedName>
    <definedName name="ANDENES">#REF!</definedName>
    <definedName name="andres">#REF!</definedName>
    <definedName name="ANDRES2">#REF!</definedName>
    <definedName name="ANDRES3">#REF!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 localSheetId="4">#REF!</definedName>
    <definedName name="Antic" localSheetId="3">#REF!</definedName>
    <definedName name="Antic">#REF!</definedName>
    <definedName name="ANTICIPO" localSheetId="4">#REF!</definedName>
    <definedName name="ANTICIPO" localSheetId="3">#REF!</definedName>
    <definedName name="ANTICIPO">#REF!</definedName>
    <definedName name="ANTONIA" localSheetId="4">IF('APUs ADICIONALES'!FABIAN,Header_Row+'APUs ADICIONALES'!Number_of_Payments,Header_Row)</definedName>
    <definedName name="ANTONIA">IF(FABIAN,Header_Row+'APUS GOBER'!Number_of_Payments,Header_Row)</definedName>
    <definedName name="año" localSheetId="4">#REF!</definedName>
    <definedName name="año" localSheetId="3">#REF!</definedName>
    <definedName name="AÑO">#REF!</definedName>
    <definedName name="año1">#REF!</definedName>
    <definedName name="AÑOWUIE" localSheetId="4">#REF!</definedName>
    <definedName name="AÑOWUIE" localSheetId="3">#REF!</definedName>
    <definedName name="AÑOWUIE">#REF!</definedName>
    <definedName name="ao">#REF!</definedName>
    <definedName name="apaiy">#REF!</definedName>
    <definedName name="APARATOS">#REF!</definedName>
    <definedName name="APELLIDOS">#REF!</definedName>
    <definedName name="API">#REF!</definedName>
    <definedName name="apu" localSheetId="4">#REF!</definedName>
    <definedName name="apu" localSheetId="3">#REF!</definedName>
    <definedName name="APU" localSheetId="1">#REF!</definedName>
    <definedName name="APU">#REF!</definedName>
    <definedName name="APU_directos" localSheetId="2">#REF!</definedName>
    <definedName name="APU_directos">#REF!</definedName>
    <definedName name="APU_RES_CANT_INS">#REF!</definedName>
    <definedName name="APU_RES_FOR_APU">#REF!</definedName>
    <definedName name="APU_RES_ID_APU">#REF!</definedName>
    <definedName name="APU_RES_ID_APU_C">#REF!</definedName>
    <definedName name="APU_RES_ID_INS">#REF!</definedName>
    <definedName name="APU_RES_ID_INS_APU">#REF!</definedName>
    <definedName name="APU_RES_ID_TIPO">#REF!</definedName>
    <definedName name="APU_RES_VP_APU">#REF!</definedName>
    <definedName name="APU_RESUM">#REF!</definedName>
    <definedName name="APU221.1" localSheetId="2">#REF!</definedName>
    <definedName name="APU221.1">#REF!</definedName>
    <definedName name="APU221.2" localSheetId="2">#REF!</definedName>
    <definedName name="APU221.2">#REF!</definedName>
    <definedName name="APUs">#REF!</definedName>
    <definedName name="aq" localSheetId="4">#REF!</definedName>
    <definedName name="aq" localSheetId="3">#REF!</definedName>
    <definedName name="aq" localSheetId="2">'INDICAR CÓDIGO DEL ITEM DE PAGO'!ERR</definedName>
    <definedName name="aq">[0]!ERR</definedName>
    <definedName name="aqaq" localSheetId="4" hidden="1">{"TAB1",#N/A,TRUE,"GENERAL";"TAB2",#N/A,TRUE,"GENERAL";"TAB3",#N/A,TRUE,"GENERAL";"TAB4",#N/A,TRUE,"GENERAL";"TAB5",#N/A,TRUE,"GENERAL"}</definedName>
    <definedName name="aqaq" localSheetId="3"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BOL">#REF!</definedName>
    <definedName name="ARCHIVO">#REF!</definedName>
    <definedName name="AREA">#REF!</definedName>
    <definedName name="_xlnm.Extract">#REF!</definedName>
    <definedName name="_xlnm.Print_Area" localSheetId="4">'APUs ADICIONALES'!$A$1:$F$950</definedName>
    <definedName name="_xlnm.Print_Area" localSheetId="3">#N/A</definedName>
    <definedName name="_xlnm.Print_Area" localSheetId="2">'INDICAR CÓDIGO DEL ITEM DE PAGO'!$A$1:$Q$91</definedName>
    <definedName name="_xlnm.Print_Area" localSheetId="0">'PRESUPUESTO OFICIAL (Entidad)'!$A$1:$M$303</definedName>
    <definedName name="_xlnm.Print_Area" localSheetId="1">'PROPUESTA ECONOMICA(Proponente)'!$A$1:$M$61</definedName>
    <definedName name="_xlnm.Print_Area">#REF!</definedName>
    <definedName name="AreaLimpiar">#REF!,#REF!,#REF!,#REF!,#REF!,#REF!,#REF!,#REF!,#REF!,#REF!</definedName>
    <definedName name="Areatotal">#REF!</definedName>
    <definedName name="Aref">#REF!</definedName>
    <definedName name="ARENA">#REF!</definedName>
    <definedName name="armuve" localSheetId="4">#N/A</definedName>
    <definedName name="armuve" localSheetId="3">#N/A</definedName>
    <definedName name="armuve" localSheetId="2">'INDICAR CÓDIGO DEL ITEM DE PAGO'!ERR</definedName>
    <definedName name="armuve">[0]!ERR</definedName>
    <definedName name="ARP">#REF!</definedName>
    <definedName name="ARS">#REF!</definedName>
    <definedName name="as" localSheetId="4">#REF!</definedName>
    <definedName name="as" localSheetId="3">#REF!</definedName>
    <definedName name="as" localSheetId="2">'INDICAR CÓDIGO DEL ITEM DE PAGO'!ERR</definedName>
    <definedName name="as">[0]!ERR</definedName>
    <definedName name="asa">#REF!</definedName>
    <definedName name="ASB" localSheetId="4">#REF!</definedName>
    <definedName name="ASB" localSheetId="3">#REF!</definedName>
    <definedName name="ASB">#REF!</definedName>
    <definedName name="ASD" localSheetId="4" hidden="1">{"via1",#N/A,TRUE,"general";"via2",#N/A,TRUE,"general";"via3",#N/A,TRUE,"general"}</definedName>
    <definedName name="ASD" localSheetId="3"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localSheetId="3"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localSheetId="3"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localSheetId="3"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4">#N/A</definedName>
    <definedName name="ASDFGHJKLÑ" localSheetId="3">#N/A</definedName>
    <definedName name="ASDFGHJKLÑ" localSheetId="2">'INDICAR CÓDIGO DEL ITEM DE PAGO'!ERR</definedName>
    <definedName name="ASDFGHJKLÑ">[0]!ERR</definedName>
    <definedName name="asfasd" localSheetId="4" hidden="1">{"via1",#N/A,TRUE,"general";"via2",#N/A,TRUE,"general";"via3",#N/A,TRUE,"general"}</definedName>
    <definedName name="asfasd" localSheetId="3"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localSheetId="3"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4" hidden="1">{#N/A,#N/A,TRUE,"INGENIERIA";#N/A,#N/A,TRUE,"COMPRAS";#N/A,#N/A,TRUE,"DIRECCION";#N/A,#N/A,TRUE,"RESUMEN"}</definedName>
    <definedName name="asfdfe" localSheetId="3" hidden="1">{#N/A,#N/A,TRUE,"INGENIERIA";#N/A,#N/A,TRUE,"COMPRAS";#N/A,#N/A,TRUE,"DIRECCION";#N/A,#N/A,TRUE,"RESUMEN"}</definedName>
    <definedName name="asfdfe" hidden="1">{#N/A,#N/A,TRUE,"INGENIERIA";#N/A,#N/A,TRUE,"COMPRAS";#N/A,#N/A,TRUE,"DIRECCION";#N/A,#N/A,TRUE,"RESUMEN"}</definedName>
    <definedName name="asff" localSheetId="4" hidden="1">{"TAB1",#N/A,TRUE,"GENERAL";"TAB2",#N/A,TRUE,"GENERAL";"TAB3",#N/A,TRUE,"GENERAL";"TAB4",#N/A,TRUE,"GENERAL";"TAB5",#N/A,TRUE,"GENERAL"}</definedName>
    <definedName name="asff" localSheetId="3"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localSheetId="3"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TRIP">#REF!</definedName>
    <definedName name="Atp">#REF!</definedName>
    <definedName name="au">#REF!</definedName>
    <definedName name="aur">#REF!</definedName>
    <definedName name="_xlnm.Auto_Open" localSheetId="4">MODULO10.auto_abrir</definedName>
    <definedName name="_xlnm.Auto_Open" localSheetId="3">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x">#REF!</definedName>
    <definedName name="azaz" localSheetId="4" hidden="1">{"TAB1",#N/A,TRUE,"GENERAL";"TAB2",#N/A,TRUE,"GENERAL";"TAB3",#N/A,TRUE,"GENERAL";"TAB4",#N/A,TRUE,"GENERAL";"TAB5",#N/A,TRUE,"GENERAL"}</definedName>
    <definedName name="azaz" localSheetId="3"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4">#REF!</definedName>
    <definedName name="B" localSheetId="3">#REF!</definedName>
    <definedName name="B" localSheetId="2" hidden="1">{"via1",#N/A,TRUE,"general";"via2",#N/A,TRUE,"general";"via3",#N/A,TRUE,"general"}</definedName>
    <definedName name="B" hidden="1">{"via1",#N/A,TRUE,"general";"via2",#N/A,TRUE,"general";"via3",#N/A,TRUE,"general"}</definedName>
    <definedName name="BAJANTES">#REF!</definedName>
    <definedName name="Bajo_L">#REF!</definedName>
    <definedName name="bASE" localSheetId="2">#REF!</definedName>
    <definedName name="Base">#REF!</definedName>
    <definedName name="Base_datos_IM">#REF!</definedName>
    <definedName name="base1">#REF!</definedName>
    <definedName name="base2">#REF!</definedName>
    <definedName name="basedatos" localSheetId="4">#REF!</definedName>
    <definedName name="basedatos" localSheetId="3">#REF!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4">#REF!</definedName>
    <definedName name="bb" localSheetId="3">#REF!</definedName>
    <definedName name="BB" localSheetId="2">'INDICAR CÓDIGO DEL ITEM DE PAGO'!ERR</definedName>
    <definedName name="BB">[0]!ERR</definedName>
    <definedName name="bbbbbb" localSheetId="4" hidden="1">{"via1",#N/A,TRUE,"general";"via2",#N/A,TRUE,"general";"via3",#N/A,TRUE,"general"}</definedName>
    <definedName name="bbbbbb" localSheetId="3"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BBBBBBBBBBBBBBBBBBBBBBBBBBB">#REF!</definedName>
    <definedName name="bbbbbh" localSheetId="4"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localSheetId="3"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4"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4" hidden="1">{"via1",#N/A,TRUE,"general";"via2",#N/A,TRUE,"general";"via3",#N/A,TRUE,"general"}</definedName>
    <definedName name="BDFB" localSheetId="3"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localSheetId="3"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4" hidden="1">{"TAB1",#N/A,TRUE,"GENERAL";"TAB2",#N/A,TRUE,"GENERAL";"TAB3",#N/A,TRUE,"GENERAL";"TAB4",#N/A,TRUE,"GENERAL";"TAB5",#N/A,TRUE,"GENERAL"}</definedName>
    <definedName name="bfnfv" localSheetId="3"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localSheetId="3"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localSheetId="3"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localSheetId="3"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#REF!</definedName>
    <definedName name="BGT">#REF!</definedName>
    <definedName name="bgvfcdx" localSheetId="4" hidden="1">{"via1",#N/A,TRUE,"general";"via2",#N/A,TRUE,"general";"via3",#N/A,TRUE,"general"}</definedName>
    <definedName name="bgvfcdx" localSheetId="3"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JK">#REF!</definedName>
    <definedName name="BHT">#REF!</definedName>
    <definedName name="BHT_F">#REF!</definedName>
    <definedName name="bi">#REF!</definedName>
    <definedName name="bimestre">#REF!</definedName>
    <definedName name="BISEL">#REF!</definedName>
    <definedName name="BJHVVHGH" localSheetId="4">DATE(YEAR(Loan_Start),MONTH(Loan_Start)+Payment_Number,DAY(Loan_Start))</definedName>
    <definedName name="BJHVVHGH">DATE(YEAR(Loan_Start),MONTH(Loan_Start)+Payment_Number,DAY(Loan_Start))</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nm">#REF!</definedName>
    <definedName name="Bombas">#REF!</definedName>
    <definedName name="BONO">#REF!</definedName>
    <definedName name="BORDER1">#REF!</definedName>
    <definedName name="BORDET">#REF!</definedName>
    <definedName name="BORSHE">#REF!</definedName>
    <definedName name="BORSUM">#REF!</definedName>
    <definedName name="BOX">#REF!</definedName>
    <definedName name="boxes">#REF!</definedName>
    <definedName name="BQ">#REF!</definedName>
    <definedName name="br" localSheetId="4" hidden="1">{"TAB1",#N/A,TRUE,"GENERAL";"TAB2",#N/A,TRUE,"GENERAL";"TAB3",#N/A,TRUE,"GENERAL";"TAB4",#N/A,TRUE,"GENERAL";"TAB5",#N/A,TRUE,"GENERAL"}</definedName>
    <definedName name="br" localSheetId="3"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RIC12">#REF!</definedName>
    <definedName name="bsb" localSheetId="4" hidden="1">{"via1",#N/A,TRUE,"general";"via2",#N/A,TRUE,"general";"via3",#N/A,TRUE,"general"}</definedName>
    <definedName name="bsb" localSheetId="3"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localSheetId="3"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4" hidden="1">{"via1",#N/A,TRUE,"general";"via2",#N/A,TRUE,"general";"via3",#N/A,TRUE,"general"}</definedName>
    <definedName name="bt" localSheetId="3"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4">#REF!</definedName>
    <definedName name="BuiltIn_Print_Area" localSheetId="3">#REF!</definedName>
    <definedName name="BuiltIn_Print_Area">#REF!</definedName>
    <definedName name="BuiltIn_Print_Area___0" localSheetId="4">#REF!</definedName>
    <definedName name="BuiltIn_Print_Area___0" localSheetId="3">#REF!</definedName>
    <definedName name="BuiltIn_Print_Area___0">#REF!</definedName>
    <definedName name="BuscHSeguim">#REF!</definedName>
    <definedName name="BuscHSeguim2">#REF!</definedName>
    <definedName name="BUSH">#REF!</definedName>
    <definedName name="bvbc" localSheetId="4" hidden="1">{"TAB1",#N/A,TRUE,"GENERAL";"TAB2",#N/A,TRUE,"GENERAL";"TAB3",#N/A,TRUE,"GENERAL";"TAB4",#N/A,TRUE,"GENERAL";"TAB5",#N/A,TRUE,"GENERAL"}</definedName>
    <definedName name="bvbc" localSheetId="3"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localSheetId="3"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localSheetId="3"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y" localSheetId="4" hidden="1">{"via1",#N/A,TRUE,"general";"via2",#N/A,TRUE,"general";"via3",#N/A,TRUE,"general"}</definedName>
    <definedName name="by" localSheetId="3"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BLECU">#REF!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_PERS">#REF!</definedName>
    <definedName name="cantidad" localSheetId="4">#REF!,#REF!,#REF!,#REF!,#REF!,#REF!,#REF!,#REF!,#REF!,#REF!,#REF!,#REF!,#REF!,#REF!,#REF!,#REF!</definedName>
    <definedName name="cantidad" localSheetId="3">#REF!,#REF!,#REF!,#REF!,#REF!,#REF!,#REF!,#REF!,#REF!,#REF!,#REF!,#REF!,#REF!,#REF!,#REF!,#REF!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4">DATE(YEAR(Loan_Start),MONTH(Loan_Start)+Payment_Number,DAY(Loan_Start))</definedName>
    <definedName name="CARLOS" localSheetId="3">DATE(YEAR(Loan_Start),MONTH(Loan_Start)+Payment_Number,DAY(Loan_Start))</definedName>
    <definedName name="carlos" localSheetId="1">MODULO10.auto_abrir</definedName>
    <definedName name="carlos">MODULO10.auto_abrir</definedName>
    <definedName name="carol1">#REF!</definedName>
    <definedName name="CARPINTERIA">#REF!</definedName>
    <definedName name="CARRETERAS">#REF!</definedName>
    <definedName name="CASCASCACAA">#REF!</definedName>
    <definedName name="causa">#REF!</definedName>
    <definedName name="CBLES">#REF!</definedName>
    <definedName name="CBLES1">#REF!</definedName>
    <definedName name="CBRDISEÑO" localSheetId="4">#REF!</definedName>
    <definedName name="CBRDISEÑO" localSheetId="3">#REF!</definedName>
    <definedName name="CBRDISEÑO">#REF!</definedName>
    <definedName name="CBWorkbookPriority" localSheetId="4" hidden="1">-1385358669</definedName>
    <definedName name="CBWorkbookPriority" localSheetId="3" hidden="1">-1385358669</definedName>
    <definedName name="CBWorkbookPriority" hidden="1">-1602700874</definedName>
    <definedName name="cc" localSheetId="4">#REF!</definedName>
    <definedName name="cc" localSheetId="3">#REF!</definedName>
    <definedName name="CC">#REF!</definedName>
    <definedName name="CC5094_EE2210">#REF!</definedName>
    <definedName name="CC5094_EE3270">#REF!</definedName>
    <definedName name="CC5094_EE3890">#REF!</definedName>
    <definedName name="ccccc" localSheetId="4" hidden="1">{"TAB1",#N/A,TRUE,"GENERAL";"TAB2",#N/A,TRUE,"GENERAL";"TAB3",#N/A,TRUE,"GENERAL";"TAB4",#N/A,TRUE,"GENERAL";"TAB5",#N/A,TRUE,"GENERAL"}</definedName>
    <definedName name="ccccc" localSheetId="3"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4">#REF!</definedName>
    <definedName name="CCCCCC" localSheetId="3">#REF!</definedName>
    <definedName name="CCCCCC" localSheetId="2">#REF!</definedName>
    <definedName name="CCCCCC">#REF!</definedName>
    <definedName name="CCT">#REF!</definedName>
    <definedName name="CCTO2000">#REF!</definedName>
    <definedName name="ccto210" localSheetId="2">#REF!</definedName>
    <definedName name="ccto210">#REF!</definedName>
    <definedName name="CCTO3000">#REF!</definedName>
    <definedName name="CCTOCICLOPEO">#REF!</definedName>
    <definedName name="cd" localSheetId="4">#REF!</definedName>
    <definedName name="cd" localSheetId="3">#REF!</definedName>
    <definedName name="cd">#REF!</definedName>
    <definedName name="cdcd" hidden="1">#REF!</definedName>
    <definedName name="cdcdc" localSheetId="4" hidden="1">{"via1",#N/A,TRUE,"general";"via2",#N/A,TRUE,"general";"via3",#N/A,TRUE,"general"}</definedName>
    <definedName name="cdcdc" localSheetId="3"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#REF!</definedName>
    <definedName name="CDctrl" localSheetId="4">#REF!</definedName>
    <definedName name="CDctrl" localSheetId="3">#REF!</definedName>
    <definedName name="CDctrl">#REF!</definedName>
    <definedName name="CDE">#REF!</definedName>
    <definedName name="cdfgrtfd" hidden="1">#REF!</definedName>
    <definedName name="CDSeguim">#REF!</definedName>
    <definedName name="ceerf" localSheetId="4" hidden="1">{"TAB1",#N/A,TRUE,"GENERAL";"TAB2",#N/A,TRUE,"GENERAL";"TAB3",#N/A,TRUE,"GENERAL";"TAB4",#N/A,TRUE,"GENERAL";"TAB5",#N/A,TRUE,"GENERAL"}</definedName>
    <definedName name="ceerf" localSheetId="3"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LDA_ID_APU">#REF!</definedName>
    <definedName name="CELOSIA">#REF!</definedName>
    <definedName name="CEMENTO" localSheetId="4">#REF!</definedName>
    <definedName name="CEMENTO" localSheetId="3">#REF!</definedName>
    <definedName name="CEMENTO" localSheetId="2">#REF!</definedName>
    <definedName name="CEMENTO">#REF!</definedName>
    <definedName name="CERRADBAÑO">#REF!</definedName>
    <definedName name="CERRADEXT">#REF!</definedName>
    <definedName name="cesse" localSheetId="4">'APUs ADICIONALES'!ERR</definedName>
    <definedName name="cesse">'APUS GOBER'!ERR</definedName>
    <definedName name="CGDI01" localSheetId="4">#REF!</definedName>
    <definedName name="CGDI01" localSheetId="3">#REF!</definedName>
    <definedName name="CGDI01">#REF!</definedName>
    <definedName name="CGDI02" localSheetId="4">#REF!</definedName>
    <definedName name="CGDI02" localSheetId="3">#REF!</definedName>
    <definedName name="CGDI02">#REF!</definedName>
    <definedName name="CGDI03" localSheetId="4">#REF!</definedName>
    <definedName name="CGDI03" localSheetId="3">#REF!</definedName>
    <definedName name="CGDI03">#REF!</definedName>
    <definedName name="CGDI04" localSheetId="4">#REF!</definedName>
    <definedName name="CGDI04" localSheetId="3">#REF!</definedName>
    <definedName name="CGDI04">#REF!</definedName>
    <definedName name="CGDI05" localSheetId="4">#REF!</definedName>
    <definedName name="CGDI05" localSheetId="3">#REF!</definedName>
    <definedName name="CGDI05">#REF!</definedName>
    <definedName name="CGDI06" localSheetId="4">#REF!</definedName>
    <definedName name="CGDI06" localSheetId="3">#REF!</definedName>
    <definedName name="CGDI06">#REF!</definedName>
    <definedName name="CGDI07" localSheetId="4">#REF!</definedName>
    <definedName name="CGDI07" localSheetId="3">#REF!</definedName>
    <definedName name="CGDI07">#REF!</definedName>
    <definedName name="CGDI08" localSheetId="4">#REF!</definedName>
    <definedName name="CGDI08" localSheetId="3">#REF!</definedName>
    <definedName name="CGDI08">#REF!</definedName>
    <definedName name="CGEX01" localSheetId="4">#REF!</definedName>
    <definedName name="CGEX01" localSheetId="3">#REF!</definedName>
    <definedName name="CGEX01">#REF!</definedName>
    <definedName name="CGEX02" localSheetId="4">#REF!</definedName>
    <definedName name="CGEX02" localSheetId="3">#REF!</definedName>
    <definedName name="CGEX02">#REF!</definedName>
    <definedName name="CGEX031" localSheetId="4">#REF!</definedName>
    <definedName name="CGEX031" localSheetId="3">#REF!</definedName>
    <definedName name="CGEX031">#REF!</definedName>
    <definedName name="CGEX04" localSheetId="4">#REF!</definedName>
    <definedName name="CGEX04" localSheetId="3">#REF!</definedName>
    <definedName name="CGEX04">#REF!</definedName>
    <definedName name="CGFI011" localSheetId="4">#REF!</definedName>
    <definedName name="CGFI011" localSheetId="3">#REF!</definedName>
    <definedName name="CGFI011">#REF!</definedName>
    <definedName name="CGFI012" localSheetId="4">#REF!</definedName>
    <definedName name="CGFI012" localSheetId="3">#REF!</definedName>
    <definedName name="CGFI012">#REF!</definedName>
    <definedName name="CGFI021" localSheetId="4">#REF!</definedName>
    <definedName name="CGFI021" localSheetId="3">#REF!</definedName>
    <definedName name="CGFI021">#REF!</definedName>
    <definedName name="CGFI022" localSheetId="4">#REF!</definedName>
    <definedName name="CGFI022" localSheetId="3">#REF!</definedName>
    <definedName name="CGFI022">#REF!</definedName>
    <definedName name="CGFI023" localSheetId="4">#REF!</definedName>
    <definedName name="CGFI023" localSheetId="3">#REF!</definedName>
    <definedName name="CGFI023">#REF!</definedName>
    <definedName name="CGFI024" localSheetId="4">#REF!</definedName>
    <definedName name="CGFI024" localSheetId="3">#REF!</definedName>
    <definedName name="CGFI024">#REF!</definedName>
    <definedName name="CGFI031" localSheetId="4">#REF!</definedName>
    <definedName name="CGFI031" localSheetId="3">#REF!</definedName>
    <definedName name="CGFI031">#REF!</definedName>
    <definedName name="CGFI032" localSheetId="4">#REF!</definedName>
    <definedName name="CGFI032" localSheetId="3">#REF!</definedName>
    <definedName name="CGFI032">#REF!</definedName>
    <definedName name="CGFI0331" localSheetId="4">#REF!</definedName>
    <definedName name="CGFI0331" localSheetId="3">#REF!</definedName>
    <definedName name="CGFI0331">#REF!</definedName>
    <definedName name="CGFI0332" localSheetId="4">#REF!</definedName>
    <definedName name="CGFI0332" localSheetId="3">#REF!</definedName>
    <definedName name="CGFI0332">#REF!</definedName>
    <definedName name="CGFI0333" localSheetId="4">#REF!</definedName>
    <definedName name="CGFI0333" localSheetId="3">#REF!</definedName>
    <definedName name="CGFI0333">#REF!</definedName>
    <definedName name="CGFI0334" localSheetId="4">#REF!</definedName>
    <definedName name="CGFI0334" localSheetId="3">#REF!</definedName>
    <definedName name="CGFI0334">#REF!</definedName>
    <definedName name="CGFI0335" localSheetId="4">#REF!</definedName>
    <definedName name="CGFI0335" localSheetId="3">#REF!</definedName>
    <definedName name="CGFI0335">#REF!</definedName>
    <definedName name="CGFI0341" localSheetId="4">#REF!</definedName>
    <definedName name="CGFI0341" localSheetId="3">#REF!</definedName>
    <definedName name="CGFI0341">#REF!</definedName>
    <definedName name="CGFI0343" localSheetId="4">#REF!</definedName>
    <definedName name="CGFI0343" localSheetId="3">#REF!</definedName>
    <definedName name="CGFI0343">#REF!</definedName>
    <definedName name="CGFI0344" localSheetId="4">#REF!</definedName>
    <definedName name="CGFI0344" localSheetId="3">#REF!</definedName>
    <definedName name="CGFI0344">#REF!</definedName>
    <definedName name="CGPR01" localSheetId="4">#REF!</definedName>
    <definedName name="CGPR01" localSheetId="3">#REF!</definedName>
    <definedName name="CGPR01">#REF!</definedName>
    <definedName name="CGPR021" localSheetId="4">#REF!</definedName>
    <definedName name="CGPR021" localSheetId="3">#REF!</definedName>
    <definedName name="CGPR021">#REF!</definedName>
    <definedName name="CGPR022" localSheetId="4">#REF!</definedName>
    <definedName name="CGPR022" localSheetId="3">#REF!</definedName>
    <definedName name="CGPR022">#REF!</definedName>
    <definedName name="CGPR023" localSheetId="4">#REF!</definedName>
    <definedName name="CGPR023" localSheetId="3">#REF!</definedName>
    <definedName name="CGPR023">#REF!</definedName>
    <definedName name="CGPR024" localSheetId="4">#REF!</definedName>
    <definedName name="CGPR024" localSheetId="3">#REF!</definedName>
    <definedName name="CGPR024">#REF!</definedName>
    <definedName name="CGPR031" localSheetId="4">#REF!</definedName>
    <definedName name="CGPR031" localSheetId="3">#REF!</definedName>
    <definedName name="CGPR031">#REF!</definedName>
    <definedName name="CGPR032" localSheetId="4">#REF!</definedName>
    <definedName name="CGPR032" localSheetId="3">#REF!</definedName>
    <definedName name="CGPR032">#REF!</definedName>
    <definedName name="CGPR0331" localSheetId="4">#REF!</definedName>
    <definedName name="CGPR0331" localSheetId="3">#REF!</definedName>
    <definedName name="CGPR0331">#REF!</definedName>
    <definedName name="CGPR0332" localSheetId="4">#REF!</definedName>
    <definedName name="CGPR0332" localSheetId="3">#REF!</definedName>
    <definedName name="CGPR0332">#REF!</definedName>
    <definedName name="CGPR0333" localSheetId="4">#REF!</definedName>
    <definedName name="CGPR0333" localSheetId="3">#REF!</definedName>
    <definedName name="CGPR0333">#REF!</definedName>
    <definedName name="CGPR041" localSheetId="4">#REF!</definedName>
    <definedName name="CGPR041" localSheetId="3">#REF!</definedName>
    <definedName name="CGPR041">#REF!</definedName>
    <definedName name="CGPR042" localSheetId="4">#REF!</definedName>
    <definedName name="CGPR042" localSheetId="3">#REF!</definedName>
    <definedName name="CGPR042">#REF!</definedName>
    <definedName name="CGPR043" localSheetId="4">#REF!</definedName>
    <definedName name="CGPR043" localSheetId="3">#REF!</definedName>
    <definedName name="CGPR043">#REF!</definedName>
    <definedName name="CGPR051" localSheetId="4">#REF!</definedName>
    <definedName name="CGPR051" localSheetId="3">#REF!</definedName>
    <definedName name="CGPR051">#REF!</definedName>
    <definedName name="CGPR052" localSheetId="4">#REF!</definedName>
    <definedName name="CGPR052" localSheetId="3">#REF!</definedName>
    <definedName name="CGPR052">#REF!</definedName>
    <definedName name="CGPR0531" localSheetId="4">#REF!</definedName>
    <definedName name="CGPR0531" localSheetId="3">#REF!</definedName>
    <definedName name="CGPR0531">#REF!</definedName>
    <definedName name="CGPR0532" localSheetId="4">#REF!</definedName>
    <definedName name="CGPR0532" localSheetId="3">#REF!</definedName>
    <definedName name="CGPR0532">#REF!</definedName>
    <definedName name="CGPR0533" localSheetId="4">#REF!</definedName>
    <definedName name="CGPR0533" localSheetId="3">#REF!</definedName>
    <definedName name="CGPR0533">#REF!</definedName>
    <definedName name="CGPR0534" localSheetId="4">#REF!</definedName>
    <definedName name="CGPR0534" localSheetId="3">#REF!</definedName>
    <definedName name="CGPR0534">#REF!</definedName>
    <definedName name="CGPR0541" localSheetId="4">#REF!</definedName>
    <definedName name="CGPR0541" localSheetId="3">#REF!</definedName>
    <definedName name="CGPR0541">#REF!</definedName>
    <definedName name="CGPR0542" localSheetId="4">#REF!</definedName>
    <definedName name="CGPR0542" localSheetId="3">#REF!</definedName>
    <definedName name="CGPR0542">#REF!</definedName>
    <definedName name="CGPR0543" localSheetId="4">#REF!</definedName>
    <definedName name="CGPR0543" localSheetId="3">#REF!</definedName>
    <definedName name="CGPR0543">#REF!</definedName>
    <definedName name="CGPR061" localSheetId="4">#REF!</definedName>
    <definedName name="CGPR061" localSheetId="3">#REF!</definedName>
    <definedName name="CGPR061">#REF!</definedName>
    <definedName name="CGPR062" localSheetId="4">#REF!</definedName>
    <definedName name="CGPR062" localSheetId="3">#REF!</definedName>
    <definedName name="CGPR062">#REF!</definedName>
    <definedName name="CGPR0621" localSheetId="4">#REF!</definedName>
    <definedName name="CGPR0621" localSheetId="3">#REF!</definedName>
    <definedName name="CGPR0621">#REF!</definedName>
    <definedName name="CGPR0622" localSheetId="4">#REF!</definedName>
    <definedName name="CGPR0622" localSheetId="3">#REF!</definedName>
    <definedName name="CGPR0622">#REF!</definedName>
    <definedName name="CGPR0631" localSheetId="4">#REF!</definedName>
    <definedName name="CGPR0631" localSheetId="3">#REF!</definedName>
    <definedName name="CGPR0631">#REF!</definedName>
    <definedName name="CGPR0632" localSheetId="4">#REF!</definedName>
    <definedName name="CGPR0632" localSheetId="3">#REF!</definedName>
    <definedName name="CGPR0632">#REF!</definedName>
    <definedName name="CGPR0633" localSheetId="4">#REF!</definedName>
    <definedName name="CGPR0633" localSheetId="3">#REF!</definedName>
    <definedName name="CGPR0633">#REF!</definedName>
    <definedName name="CGPR0641" localSheetId="4">#REF!</definedName>
    <definedName name="CGPR0641" localSheetId="3">#REF!</definedName>
    <definedName name="CGPR0641">#REF!</definedName>
    <definedName name="CGPR0642" localSheetId="4">#REF!</definedName>
    <definedName name="CGPR0642" localSheetId="3">#REF!</definedName>
    <definedName name="CGPR0642">#REF!</definedName>
    <definedName name="CGPR0643" localSheetId="4">#REF!</definedName>
    <definedName name="CGPR0643" localSheetId="3">#REF!</definedName>
    <definedName name="CGPR0643">#REF!</definedName>
    <definedName name="CGRF01" localSheetId="4">#REF!</definedName>
    <definedName name="CGRF01" localSheetId="3">#REF!</definedName>
    <definedName name="CGRF01">#REF!</definedName>
    <definedName name="CGRF02" localSheetId="4">#REF!</definedName>
    <definedName name="CGRF02" localSheetId="3">#REF!</definedName>
    <definedName name="CGRF02">#REF!</definedName>
    <definedName name="CGRF031" localSheetId="4">#REF!</definedName>
    <definedName name="CGRF031" localSheetId="3">#REF!</definedName>
    <definedName name="CGRF031">#REF!</definedName>
    <definedName name="CGRF032" localSheetId="4">#REF!</definedName>
    <definedName name="CGRF032" localSheetId="3">#REF!</definedName>
    <definedName name="CGRF032">#REF!</definedName>
    <definedName name="CGRF0331" localSheetId="4">#REF!</definedName>
    <definedName name="CGRF0331" localSheetId="3">#REF!</definedName>
    <definedName name="CGRF0331">#REF!</definedName>
    <definedName name="CGRF0332" localSheetId="4">#REF!</definedName>
    <definedName name="CGRF0332" localSheetId="3">#REF!</definedName>
    <definedName name="CGRF0332">#REF!</definedName>
    <definedName name="CGRF0333" localSheetId="4">#REF!</definedName>
    <definedName name="CGRF0333" localSheetId="3">#REF!</definedName>
    <definedName name="CGRF0333">#REF!</definedName>
    <definedName name="CGRF0334" localSheetId="4">#REF!</definedName>
    <definedName name="CGRF0334" localSheetId="3">#REF!</definedName>
    <definedName name="CGRF0334">#REF!</definedName>
    <definedName name="CGRF0335" localSheetId="4">#REF!</definedName>
    <definedName name="CGRF0335" localSheetId="3">#REF!</definedName>
    <definedName name="CGRF0335">#REF!</definedName>
    <definedName name="CGRF0336" localSheetId="4">#REF!</definedName>
    <definedName name="CGRF0336" localSheetId="3">#REF!</definedName>
    <definedName name="CGRF0336">#REF!</definedName>
    <definedName name="CGRF0337" localSheetId="4">#REF!</definedName>
    <definedName name="CGRF0337" localSheetId="3">#REF!</definedName>
    <definedName name="CGRF0337">#REF!</definedName>
    <definedName name="CGRF0338" localSheetId="4">#REF!</definedName>
    <definedName name="CGRF0338" localSheetId="3">#REF!</definedName>
    <definedName name="CGRF0338">#REF!</definedName>
    <definedName name="CGRF0341" localSheetId="4">#REF!</definedName>
    <definedName name="CGRF0341" localSheetId="3">#REF!</definedName>
    <definedName name="CGRF0341">#REF!</definedName>
    <definedName name="CGRF0342" localSheetId="4">#REF!</definedName>
    <definedName name="CGRF0342" localSheetId="3">#REF!</definedName>
    <definedName name="CGRF0342">#REF!</definedName>
    <definedName name="CGRF0343" localSheetId="4">#REF!</definedName>
    <definedName name="CGRF0343" localSheetId="3">#REF!</definedName>
    <definedName name="CGRF0343">#REF!</definedName>
    <definedName name="CGRF041" localSheetId="4">#REF!</definedName>
    <definedName name="CGRF041" localSheetId="3">#REF!</definedName>
    <definedName name="CGRF041">#REF!</definedName>
    <definedName name="CGRF042" localSheetId="4">#REF!</definedName>
    <definedName name="CGRF042" localSheetId="3">#REF!</definedName>
    <definedName name="CGRF042">#REF!</definedName>
    <definedName name="CGRF0431" localSheetId="4">#REF!</definedName>
    <definedName name="CGRF0431" localSheetId="3">#REF!</definedName>
    <definedName name="CGRF0431">#REF!</definedName>
    <definedName name="CGRF0432" localSheetId="4">#REF!</definedName>
    <definedName name="CGRF0432" localSheetId="3">#REF!</definedName>
    <definedName name="CGRF0432">#REF!</definedName>
    <definedName name="CGRF0433" localSheetId="4">#REF!</definedName>
    <definedName name="CGRF0433" localSheetId="3">#REF!</definedName>
    <definedName name="CGRF0433">#REF!</definedName>
    <definedName name="CGRF0441" localSheetId="4">#REF!</definedName>
    <definedName name="CGRF0441" localSheetId="3">#REF!</definedName>
    <definedName name="CGRF0441">#REF!</definedName>
    <definedName name="CGRF0442" localSheetId="4">#REF!</definedName>
    <definedName name="CGRF0442" localSheetId="3">#REF!</definedName>
    <definedName name="CGRF0442">#REF!</definedName>
    <definedName name="CGRF0443" localSheetId="4">#REF!</definedName>
    <definedName name="CGRF0443" localSheetId="3">#REF!</definedName>
    <definedName name="CGRF0443">#REF!</definedName>
    <definedName name="CGSM01" localSheetId="4">#REF!</definedName>
    <definedName name="CGSM01" localSheetId="3">#REF!</definedName>
    <definedName name="CGSM01">#REF!</definedName>
    <definedName name="CGSM02" localSheetId="4">#REF!</definedName>
    <definedName name="CGSM02" localSheetId="3">#REF!</definedName>
    <definedName name="CGSM02">#REF!</definedName>
    <definedName name="CGSM03" localSheetId="4">#REF!</definedName>
    <definedName name="CGSM03" localSheetId="3">#REF!</definedName>
    <definedName name="CGSM03">#REF!</definedName>
    <definedName name="CGSM04" localSheetId="4">#REF!</definedName>
    <definedName name="CGSM04" localSheetId="3">#REF!</definedName>
    <definedName name="CGSM04">#REF!</definedName>
    <definedName name="CGSM05" localSheetId="4">#REF!</definedName>
    <definedName name="CGSM05" localSheetId="3">#REF!</definedName>
    <definedName name="CGSM05">#REF!</definedName>
    <definedName name="CGSO011" localSheetId="4">#REF!</definedName>
    <definedName name="CGSO011" localSheetId="3">#REF!</definedName>
    <definedName name="CGSO011">#REF!</definedName>
    <definedName name="CGSO012" localSheetId="4">#REF!</definedName>
    <definedName name="CGSO012" localSheetId="3">#REF!</definedName>
    <definedName name="CGSO012">#REF!</definedName>
    <definedName name="CGSO013" localSheetId="4">#REF!</definedName>
    <definedName name="CGSO013" localSheetId="3">#REF!</definedName>
    <definedName name="CGSO013">#REF!</definedName>
    <definedName name="CGSO014" localSheetId="4">#REF!</definedName>
    <definedName name="CGSO014" localSheetId="3">#REF!</definedName>
    <definedName name="CGSO014">#REF!</definedName>
    <definedName name="CGSO02" localSheetId="4">#REF!</definedName>
    <definedName name="CGSO02" localSheetId="3">#REF!</definedName>
    <definedName name="CGSO02">#REF!</definedName>
    <definedName name="CGSO031" localSheetId="4">#REF!</definedName>
    <definedName name="CGSO031" localSheetId="3">#REF!</definedName>
    <definedName name="CGSO031">#REF!</definedName>
    <definedName name="CGSO032" localSheetId="4">#REF!</definedName>
    <definedName name="CGSO032" localSheetId="3">#REF!</definedName>
    <definedName name="CGSO032">#REF!</definedName>
    <definedName name="CGSO033" localSheetId="4">#REF!</definedName>
    <definedName name="CGSO033" localSheetId="3">#REF!</definedName>
    <definedName name="CGSO033">#REF!</definedName>
    <definedName name="CGSO034" localSheetId="4">#REF!</definedName>
    <definedName name="CGSO034" localSheetId="3">#REF!</definedName>
    <definedName name="CGSO034">#REF!</definedName>
    <definedName name="CGSO041" localSheetId="4">#REF!</definedName>
    <definedName name="CGSO041" localSheetId="3">#REF!</definedName>
    <definedName name="CGSO041">#REF!</definedName>
    <definedName name="CGSO042" localSheetId="4">#REF!</definedName>
    <definedName name="CGSO042" localSheetId="3">#REF!</definedName>
    <definedName name="CGSO042">#REF!</definedName>
    <definedName name="CGSO043" localSheetId="4">#REF!</definedName>
    <definedName name="CGSO043" localSheetId="3">#REF!</definedName>
    <definedName name="CGSO043">#REF!</definedName>
    <definedName name="CGSO044" localSheetId="4">#REF!</definedName>
    <definedName name="CGSO044" localSheetId="3">#REF!</definedName>
    <definedName name="CGSO044">#REF!</definedName>
    <definedName name="CGSO051" localSheetId="4">#REF!</definedName>
    <definedName name="CGSO051" localSheetId="3">#REF!</definedName>
    <definedName name="CGSO051">#REF!</definedName>
    <definedName name="CGSO052" localSheetId="4">#REF!</definedName>
    <definedName name="CGSO052" localSheetId="3">#REF!</definedName>
    <definedName name="CGSO052">#REF!</definedName>
    <definedName name="CGSO053" localSheetId="4">#REF!</definedName>
    <definedName name="CGSO053" localSheetId="3">#REF!</definedName>
    <definedName name="CGSO053">#REF!</definedName>
    <definedName name="CGSO054" localSheetId="4">#REF!</definedName>
    <definedName name="CGSO054" localSheetId="3">#REF!</definedName>
    <definedName name="CGSO054">#REF!</definedName>
    <definedName name="CGSO055" localSheetId="4">#REF!</definedName>
    <definedName name="CGSO055" localSheetId="3">#REF!</definedName>
    <definedName name="CGSO055">#REF!</definedName>
    <definedName name="CGSO061" localSheetId="4">#REF!</definedName>
    <definedName name="CGSO061" localSheetId="3">#REF!</definedName>
    <definedName name="CGSO061">#REF!</definedName>
    <definedName name="CGSO062" localSheetId="4">#REF!</definedName>
    <definedName name="CGSO062" localSheetId="3">#REF!</definedName>
    <definedName name="CGSO062">#REF!</definedName>
    <definedName name="CGSO063" localSheetId="4">#REF!</definedName>
    <definedName name="CGSO063" localSheetId="3">#REF!</definedName>
    <definedName name="CGSO063">#REF!</definedName>
    <definedName name="CGSO064" localSheetId="4">#REF!</definedName>
    <definedName name="CGSO064" localSheetId="3">#REF!</definedName>
    <definedName name="CGSO064">#REF!</definedName>
    <definedName name="CGTR011" localSheetId="4">#REF!</definedName>
    <definedName name="CGTR011" localSheetId="3">#REF!</definedName>
    <definedName name="CGTR011">#REF!</definedName>
    <definedName name="CGTR012" localSheetId="4">#REF!</definedName>
    <definedName name="CGTR012" localSheetId="3">#REF!</definedName>
    <definedName name="CGTR012">#REF!</definedName>
    <definedName name="CGTR021" localSheetId="4">#REF!</definedName>
    <definedName name="CGTR021" localSheetId="3">#REF!</definedName>
    <definedName name="CGTR021">#REF!</definedName>
    <definedName name="CGTR022" localSheetId="4">#REF!</definedName>
    <definedName name="CGTR022" localSheetId="3">#REF!</definedName>
    <definedName name="CGTR022">#REF!</definedName>
    <definedName name="CGTR023" localSheetId="4">#REF!</definedName>
    <definedName name="CGTR023" localSheetId="3">#REF!</definedName>
    <definedName name="CGTR023">#REF!</definedName>
    <definedName name="CGTR031" localSheetId="4">#REF!</definedName>
    <definedName name="CGTR031" localSheetId="3">#REF!</definedName>
    <definedName name="CGTR031">#REF!</definedName>
    <definedName name="CGTR032" localSheetId="4">#REF!</definedName>
    <definedName name="CGTR032" localSheetId="3">#REF!</definedName>
    <definedName name="CGTR032">#REF!</definedName>
    <definedName name="CGTR033" localSheetId="4">#REF!</definedName>
    <definedName name="CGTR033" localSheetId="3">#REF!</definedName>
    <definedName name="CGTR033">#REF!</definedName>
    <definedName name="CGTR034" localSheetId="4">#REF!</definedName>
    <definedName name="CGTR034" localSheetId="3">#REF!</definedName>
    <definedName name="CGTR034">#REF!</definedName>
    <definedName name="CGTR035" localSheetId="4">#REF!</definedName>
    <definedName name="CGTR035" localSheetId="3">#REF!</definedName>
    <definedName name="CGTR035">#REF!</definedName>
    <definedName name="CGTR036" localSheetId="4">#REF!</definedName>
    <definedName name="CGTR036" localSheetId="3">#REF!</definedName>
    <definedName name="CGTR036">#REF!</definedName>
    <definedName name="CGTR037" localSheetId="4">#REF!</definedName>
    <definedName name="CGTR037" localSheetId="3">#REF!</definedName>
    <definedName name="CGTR037">#REF!</definedName>
    <definedName name="CGTR038" localSheetId="4">#REF!</definedName>
    <definedName name="CGTR038" localSheetId="3">#REF!</definedName>
    <definedName name="CGTR038">#REF!</definedName>
    <definedName name="CGTR039" localSheetId="4">#REF!</definedName>
    <definedName name="CGTR039" localSheetId="3">#REF!</definedName>
    <definedName name="CGTR039">#REF!</definedName>
    <definedName name="CGTR041" localSheetId="4">#REF!</definedName>
    <definedName name="CGTR041" localSheetId="3">#REF!</definedName>
    <definedName name="CGTR041">#REF!</definedName>
    <definedName name="CGTR042" localSheetId="4">#REF!</definedName>
    <definedName name="CGTR042" localSheetId="3">#REF!</definedName>
    <definedName name="CGTR042">#REF!</definedName>
    <definedName name="CGTR043" localSheetId="4">#REF!</definedName>
    <definedName name="CGTR043" localSheetId="3">#REF!</definedName>
    <definedName name="CGTR043">#REF!</definedName>
    <definedName name="CGTR044" localSheetId="4">#REF!</definedName>
    <definedName name="CGTR044" localSheetId="3">#REF!</definedName>
    <definedName name="CGTR044">#REF!</definedName>
    <definedName name="CGTR051" localSheetId="4">#REF!</definedName>
    <definedName name="CGTR051" localSheetId="3">#REF!</definedName>
    <definedName name="CGTR051">#REF!</definedName>
    <definedName name="Ch">#REF!</definedName>
    <definedName name="CHK_PU">#REF!</definedName>
    <definedName name="CHP">#REF!</definedName>
    <definedName name="CI1X60">#REF!</definedName>
    <definedName name="CI60X60">#REF!</definedName>
    <definedName name="CIMENTACION">#REF!</definedName>
    <definedName name="CISNEROS">#REF!</definedName>
    <definedName name="cjsa" hidden="1">#REF!</definedName>
    <definedName name="CL">#REF!</definedName>
    <definedName name="clase">#REF!</definedName>
    <definedName name="Cll_4N__15_AE_40_San_Eduardo_II_Etapa._Tel_750372._Cúcuta_Colombia.">#REF!</definedName>
    <definedName name="cmf" localSheetId="4">#REF!</definedName>
    <definedName name="cmf" localSheetId="3">#REF!</definedName>
    <definedName name="cmf">#REF!</definedName>
    <definedName name="CMIBLE">#REF!</definedName>
    <definedName name="CMIBLE1">#REF!</definedName>
    <definedName name="co">#REF!</definedName>
    <definedName name="Cod">#REF!</definedName>
    <definedName name="CodActEco">#REF!</definedName>
    <definedName name="CODCANT">#REF!</definedName>
    <definedName name="codigo">#REF!,#REF!</definedName>
    <definedName name="CodigoInversion">#REF!</definedName>
    <definedName name="CodigoProyecto">#REF!</definedName>
    <definedName name="Codigos">#REF!</definedName>
    <definedName name="CODO10">#REF!</definedName>
    <definedName name="CODO12">#REF!</definedName>
    <definedName name="CODO6">#REF!</definedName>
    <definedName name="CODO8">#REF!</definedName>
    <definedName name="CODOS">#REF!</definedName>
    <definedName name="cogvsiruj">#REF!</definedName>
    <definedName name="COLON">#REF!</definedName>
    <definedName name="ColTap">#REF!</definedName>
    <definedName name="COLUMNAS">#REF!</definedName>
    <definedName name="Com">#REF!</definedName>
    <definedName name="COMIDA">#REF!</definedName>
    <definedName name="Compañía">#REF!</definedName>
    <definedName name="Compresores">#REF!</definedName>
    <definedName name="COMPUERTA">#REF!</definedName>
    <definedName name="CON">#REF!</definedName>
    <definedName name="CONC">#REF!</definedName>
    <definedName name="ConseqCat">0</definedName>
    <definedName name="ConseqForMitRisk">3</definedName>
    <definedName name="CONSTINV">#REF!</definedName>
    <definedName name="CONT">#REF!</definedName>
    <definedName name="Contratante">#REF!</definedName>
    <definedName name="CONTRATISTA">#REF!</definedName>
    <definedName name="CONTRATISTAK">#REF!</definedName>
    <definedName name="CONTRATO">#REF!</definedName>
    <definedName name="COPIA" localSheetId="4">'APUs ADICIONALES'!ERR</definedName>
    <definedName name="COPIA" localSheetId="3">'APUS GOBER'!ERR</definedName>
    <definedName name="COPIA" localSheetId="2">'INDICAR CÓDIGO DEL ITEM DE PAGO'!ERR</definedName>
    <definedName name="COPIA">[0]!ERR</definedName>
    <definedName name="COPIA1">#REF!</definedName>
    <definedName name="COPIA2">#REF!</definedName>
    <definedName name="copiao4" localSheetId="4">#N/A</definedName>
    <definedName name="copiao4" localSheetId="3">#N/A</definedName>
    <definedName name="copiao4" localSheetId="2">'INDICAR CÓDIGO DEL ITEM DE PAGO'!ERR</definedName>
    <definedName name="copiao4">[0]!ERR</definedName>
    <definedName name="CORREAS">#REF!</definedName>
    <definedName name="corri" localSheetId="4">#N/A</definedName>
    <definedName name="corri" localSheetId="3">#N/A</definedName>
    <definedName name="corri" localSheetId="2">'INDICAR CÓDIGO DEL ITEM DE PAGO'!ERR</definedName>
    <definedName name="corri">[0]!ERR</definedName>
    <definedName name="COSDEI">#REF!</definedName>
    <definedName name="COSTO_AMBIENTAL">#REF!</definedName>
    <definedName name="COSTO_DIRECTO">#REF!</definedName>
    <definedName name="COSTO_FRENTE">#REF!</definedName>
    <definedName name="costo2" hidden="1">#REF!</definedName>
    <definedName name="COSTODIRECTO" localSheetId="2">#REF!</definedName>
    <definedName name="COSTODIRECTO">#REF!</definedName>
    <definedName name="COSTOS" localSheetId="4">#REF!</definedName>
    <definedName name="COSTOS" localSheetId="3">#REF!</definedName>
    <definedName name="COSTOS">#REF!</definedName>
    <definedName name="c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#REF!</definedName>
    <definedName name="_xlnm.Criteria">#REF!</definedName>
    <definedName name="Criterios_IM" localSheetId="4">#REF!</definedName>
    <definedName name="Criterios_IM" localSheetId="3">#REF!</definedName>
    <definedName name="Criterios_IM">#REF!</definedName>
    <definedName name="Criticidad">#REF!</definedName>
    <definedName name="Criticos">#REF!</definedName>
    <definedName name="CronogFechaFin">#REF!</definedName>
    <definedName name="CronogFechaInic">#REF!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4">#REF!</definedName>
    <definedName name="CUAL" localSheetId="3">#REF!</definedName>
    <definedName name="CUAL" localSheetId="2">'INDICAR CÓDIGO DEL ITEM DE PAGO'!ERR</definedName>
    <definedName name="CUAL">[0]!ERR</definedName>
    <definedName name="CUBIERTA">#REF!</definedName>
    <definedName name="CUBS" localSheetId="2">#REF!</definedName>
    <definedName name="CUBS">#REF!</definedName>
    <definedName name="CUNET" localSheetId="4" hidden="1">{"via1",#N/A,TRUE,"general";"via2",#N/A,TRUE,"general";"via3",#N/A,TRUE,"general"}</definedName>
    <definedName name="CUNET" localSheetId="3"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stomize" localSheetId="1">#REF!</definedName>
    <definedName name="Customize">#REF!</definedName>
    <definedName name="cv" localSheetId="2">#REF!</definedName>
    <definedName name="cv">#REF!</definedName>
    <definedName name="CVa">#REF!</definedName>
    <definedName name="cvbcvbf" localSheetId="4" hidden="1">{#N/A,#N/A,TRUE,"INGENIERIA";#N/A,#N/A,TRUE,"COMPRAS";#N/A,#N/A,TRUE,"DIRECCION";#N/A,#N/A,TRUE,"RESUMEN"}</definedName>
    <definedName name="cvbcvbf" localSheetId="3" hidden="1">{#N/A,#N/A,TRUE,"INGENIERIA";#N/A,#N/A,TRUE,"COMPRAS";#N/A,#N/A,TRUE,"DIRECCION";#N/A,#N/A,TRUE,"RESUMEN"}</definedName>
    <definedName name="cvbcvbf" hidden="1">{#N/A,#N/A,TRUE,"INGENIERIA";#N/A,#N/A,TRUE,"COMPRAS";#N/A,#N/A,TRUE,"DIRECCION";#N/A,#N/A,TRUE,"RESUMEN"}</definedName>
    <definedName name="cvfvd" localSheetId="4" hidden="1">{"via1",#N/A,TRUE,"general";"via2",#N/A,TRUE,"general";"via3",#N/A,TRUE,"general"}</definedName>
    <definedName name="cvfvd" localSheetId="3"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localSheetId="3"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localSheetId="3"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cx">#REF!</definedName>
    <definedName name="D" localSheetId="4">Scheduled_Payment+Extra_Payment</definedName>
    <definedName name="D" localSheetId="3">Scheduled_Payment+Extra_Payment</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I">#REF!</definedName>
    <definedName name="DANODO">#REF!</definedName>
    <definedName name="DANODOF">#REF!</definedName>
    <definedName name="DANODOFT">#REF!</definedName>
    <definedName name="dario" localSheetId="4">#REF!</definedName>
    <definedName name="dario" localSheetId="3">#REF!</definedName>
    <definedName name="dario" localSheetId="2">#REF!</definedName>
    <definedName name="dario">#REF!</definedName>
    <definedName name="DARIPAVA_SOFTWARE_INC">#REF!</definedName>
    <definedName name="DASD" localSheetId="4" hidden="1">{"TAB1",#N/A,TRUE,"GENERAL";"TAB2",#N/A,TRUE,"GENERAL";"TAB3",#N/A,TRUE,"GENERAL";"TAB4",#N/A,TRUE,"GENERAL";"TAB5",#N/A,TRUE,"GENERAL"}</definedName>
    <definedName name="DASD" localSheetId="3"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atos_Apus">#REF!</definedName>
    <definedName name="Datos_Presupuesto">#REF!</definedName>
    <definedName name="DBASE1">#REF!</definedName>
    <definedName name="DBASE2">#REF!</definedName>
    <definedName name="DBASE3">#REF!</definedName>
    <definedName name="dbfdfbi" localSheetId="4"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4" hidden="1">{"via1",#N/A,TRUE,"general";"via2",#N/A,TRUE,"general";"via3",#N/A,TRUE,"general"}</definedName>
    <definedName name="DCSDCTV" localSheetId="3"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4" hidden="1">{"via1",#N/A,TRUE,"general";"via2",#N/A,TRUE,"general";"via3",#N/A,TRUE,"general"}</definedName>
    <definedName name="ddd" localSheetId="3"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localSheetId="4">IF('APUs ADICIONALES'!Values_Entered,Header_Row+'APUs ADICIONALES'!Number_of_Payments,Header_Row)</definedName>
    <definedName name="DDDD" localSheetId="3">IF('APUS GOBER'!Values_Entered,Header_Row+'APUS GOBER'!Number_of_Payments,Header_Row)</definedName>
    <definedName name="DDDD" hidden="1">{#N/A,#N/A,FALSE,"Estatico";#N/A,#N/A,FALSE,"Tuberia";#N/A,#N/A,FALSE,"Instrumentación";#N/A,#N/A,FALSE,"Mecanica";#N/A,#N/A,FALSE,"Electrico";#N/A,#N/A,FALSE,"Ofic.Civiles"}</definedName>
    <definedName name="DDDDDDD" localSheetId="4"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4" hidden="1">{"via1",#N/A,TRUE,"general";"via2",#N/A,TRUE,"general";"via3",#N/A,TRUE,"general"}</definedName>
    <definedName name="ddddt" localSheetId="3"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localSheetId="3"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CORPISO">#REF!</definedName>
    <definedName name="deded" localSheetId="4" hidden="1">{"TAB1",#N/A,TRUE,"GENERAL";"TAB2",#N/A,TRUE,"GENERAL";"TAB3",#N/A,TRUE,"GENERAL";"TAB4",#N/A,TRUE,"GENERAL";"TAB5",#N/A,TRUE,"GENERAL"}</definedName>
    <definedName name="deded" localSheetId="3"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localSheetId="3"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 localSheetId="4">#REF!</definedName>
    <definedName name="DEMOLICIÓN" localSheetId="3">#REF!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ECHOS">#REF!</definedName>
    <definedName name="DERFE">#REF!</definedName>
    <definedName name="DESAG">#REF!</definedName>
    <definedName name="DESAGUES">#REF!</definedName>
    <definedName name="DESAGUESALTOS">#REF!</definedName>
    <definedName name="DESAGUESLAV">#REF!</definedName>
    <definedName name="desarrolladas">#REF!,#REF!,#REF!,#REF!</definedName>
    <definedName name="DESCAPOTE">#REF!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 localSheetId="4">#REF!</definedName>
    <definedName name="df" localSheetId="3">#REF!</definedName>
    <definedName name="DF">#REF!</definedName>
    <definedName name="dfa" localSheetId="4" hidden="1">{"TAB1",#N/A,TRUE,"GENERAL";"TAB2",#N/A,TRUE,"GENERAL";"TAB3",#N/A,TRUE,"GENERAL";"TAB4",#N/A,TRUE,"GENERAL";"TAB5",#N/A,TRUE,"GENERAL"}</definedName>
    <definedName name="dfa" localSheetId="3"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localSheetId="3"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localSheetId="3"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localSheetId="3"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localSheetId="3"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CC">#REF!</definedName>
    <definedName name="dffffe" localSheetId="4"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4">#REF!</definedName>
    <definedName name="DFG" localSheetId="3">#REF!</definedName>
    <definedName name="DFG" localSheetId="2"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localSheetId="3"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localSheetId="3"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localSheetId="3"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localSheetId="3"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localSheetId="3"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localSheetId="3"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localSheetId="3"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localSheetId="3"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4" hidden="1">{"via1",#N/A,TRUE,"general";"via2",#N/A,TRUE,"general";"via3",#N/A,TRUE,"general"}</definedName>
    <definedName name="DFRFRF" localSheetId="3"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localSheetId="3"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localSheetId="3"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localSheetId="3"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localSheetId="3"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localSheetId="3"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localSheetId="3"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localSheetId="3"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4"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localSheetId="3"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localSheetId="3"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localSheetId="3"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localSheetId="3"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#REF!</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NTELES">#REF!</definedName>
    <definedName name="DIRECCION" localSheetId="4">#REF!</definedName>
    <definedName name="DIRECCION" localSheetId="3">#REF!</definedName>
    <definedName name="Direccion">#REF!</definedName>
    <definedName name="display_area_2">#REF!</definedName>
    <definedName name="dj">#REF!</definedName>
    <definedName name="djdytj" localSheetId="4"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ólar">#REF!</definedName>
    <definedName name="DOLLAR">#REF!</definedName>
    <definedName name="DO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4" hidden="1">{"via1",#N/A,TRUE,"general";"via2",#N/A,TRUE,"general";"via3",#N/A,TRUE,"general"}</definedName>
    <definedName name="dry" localSheetId="3"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#REF!</definedName>
    <definedName name="DSA">#REF!</definedName>
    <definedName name="DSAD" localSheetId="4" hidden="1">{"via1",#N/A,TRUE,"general";"via2",#N/A,TRUE,"general";"via3",#N/A,TRUE,"general"}</definedName>
    <definedName name="DSAD" localSheetId="3"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4" hidden="1">{"via1",#N/A,TRUE,"general";"via2",#N/A,TRUE,"general";"via3",#N/A,TRUE,"general"}</definedName>
    <definedName name="DSD" localSheetId="3"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localSheetId="3"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localSheetId="3"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localSheetId="3"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localSheetId="3"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sklgfskldg">#REF!</definedName>
    <definedName name="DSP">#REF!</definedName>
    <definedName name="DSP1_1">#REF!</definedName>
    <definedName name="DSP1_1_1">#REF!</definedName>
    <definedName name="dt">#REF!</definedName>
    <definedName name="dtrhj" localSheetId="4" hidden="1">{"via1",#N/A,TRUE,"general";"via2",#N/A,TRUE,"general";"via3",#N/A,TRUE,"general"}</definedName>
    <definedName name="dtrhj" localSheetId="3"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TS">#REF!</definedName>
    <definedName name="DUCHA">#REF!</definedName>
    <definedName name="dxfgg" localSheetId="4" hidden="1">{"via1",#N/A,TRUE,"general";"via2",#N/A,TRUE,"general";"via3",#N/A,TRUE,"general"}</definedName>
    <definedName name="dxfgg" localSheetId="3"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4" hidden="1">{"via1",#N/A,TRUE,"general";"via2",#N/A,TRUE,"general";"via3",#N/A,TRUE,"general"}</definedName>
    <definedName name="e3e33" localSheetId="3"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4"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ffewf">#REF!</definedName>
    <definedName name="edgfhmn" localSheetId="4" hidden="1">{"via1",#N/A,TRUE,"general";"via2",#N/A,TRUE,"general";"via3",#N/A,TRUE,"general"}</definedName>
    <definedName name="edgfhmn" localSheetId="3"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 localSheetId="4">#REF!</definedName>
    <definedName name="EE" localSheetId="3">#REF!</definedName>
    <definedName name="EE" localSheetId="2">'INDICAR CÓDIGO DEL ITEM DE PAGO'!ERR</definedName>
    <definedName name="EE">[0]!ERR</definedName>
    <definedName name="eeedfr" localSheetId="4"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localSheetId="3"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4" hidden="1">{"TAB1",#N/A,TRUE,"GENERAL";"TAB2",#N/A,TRUE,"GENERAL";"TAB3",#N/A,TRUE,"GENERAL";"TAB4",#N/A,TRUE,"GENERAL";"TAB5",#N/A,TRUE,"GENERAL"}</definedName>
    <definedName name="efef" localSheetId="3"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localSheetId="3"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localSheetId="3"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#REF!</definedName>
    <definedName name="ELIMINACIONPROYC">#REF!</definedName>
    <definedName name="emanto" localSheetId="2">#REF!</definedName>
    <definedName name="emanto">#REF!</definedName>
    <definedName name="eme" localSheetId="4">#N/A</definedName>
    <definedName name="eme" localSheetId="3">#N/A</definedName>
    <definedName name="eme" localSheetId="2">'INDICAR CÓDIGO DEL ITEM DE PAGO'!ERR</definedName>
    <definedName name="eme">[0]!ERR</definedName>
    <definedName name="EMPLEADO">#REF!</definedName>
    <definedName name="Empresa">#REF!</definedName>
    <definedName name="EMULSION">#REF!</definedName>
    <definedName name="ENCHAPE">#REF!</definedName>
    <definedName name="ENCHAPES">#REF!</definedName>
    <definedName name="End_Bal">#REF!</definedName>
    <definedName name="ene">#REF!</definedName>
    <definedName name="ENERGIA">#REF!</definedName>
    <definedName name="Ensayos">#REF!</definedName>
    <definedName name="ENTRADASP" localSheetId="2">#REF!</definedName>
    <definedName name="ENTRADASP">#REF!</definedName>
    <definedName name="EPECIALIDAD_SIDOE">#REF!</definedName>
    <definedName name="EQEQEQW">#REF!</definedName>
    <definedName name="EQUI">#REF!</definedName>
    <definedName name="EQUIPO" localSheetId="4">#REF!</definedName>
    <definedName name="EQUIPO" localSheetId="3">#REF!</definedName>
    <definedName name="equipo">#REF!</definedName>
    <definedName name="EQUIPO_1">#REF!</definedName>
    <definedName name="EQUIPO_LISTA">#REF!</definedName>
    <definedName name="EQUIPO1">#REF!</definedName>
    <definedName name="EQUIPOS" localSheetId="2">#REF!</definedName>
    <definedName name="Equipos">#REF!</definedName>
    <definedName name="EQUIPOS_G_2017">#REF!</definedName>
    <definedName name="EQUIPOS1">#REF!</definedName>
    <definedName name="eqw" localSheetId="4" hidden="1">{"via1",#N/A,TRUE,"general";"via2",#N/A,TRUE,"general";"via3",#N/A,TRUE,"general"}</definedName>
    <definedName name="eqw" localSheetId="3"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#REF!</definedName>
    <definedName name="ERE_ART">#REF!</definedName>
    <definedName name="erfg" localSheetId="4" hidden="1">{#N/A,#N/A,FALSE,"Hoja1";#N/A,#N/A,FALSE,"Hoja2"}</definedName>
    <definedName name="erfg" localSheetId="3" hidden="1">{#N/A,#N/A,FALSE,"Hoja1";#N/A,#N/A,FALSE,"Hoja2"}</definedName>
    <definedName name="erfg" hidden="1">{#N/A,#N/A,FALSE,"Hoja1";#N/A,#N/A,FALSE,"Hoja2"}</definedName>
    <definedName name="erg" localSheetId="4" hidden="1">{"TAB1",#N/A,TRUE,"GENERAL";"TAB2",#N/A,TRUE,"GENERAL";"TAB3",#N/A,TRUE,"GENERAL";"TAB4",#N/A,TRUE,"GENERAL";"TAB5",#N/A,TRUE,"GENERAL"}</definedName>
    <definedName name="erg" localSheetId="3"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localSheetId="3"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localSheetId="3"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localSheetId="3"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localSheetId="3"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localSheetId="3"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localSheetId="3"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localSheetId="3"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localSheetId="3"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4">{"TAB1",#N/A,TRUE,"GENERAL";"TAB2",#N/A,TRUE,"GENERAL";"TAB3",#N/A,TRUE,"GENERAL";"TAB4",#N/A,TRUE,"GENERAL";"TAB5",#N/A,TRUE,"GENERAL"}</definedName>
    <definedName name="ERR" localSheetId="3">{"TAB1",#N/A,TRUE,"GENERAL";"TAB2",#N/A,TRUE,"GENERAL";"TAB3",#N/A,TRUE,"GENERAL";"TAB4",#N/A,TRUE,"GENERAL";"TAB5",#N/A,TRUE,"GENERAL"}</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4" hidden="1">{"via1",#N/A,TRUE,"general";"via2",#N/A,TRUE,"general";"via3",#N/A,TRUE,"general"}</definedName>
    <definedName name="ert" localSheetId="3"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localSheetId="3"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localSheetId="3"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localSheetId="3"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localSheetId="3"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localSheetId="3"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localSheetId="3"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localSheetId="3"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localSheetId="3"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localSheetId="3"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localSheetId="3"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localSheetId="3"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localSheetId="3"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localSheetId="3"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localSheetId="3"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localSheetId="3"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localSheetId="3"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localSheetId="3"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localSheetId="3"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localSheetId="3"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4">#REF!</definedName>
    <definedName name="ES" localSheetId="3">#REF!</definedName>
    <definedName name="ES" localSheetId="2">'INDICAR CÓDIGO DEL ITEM DE PAGO'!ERR</definedName>
    <definedName name="ES">[0]!ERR</definedName>
    <definedName name="ESA">#REF!</definedName>
    <definedName name="ESCRITURACION">#REF!</definedName>
    <definedName name="ESE">#REF!</definedName>
    <definedName name="ESMALTE">#REF!</definedName>
    <definedName name="ESPE">#REF!</definedName>
    <definedName name="ESPECIFICACION" localSheetId="2">#REF!</definedName>
    <definedName name="ESPECIFICACION">#REF!</definedName>
    <definedName name="Especificación" localSheetId="2">#REF!</definedName>
    <definedName name="Especificación">#REF!</definedName>
    <definedName name="ESPEJO">#REF!</definedName>
    <definedName name="ESTA">#REF!</definedName>
    <definedName name="Estados">#REF!</definedName>
    <definedName name="Estimate_Factor">1</definedName>
    <definedName name="ESTOLON">#REF!</definedName>
    <definedName name="ESTRAE">#REF!</definedName>
    <definedName name="ESTRU" localSheetId="4">#REF!</definedName>
    <definedName name="ESTRU" localSheetId="3">#REF!</definedName>
    <definedName name="ESTRU">#REF!</definedName>
    <definedName name="ESTRUC">#REF!</definedName>
    <definedName name="ESTRUCT">#REF!</definedName>
    <definedName name="ESTRUCTURA" localSheetId="4">#REF!</definedName>
    <definedName name="ESTRUCTURA" localSheetId="3">#REF!</definedName>
    <definedName name="ESTRUCTURA" hidden="1">{#N/A,#N/A,TRUE,"INGENIERIA";#N/A,#N/A,TRUE,"COMPRAS";#N/A,#N/A,TRUE,"DIRECCION";#N/A,#N/A,TRUE,"RESUMEN"}</definedName>
    <definedName name="ESTRUCTURAS" localSheetId="4">#REF!</definedName>
    <definedName name="ESTRUCTURAS" localSheetId="3">#REF!</definedName>
    <definedName name="ESTRUCTURAS">#REF!</definedName>
    <definedName name="ESTUDIOS">#REF!</definedName>
    <definedName name="ETAP">#REF!</definedName>
    <definedName name="ETAPA_PACC">#REF!</definedName>
    <definedName name="ETERNIT">#REF!</definedName>
    <definedName name="etertgg" localSheetId="4" hidden="1">{"via1",#N/A,TRUE,"general";"via2",#N/A,TRUE,"general";"via3",#N/A,TRUE,"general"}</definedName>
    <definedName name="etertgg" localSheetId="3"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localSheetId="4" hidden="1">{#N/A,#N/A,TRUE,"1842CWN0"}</definedName>
    <definedName name="etertt" localSheetId="3" hidden="1">{#N/A,#N/A,TRUE,"1842CWN0"}</definedName>
    <definedName name="etertt" hidden="1">{#N/A,#N/A,TRUE,"1842CWN0"}</definedName>
    <definedName name="etewt" localSheetId="4" hidden="1">{"TAB1",#N/A,TRUE,"GENERAL";"TAB2",#N/A,TRUE,"GENERAL";"TAB3",#N/A,TRUE,"GENERAL";"TAB4",#N/A,TRUE,"GENERAL";"TAB5",#N/A,TRUE,"GENERAL"}</definedName>
    <definedName name="etewt" localSheetId="3"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localSheetId="3"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localSheetId="3"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localSheetId="3"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localSheetId="3"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localSheetId="3"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localSheetId="3"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localSheetId="3"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4" hidden="1">{"TAB1",#N/A,TRUE,"GENERAL";"TAB2",#N/A,TRUE,"GENERAL";"TAB3",#N/A,TRUE,"GENERAL";"TAB4",#N/A,TRUE,"GENERAL";"TAB5",#N/A,TRUE,"GENERAL"}</definedName>
    <definedName name="ewegt" localSheetId="3"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localSheetId="3"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localSheetId="3"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localSheetId="3"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#REF!</definedName>
    <definedName name="EXCAV_1">#REF!</definedName>
    <definedName name="EXCAV_2">#REF!</definedName>
    <definedName name="excavac">#REF!</definedName>
    <definedName name="excavacion">#REF!</definedName>
    <definedName name="exCEL" localSheetId="2">#REF!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 localSheetId="4">#REF!</definedName>
    <definedName name="Excel_BuiltIn_Print_Titles_10" localSheetId="3">#REF!</definedName>
    <definedName name="Excel_BuiltIn_Print_Titles_10" localSheetId="2">#REF!</definedName>
    <definedName name="Excel_BuiltIn_Print_Titles_10">#REF!</definedName>
    <definedName name="Excel_BuiltIn_Print_Titles_11" localSheetId="4">#REF!</definedName>
    <definedName name="Excel_BuiltIn_Print_Titles_11" localSheetId="3">#REF!</definedName>
    <definedName name="Excel_BuiltIn_Print_Titles_11" localSheetId="2">#REF!</definedName>
    <definedName name="Excel_BuiltIn_Print_Titles_11">#REF!</definedName>
    <definedName name="Excel_BuiltIn_Print_Titles_12" localSheetId="4">#REF!</definedName>
    <definedName name="Excel_BuiltIn_Print_Titles_12" localSheetId="3">#REF!</definedName>
    <definedName name="Excel_BuiltIn_Print_Titles_12" localSheetId="2">#REF!</definedName>
    <definedName name="Excel_BuiltIn_Print_Titles_12">#REF!</definedName>
    <definedName name="Excel_BuiltIn_Print_Titles_13" localSheetId="4">#REF!</definedName>
    <definedName name="Excel_BuiltIn_Print_Titles_13" localSheetId="3">#REF!</definedName>
    <definedName name="Excel_BuiltIn_Print_Titles_13" localSheetId="2">#REF!</definedName>
    <definedName name="Excel_BuiltIn_Print_Titles_13">#REF!</definedName>
    <definedName name="Excel_BuiltIn_Print_Titles_14" localSheetId="4">#REF!</definedName>
    <definedName name="Excel_BuiltIn_Print_Titles_14" localSheetId="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4">#REF!</definedName>
    <definedName name="Excel_BuiltIn_Print_Titles_19" localSheetId="3">#REF!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4">#REF!</definedName>
    <definedName name="Excel_BuiltIn_Print_Titles_21" localSheetId="3">#REF!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4">#REF!</definedName>
    <definedName name="Excel_BuiltIn_Print_Titles_3" localSheetId="3">#REF!</definedName>
    <definedName name="Excel_BuiltIn_Print_Titles_3" localSheetId="2">#REF!</definedName>
    <definedName name="Excel_BuiltIn_Print_Titles_3">#REF!</definedName>
    <definedName name="Excel_BuiltIn_Print_Titles_4">#REF!</definedName>
    <definedName name="Excel_BuiltIn_Print_Titles_5" localSheetId="4">#REF!</definedName>
    <definedName name="Excel_BuiltIn_Print_Titles_5" localSheetId="3">#REF!</definedName>
    <definedName name="Excel_BuiltIn_Print_Titles_5" localSheetId="2">#REF!</definedName>
    <definedName name="Excel_BuiltIn_Print_Titles_5">#REF!</definedName>
    <definedName name="Excel_BuiltIn_Print_Titles_5_XX" localSheetId="4">#REF!</definedName>
    <definedName name="Excel_BuiltIn_Print_Titles_5_XX" localSheetId="3">#REF!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4">#REF!</definedName>
    <definedName name="Excel_BuiltIn_Print_Titles_7" localSheetId="3">#REF!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4">#REF!</definedName>
    <definedName name="Excel_BuiltIn_Print_Titles_9" localSheetId="3">#REF!</definedName>
    <definedName name="Excel_BuiltIn_Print_Titles_9" localSheetId="2">#REF!</definedName>
    <definedName name="Excel_BuiltIn_Print_Titles_9">#REF!</definedName>
    <definedName name="EXCROC" localSheetId="4">#REF!</definedName>
    <definedName name="EXCROC" localSheetId="3">#REF!</definedName>
    <definedName name="EXCROC">#REF!</definedName>
    <definedName name="ExtensionCoordinador">#REF!</definedName>
    <definedName name="Extra_Pay">#REF!</definedName>
    <definedName name="Extracción_IM">#REF!</definedName>
    <definedName name="Extract">#REF!</definedName>
    <definedName name="Extras">#REF!</definedName>
    <definedName name="F._INGRESO">#REF!</definedName>
    <definedName name="F._RETIRO">#REF!</definedName>
    <definedName name="F.L">#REF!</definedName>
    <definedName name="fa">#REF!</definedName>
    <definedName name="FABI" localSheetId="4">Scheduled_Payment+Extra_Payment</definedName>
    <definedName name="FABI">Scheduled_Payment+Extra_Payment</definedName>
    <definedName name="FABIAN" localSheetId="4">IF(Loan_Amount*Interest_Rate*Loan_Years*Loan_Start&gt;0,1,0)</definedName>
    <definedName name="FABIAN">IF(Loan_Amount*Interest_Rate*Loan_Years*Loan_Start&gt;0,1,0)</definedName>
    <definedName name="FAC" hidden="1">#REF!</definedName>
    <definedName name="Facilidades">#REF!</definedName>
    <definedName name="FACT_PREST">#REF!</definedName>
    <definedName name="factor">#REF!</definedName>
    <definedName name="FACTURADO">#REF!</definedName>
    <definedName name="FareWellStmnt" localSheetId="1">#REF!</definedName>
    <definedName name="FareWellStmnt">#REF!</definedName>
    <definedName name="FaseProyecto">#REF!</definedName>
    <definedName name="fb">#REF!</definedName>
    <definedName name="fd" localSheetId="4">#REF!</definedName>
    <definedName name="fd" localSheetId="3">#REF!</definedName>
    <definedName name="FD" localSheetId="2">'INDICAR CÓDIGO DEL ITEM DE PAGO'!ERR</definedName>
    <definedName name="FD">[0]!ERR</definedName>
    <definedName name="fda" localSheetId="4">#REF!</definedName>
    <definedName name="fda" localSheetId="3">#REF!</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localSheetId="4" hidden="1">{"PRES REHAB ARM-PER POR ITEMS  KM A KM",#N/A,TRUE,"Rehabilitacion Arm-Per"}</definedName>
    <definedName name="fdadsfa" hidden="1">{"PRES REHAB ARM-PER POR ITEMS  KM A KM",#N/A,TRUE,"Rehabilitacion Arm-Per"}</definedName>
    <definedName name="fdbjp" localSheetId="4" hidden="1">{"TAB1",#N/A,TRUE,"GENERAL";"TAB2",#N/A,TRUE,"GENERAL";"TAB3",#N/A,TRUE,"GENERAL";"TAB4",#N/A,TRUE,"GENERAL";"TAB5",#N/A,TRUE,"GENERAL"}</definedName>
    <definedName name="fdbjp" localSheetId="3"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localSheetId="3"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localSheetId="3"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localSheetId="3"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localSheetId="3"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localSheetId="3"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localSheetId="3"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localSheetId="3"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localSheetId="3"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4">#REF!</definedName>
    <definedName name="FECHA" localSheetId="3">#REF!</definedName>
    <definedName name="Fecha">#REF!</definedName>
    <definedName name="FechaInicio">#REF!</definedName>
    <definedName name="FechaTermina">#REF!</definedName>
    <definedName name="FechaTerminacion">#REF!</definedName>
    <definedName name="fer" localSheetId="4">#REF!</definedName>
    <definedName name="fer" localSheetId="3">#REF!</definedName>
    <definedName name="fer" localSheetId="2">#REF!</definedName>
    <definedName name="fer">#REF!</definedName>
    <definedName name="ferfer" localSheetId="4" hidden="1">{"via1",#N/A,TRUE,"general";"via2",#N/A,TRUE,"general";"via3",#N/A,TRUE,"general"}</definedName>
    <definedName name="ferfer" localSheetId="3"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estivos">#REF!</definedName>
    <definedName name="ff" localSheetId="4">#REF!</definedName>
    <definedName name="ff" localSheetId="3">#REF!</definedName>
    <definedName name="ff" localSheetId="2">'INDICAR CÓDIGO DEL ITEM DE PAGO'!ERR</definedName>
    <definedName name="ff">[0]!ERR</definedName>
    <definedName name="fff" localSheetId="4" hidden="1">{"via1",#N/A,TRUE,"general";"via2",#N/A,TRUE,"general";"via3",#N/A,TRUE,"general"}</definedName>
    <definedName name="fff" localSheetId="3"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localSheetId="3"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localSheetId="3"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localSheetId="3"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localSheetId="3"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 localSheetId="4">#REF!</definedName>
    <definedName name="fg" localSheetId="3">#REF!</definedName>
    <definedName name="fg" localSheetId="2">'INDICAR CÓDIGO DEL ITEM DE PAGO'!ERR</definedName>
    <definedName name="fg">[0]!ERR</definedName>
    <definedName name="fgdfg" localSheetId="4" hidden="1">{"TAB1",#N/A,TRUE,"GENERAL";"TAB2",#N/A,TRUE,"GENERAL";"TAB3",#N/A,TRUE,"GENERAL";"TAB4",#N/A,TRUE,"GENERAL";"TAB5",#N/A,TRUE,"GENERAL"}</definedName>
    <definedName name="fgdfg" localSheetId="3"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localSheetId="3"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localSheetId="3"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localSheetId="3"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4" hidden="1">{"via1",#N/A,TRUE,"general";"via2",#N/A,TRUE,"general";"via3",#N/A,TRUE,"general"}</definedName>
    <definedName name="FGHFBC" localSheetId="3"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localSheetId="3"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localSheetId="3"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localSheetId="3"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localSheetId="3"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localSheetId="3"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localSheetId="3"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R">#REF!</definedName>
    <definedName name="FGV">#REF!</definedName>
    <definedName name="fhfg" localSheetId="4" hidden="1">{"TAB1",#N/A,TRUE,"GENERAL";"TAB2",#N/A,TRUE,"GENERAL";"TAB3",#N/A,TRUE,"GENERAL";"TAB4",#N/A,TRUE,"GENERAL";"TAB5",#N/A,TRUE,"GENERAL"}</definedName>
    <definedName name="fhfg" localSheetId="3"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localSheetId="3"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4" hidden="1">{#N/A,#N/A,TRUE,"1842CWN0"}</definedName>
    <definedName name="fhg" localSheetId="3" hidden="1">{#N/A,#N/A,TRUE,"1842CWN0"}</definedName>
    <definedName name="fhg" hidden="1">{#N/A,#N/A,TRUE,"1842CWN0"}</definedName>
    <definedName name="fhgh" localSheetId="4" hidden="1">{"via1",#N/A,TRUE,"general";"via2",#N/A,TRUE,"general";"via3",#N/A,TRUE,"general"}</definedName>
    <definedName name="fhgh" localSheetId="3"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localSheetId="3"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ODILAT">#REF!</definedName>
    <definedName name="FILTROS">#REF!</definedName>
    <definedName name="Fin_de_semana">#REF!</definedName>
    <definedName name="FINAL">#REF!</definedName>
    <definedName name="FINANCIACION" localSheetId="4">#REF!</definedName>
    <definedName name="FINANCIACION" localSheetId="3">#REF!</definedName>
    <definedName name="FINANCIACION" localSheetId="2">'INDICAR CÓDIGO DEL ITEM DE PAGO'!ERR</definedName>
    <definedName name="FINANCIACION">[0]!ERR</definedName>
    <definedName name="FinePrint" localSheetId="1">#REF!</definedName>
    <definedName name="FinePrint">#REF!</definedName>
    <definedName name="fk">#REF!</definedName>
    <definedName name="Fletes">#REF!</definedName>
    <definedName name="flq">#REF!</definedName>
    <definedName name="FM">1.18</definedName>
    <definedName name="fnic" localSheetId="4">#REF!</definedName>
    <definedName name="fnic" localSheetId="3">#REF!</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4"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#REF!</definedName>
    <definedName name="frefr" localSheetId="4" hidden="1">{"via1",#N/A,TRUE,"general";"via2",#N/A,TRUE,"general";"via3",#N/A,TRUE,"general"}</definedName>
    <definedName name="frefr" localSheetId="3"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eiman">#REF!</definedName>
    <definedName name="FRF">#REF!</definedName>
    <definedName name="frfa" localSheetId="4" hidden="1">{"via1",#N/A,TRUE,"general";"via2",#N/A,TRUE,"general";"via3",#N/A,TRUE,"general"}</definedName>
    <definedName name="frfa" localSheetId="3"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localSheetId="3"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V">#REF!</definedName>
    <definedName name="FTR">#REF!</definedName>
    <definedName name="fu" localSheetId="4">#REF!</definedName>
    <definedName name="fu" localSheetId="3">#REF!</definedName>
    <definedName name="fu" localSheetId="2">'INDICAR CÓDIGO DEL ITEM DE PAGO'!ERR</definedName>
    <definedName name="fu">[0]!ERR</definedName>
    <definedName name="Full_Print">#REF!</definedName>
    <definedName name="fv">#REF!</definedName>
    <definedName name="fwff" localSheetId="4" hidden="1">{"via1",#N/A,TRUE,"general";"via2",#N/A,TRUE,"general";"via3",#N/A,TRUE,"general"}</definedName>
    <definedName name="fwff" localSheetId="3"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localSheetId="3"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J" localSheetId="2">#REF!</definedName>
    <definedName name="GAJ">#REF!</definedName>
    <definedName name="GanEquipos">#REF!</definedName>
    <definedName name="GanFletes">#REF!</definedName>
    <definedName name="GanMetal">#REF!</definedName>
    <definedName name="GanOtros">#REF!</definedName>
    <definedName name="GanSuministro">#REF!</definedName>
    <definedName name="GanViáticos">#REF!</definedName>
    <definedName name="GAS">#REF!</definedName>
    <definedName name="gb">#REF!</definedName>
    <definedName name="gba" localSheetId="4"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4"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4"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GB">#REF!</definedName>
    <definedName name="gc">#REF!</definedName>
    <definedName name="GCB" localSheetId="4">#REF!</definedName>
    <definedName name="GCB" localSheetId="3">#REF!</definedName>
    <definedName name="GCB">#REF!</definedName>
    <definedName name="GCI">#REF!</definedName>
    <definedName name="GCN">#REF!</definedName>
    <definedName name="GCP">#REF!</definedName>
    <definedName name="gd">#REF!</definedName>
    <definedName name="gdj">#REF!</definedName>
    <definedName name="GDN">#REF!</definedName>
    <definedName name="GDR">#REF!</definedName>
    <definedName name="gdt" localSheetId="4" hidden="1">{"TAB1",#N/A,TRUE,"GENERAL";"TAB2",#N/A,TRUE,"GENERAL";"TAB3",#N/A,TRUE,"GENERAL";"TAB4",#N/A,TRUE,"GENERAL";"TAB5",#N/A,TRUE,"GENERAL"}</definedName>
    <definedName name="gdt" localSheetId="3"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4">#REF!</definedName>
    <definedName name="GEA" localSheetId="3">#REF!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4" hidden="1">{"via1",#N/A,TRUE,"general";"via2",#N/A,TRUE,"general";"via3",#N/A,TRUE,"general"}</definedName>
    <definedName name="geg" localSheetId="3"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eración_de_análisis_de_precios_Unitarios.">#REF!</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4" hidden="1">{"TAB1",#N/A,TRUE,"GENERAL";"TAB2",#N/A,TRUE,"GENERAL";"TAB3",#N/A,TRUE,"GENERAL";"TAB4",#N/A,TRUE,"GENERAL";"TAB5",#N/A,TRUE,"GENERAL"}</definedName>
    <definedName name="gerg" localSheetId="3"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localSheetId="3"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localSheetId="3"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4" hidden="1">{"TAB1",#N/A,TRUE,"GENERAL";"TAB2",#N/A,TRUE,"GENERAL";"TAB3",#N/A,TRUE,"GENERAL";"TAB4",#N/A,TRUE,"GENERAL";"TAB5",#N/A,TRUE,"GENERAL"}</definedName>
    <definedName name="gfd" localSheetId="3"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localSheetId="3"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localSheetId="4" hidden="1">{#N/A,#N/A,TRUE,"INGENIERIA";#N/A,#N/A,TRUE,"COMPRAS";#N/A,#N/A,TRUE,"DIRECCION";#N/A,#N/A,TRUE,"RESUMEN"}</definedName>
    <definedName name="gffgfhhf" localSheetId="3" hidden="1">{#N/A,#N/A,TRUE,"INGENIERIA";#N/A,#N/A,TRUE,"COMPRAS";#N/A,#N/A,TRUE,"DIRECCION";#N/A,#N/A,TRUE,"RESUMEN"}</definedName>
    <definedName name="gffgfhhf" hidden="1">{#N/A,#N/A,TRUE,"INGENIERIA";#N/A,#N/A,TRUE,"COMPRAS";#N/A,#N/A,TRUE,"DIRECCION";#N/A,#N/A,TRUE,"RESUMEN"}</definedName>
    <definedName name="gfgfgr" localSheetId="4" hidden="1">{"via1",#N/A,TRUE,"general";"via2",#N/A,TRUE,"general";"via3",#N/A,TRUE,"general"}</definedName>
    <definedName name="gfgfgr" localSheetId="3"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localSheetId="3"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localSheetId="3"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N">#REF!</definedName>
    <definedName name="gft">#REF!</definedName>
    <definedName name="gfutyj6" localSheetId="4" hidden="1">{"via1",#N/A,TRUE,"general";"via2",#N/A,TRUE,"general";"via3",#N/A,TRUE,"general"}</definedName>
    <definedName name="gfutyj6" localSheetId="3"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4">#REF!</definedName>
    <definedName name="gg" localSheetId="3">#REF!</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localSheetId="3"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localSheetId="3"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4">#REF!</definedName>
    <definedName name="GGG" localSheetId="3">#REF!</definedName>
    <definedName name="GGG" localSheetId="2">'INDICAR CÓDIGO DEL ITEM DE PAGO'!ERR</definedName>
    <definedName name="GGG">[0]!ERR</definedName>
    <definedName name="gggb" localSheetId="4" hidden="1">{"TAB1",#N/A,TRUE,"GENERAL";"TAB2",#N/A,TRUE,"GENERAL";"TAB3",#N/A,TRUE,"GENERAL";"TAB4",#N/A,TRUE,"GENERAL";"TAB5",#N/A,TRUE,"GENERAL"}</definedName>
    <definedName name="gggb" localSheetId="3"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localSheetId="3"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localSheetId="3"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localSheetId="3"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localSheetId="3"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localSheetId="3"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localSheetId="3"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jgjkg" localSheetId="4" hidden="1">{#N/A,#N/A,TRUE,"1842CWN0"}</definedName>
    <definedName name="ggjgjkg" localSheetId="3" hidden="1">{#N/A,#N/A,TRUE,"1842CWN0"}</definedName>
    <definedName name="ggjgjkg" hidden="1">{#N/A,#N/A,TRUE,"1842CWN0"}</definedName>
    <definedName name="ggtgt" localSheetId="4" hidden="1">{"via1",#N/A,TRUE,"general";"via2",#N/A,TRUE,"general";"via3",#N/A,TRUE,"general"}</definedName>
    <definedName name="ggtgt" localSheetId="3"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#REF!</definedName>
    <definedName name="GHCG">#REF!</definedName>
    <definedName name="ghdghuy" localSheetId="4" hidden="1">{"via1",#N/A,TRUE,"general";"via2",#N/A,TRUE,"general";"via3",#N/A,TRUE,"general"}</definedName>
    <definedName name="ghdghuy" localSheetId="3"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localSheetId="3"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4" hidden="1">{"via1",#N/A,TRUE,"general";"via2",#N/A,TRUE,"general";"via3",#N/A,TRUE,"general"}</definedName>
    <definedName name="ghfg" localSheetId="3"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#REF!</definedName>
    <definedName name="GHGHJBJH">#REF!</definedName>
    <definedName name="ghghy">#REF!</definedName>
    <definedName name="ghgqghsqs">#REF!</definedName>
    <definedName name="GHJ">#REF!</definedName>
    <definedName name="ghjghj" localSheetId="4"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JU">#REF!</definedName>
    <definedName name="GHKJHK" localSheetId="4"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4" hidden="1">{#N/A,#N/A,TRUE,"1842CWN0"}</definedName>
    <definedName name="ghnbbfr" localSheetId="3" hidden="1">{#N/A,#N/A,TRUE,"1842CWN0"}</definedName>
    <definedName name="ghnbbfr" hidden="1">{#N/A,#N/A,TRUE,"1842CWN0"}</definedName>
    <definedName name="ghu">#REF!</definedName>
    <definedName name="gj">#REF!</definedName>
    <definedName name="GJHVCB" localSheetId="4"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localSheetId="3"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#REF!</definedName>
    <definedName name="GMM_ON_ASO">#REF!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#REF!</definedName>
    <definedName name="gp">#REF!</definedName>
    <definedName name="GPO">#REF!</definedName>
    <definedName name="GPR">#REF!</definedName>
    <definedName name="GQUIWQUDWQ">#REF!</definedName>
    <definedName name="GQWRG">#REF!</definedName>
    <definedName name="_xlnm.Recorder">#REF!</definedName>
    <definedName name="GRAF">#REF!</definedName>
    <definedName name="GRAF1ANO" localSheetId="4" hidden="1">{"via1",#N/A,TRUE,"general";"via2",#N/A,TRUE,"general";"via3",#N/A,TRUE,"general"}</definedName>
    <definedName name="GRAF1ANO" localSheetId="3"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4"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localSheetId="3"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4"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4">#REF!</definedName>
    <definedName name="grupo3" localSheetId="3">#REF!</definedName>
    <definedName name="grupo3">#REF!</definedName>
    <definedName name="grupo4" localSheetId="4">#REF!</definedName>
    <definedName name="grupo4" localSheetId="3">#REF!</definedName>
    <definedName name="grupo4">#REF!</definedName>
    <definedName name="grupo5" localSheetId="4">#REF!</definedName>
    <definedName name="grupo5" localSheetId="3">#REF!</definedName>
    <definedName name="grupo5">#REF!</definedName>
    <definedName name="grupo6" localSheetId="4">#REF!</definedName>
    <definedName name="grupo6" localSheetId="3">#REF!</definedName>
    <definedName name="grupo6">#REF!</definedName>
    <definedName name="grupo7" localSheetId="4">#REF!</definedName>
    <definedName name="grupo7" localSheetId="3">#REF!</definedName>
    <definedName name="grupo7">#REF!</definedName>
    <definedName name="grupo8" localSheetId="4">#REF!</definedName>
    <definedName name="grupo8" localSheetId="3">#REF!</definedName>
    <definedName name="grupo8">#REF!</definedName>
    <definedName name="grupo9" localSheetId="4">#REF!</definedName>
    <definedName name="grupo9" localSheetId="3">#REF!</definedName>
    <definedName name="grupo9">#REF!</definedName>
    <definedName name="GRW">#REF!</definedName>
    <definedName name="GSDG" localSheetId="4" hidden="1">{"TAB1",#N/A,TRUE,"GENERAL";"TAB2",#N/A,TRUE,"GENERAL";"TAB3",#N/A,TRUE,"GENERAL";"TAB4",#N/A,TRUE,"GENERAL";"TAB5",#N/A,TRUE,"GENERAL"}</definedName>
    <definedName name="GSDG" localSheetId="3"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localSheetId="3"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 localSheetId="4">#REF!</definedName>
    <definedName name="gte" localSheetId="3">#REF!</definedName>
    <definedName name="GTE">#REF!</definedName>
    <definedName name="gtgt" localSheetId="4" hidden="1">{"via1",#N/A,TRUE,"general";"via2",#N/A,TRUE,"general";"via3",#N/A,TRUE,"general"}</definedName>
    <definedName name="gtgt" localSheetId="3"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localSheetId="3"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localSheetId="3"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localSheetId="3"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 localSheetId="2">#REF!</definedName>
    <definedName name="GTRE">#REF!</definedName>
    <definedName name="GTTGY">#REF!</definedName>
    <definedName name="gy">#REF!</definedName>
    <definedName name="h">#REF!</definedName>
    <definedName name="H_pump">#REF!</definedName>
    <definedName name="h9h" localSheetId="4" hidden="1">{"via1",#N/A,TRUE,"general";"via2",#N/A,TRUE,"general";"via3",#N/A,TRUE,"general"}</definedName>
    <definedName name="h9h" localSheetId="3"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#REF!</definedName>
    <definedName name="HALFCUP">#REF!</definedName>
    <definedName name="Hazards">#REF!</definedName>
    <definedName name="hbfdhrw" localSheetId="4"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4" hidden="1">{"via1",#N/A,TRUE,"general";"via2",#N/A,TRUE,"general";"via3",#N/A,TRUE,"general"}</definedName>
    <definedName name="hdfh" localSheetId="3"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localSheetId="3"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localSheetId="3"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localSheetId="3"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4">#REF!</definedName>
    <definedName name="hed" localSheetId="3">#REF!</definedName>
    <definedName name="hed">#REF!</definedName>
    <definedName name="hen" localSheetId="4">#REF!</definedName>
    <definedName name="hen" localSheetId="3">#REF!</definedName>
    <definedName name="hen">#REF!</definedName>
    <definedName name="HERRERO">#REF!</definedName>
    <definedName name="hfgh" localSheetId="4" hidden="1">{"via1",#N/A,TRUE,"general";"via2",#N/A,TRUE,"general";"via3",#N/A,TRUE,"general"}</definedName>
    <definedName name="hfgh" localSheetId="3"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localSheetId="3"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localSheetId="3"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localSheetId="3"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localSheetId="3"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localSheetId="3"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localSheetId="3"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3"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localSheetId="3"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localSheetId="3"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localSheetId="3"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4">#REF!</definedName>
    <definedName name="hh" localSheetId="3">#REF!</definedName>
    <definedName name="hh" localSheetId="2">'INDICAR CÓDIGO DEL ITEM DE PAGO'!ERR</definedName>
    <definedName name="hh">[0]!ERR</definedName>
    <definedName name="hhg" localSheetId="4" hidden="1">{#N/A,#N/A,TRUE,"1842CWN0"}</definedName>
    <definedName name="hhg" localSheetId="3" hidden="1">{#N/A,#N/A,TRUE,"1842CWN0"}</definedName>
    <definedName name="hhg" hidden="1">{#N/A,#N/A,TRUE,"1842CWN0"}</definedName>
    <definedName name="hhh" localSheetId="4" hidden="1">{"TAB1",#N/A,TRUE,"GENERAL";"TAB2",#N/A,TRUE,"GENERAL";"TAB3",#N/A,TRUE,"GENERAL";"TAB4",#N/A,TRUE,"GENERAL";"TAB5",#N/A,TRUE,"GENERAL"}</definedName>
    <definedName name="hhh" localSheetId="3"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localSheetId="3"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localSheetId="3"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J">#REF!</definedName>
    <definedName name="hhtrhreh" localSheetId="4" hidden="1">{"via1",#N/A,TRUE,"general";"via2",#N/A,TRUE,"general";"via3",#N/A,TRUE,"general"}</definedName>
    <definedName name="hhtrhreh" localSheetId="3"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#REF!</definedName>
    <definedName name="hjfg" localSheetId="4" hidden="1">{"via1",#N/A,TRUE,"general";"via2",#N/A,TRUE,"general";"via3",#N/A,TRUE,"general"}</definedName>
    <definedName name="hjfg" localSheetId="3"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localSheetId="3"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localSheetId="3"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4" hidden="1">{"via1",#N/A,TRUE,"general";"via2",#N/A,TRUE,"general";"via3",#N/A,TRUE,"general"}</definedName>
    <definedName name="HJKH" localSheetId="3"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localSheetId="3"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JKL">#REF!</definedName>
    <definedName name="HK" localSheetId="4">#N/A</definedName>
    <definedName name="HK" localSheetId="3">#N/A</definedName>
    <definedName name="HK" localSheetId="2">'INDICAR CÓDIGO DEL ITEM DE PAGO'!ERR</definedName>
    <definedName name="HK">[0]!ERR</definedName>
    <definedName name="hl">#REF!</definedName>
    <definedName name="HM">#REF!</definedName>
    <definedName name="hn" localSheetId="4" hidden="1">{"TAB1",#N/A,TRUE,"GENERAL";"TAB2",#N/A,TRUE,"GENERAL";"TAB3",#N/A,TRUE,"GENERAL";"TAB4",#N/A,TRUE,"GENERAL";"TAB5",#N/A,TRUE,"GENERAL"}</definedName>
    <definedName name="hn" localSheetId="3"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#REF!</definedName>
    <definedName name="HOJA1" localSheetId="2">#REF!</definedName>
    <definedName name="HOJA1">#REF!</definedName>
    <definedName name="HOJA11">#REF!</definedName>
    <definedName name="HOJAOIU">#REF!</definedName>
    <definedName name="HOJATRIP">#REF!</definedName>
    <definedName name="honor">#REF!</definedName>
    <definedName name="horat">#REF!</definedName>
    <definedName name="Hornos">#REF!</definedName>
    <definedName name="hp">#REF!</definedName>
    <definedName name="HP_stg_Hz">#REF!</definedName>
    <definedName name="hqi">#REF!</definedName>
    <definedName name="hreer" localSheetId="4" hidden="1">{"TAB1",#N/A,TRUE,"GENERAL";"TAB2",#N/A,TRUE,"GENERAL";"TAB3",#N/A,TRUE,"GENERAL";"TAB4",#N/A,TRUE,"GENERAL";"TAB5",#N/A,TRUE,"GENERAL"}</definedName>
    <definedName name="hreer" localSheetId="3"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localSheetId="3"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 localSheetId="4">#REF!</definedName>
    <definedName name="hrn" localSheetId="3">#REF!</definedName>
    <definedName name="hrn">#REF!</definedName>
    <definedName name="hrthtrh" localSheetId="4"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4" hidden="1">{"via1",#N/A,TRUE,"general";"via2",#N/A,TRUE,"general";"via3",#N/A,TRUE,"general"}</definedName>
    <definedName name="hsfg" localSheetId="3"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4"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4" hidden="1">{"via1",#N/A,TRUE,"general";"via2",#N/A,TRUE,"general";"via3",#N/A,TRUE,"general"}</definedName>
    <definedName name="htryrt7" localSheetId="3"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4"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localSheetId="3"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4" hidden="1">{"via1",#N/A,TRUE,"general";"via2",#N/A,TRUE,"general";"via3",#N/A,TRUE,"general"}</definedName>
    <definedName name="hytirs" localSheetId="3"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4" hidden="1">{"TAB1",#N/A,TRUE,"GENERAL";"TAB2",#N/A,TRUE,"GENERAL";"TAB3",#N/A,TRUE,"GENERAL";"TAB4",#N/A,TRUE,"GENERAL";"TAB5",#N/A,TRUE,"GENERAL"}</definedName>
    <definedName name="i8i" localSheetId="3"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 localSheetId="4">#REF!</definedName>
    <definedName name="ic" localSheetId="3">#REF!</definedName>
    <definedName name="ic">#REF!</definedName>
    <definedName name="icbf" localSheetId="4">#REF!</definedName>
    <definedName name="icbf" localSheetId="3">#REF!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4">#REF!</definedName>
    <definedName name="id" localSheetId="3">#REF!</definedName>
    <definedName name="ID" localSheetId="2">'INDICAR CÓDIGO DEL ITEM DE PAGO'!ERR</definedName>
    <definedName name="ID">[0]!ERR</definedName>
    <definedName name="ID_APU">#REF!</definedName>
    <definedName name="IF" localSheetId="4">#REF!</definedName>
    <definedName name="IF" localSheetId="3">#REF!</definedName>
    <definedName name="IF" localSheetId="2">#REF!</definedName>
    <definedName name="IF">#REF!</definedName>
    <definedName name="Ig">#REF!</definedName>
    <definedName name="ii" localSheetId="4">#REF!</definedName>
    <definedName name="ii" localSheetId="3">#REF!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localSheetId="3"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localSheetId="3"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localSheetId="3"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4"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ERM">#REF!</definedName>
    <definedName name="IMPRESSION">#REF!</definedName>
    <definedName name="IMPREV">#REF!</definedName>
    <definedName name="IMPREVISTOS">#REF!</definedName>
    <definedName name="Imprima">#REF!</definedName>
    <definedName name="imprimir">#REF!</definedName>
    <definedName name="IMPTOS">#REF!</definedName>
    <definedName name="IMPTOS1">#REF!</definedName>
    <definedName name="INC">#REF!</definedName>
    <definedName name="INCR._PRODC.">#REF!</definedName>
    <definedName name="IND">#REF!</definedName>
    <definedName name="INDICE" localSheetId="2">#REF!</definedName>
    <definedName name="INDICE">#REF!</definedName>
    <definedName name="inf" localSheetId="2">#REF!</definedName>
    <definedName name="inf">#REF!</definedName>
    <definedName name="INFO_APU">#REF!</definedName>
    <definedName name="INFO_APU_1">#REF!</definedName>
    <definedName name="INFORME">#REF!</definedName>
    <definedName name="Informe_semanal">#REF!</definedName>
    <definedName name="INGENIERIA1" hidden="1">#REF!</definedName>
    <definedName name="INGENIERIA11" hidden="1">#REF!</definedName>
    <definedName name="iniciales">#REF!,#REF!,#REF!,#REF!</definedName>
    <definedName name="Inicio" localSheetId="4">#REF!</definedName>
    <definedName name="Inicio" localSheetId="3">#REF!</definedName>
    <definedName name="Inicio">#REF!</definedName>
    <definedName name="INPU">#REF!</definedName>
    <definedName name="INPUT">#REF!</definedName>
    <definedName name="INSTALENTE">#REF!</definedName>
    <definedName name="INSTALH">#REF!</definedName>
    <definedName name="INSTALSUPE">#REF!</definedName>
    <definedName name="INSTELEC">#REF!</definedName>
    <definedName name="INSTHID">#REF!</definedName>
    <definedName name="INSU">#REF!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 localSheetId="4">#REF!</definedName>
    <definedName name="INTER" localSheetId="3">#REF!</definedName>
    <definedName name="INTER">#REF!</definedName>
    <definedName name="Intercambiadores">#REF!</definedName>
    <definedName name="Interest_Rate">#REF!</definedName>
    <definedName name="INTERMEDIA_I">#REF!</definedName>
    <definedName name="Interventor">#REF!</definedName>
    <definedName name="INTERVENTORIA">#REF!</definedName>
    <definedName name="IntVal">#REF!</definedName>
    <definedName name="INV_11" localSheetId="4">#REF!</definedName>
    <definedName name="INV_11" localSheetId="3">#REF!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4">'APUs ADICIONALES'!ERR</definedName>
    <definedName name="IOUHH" localSheetId="3">'APUS GOBER'!ERR</definedName>
    <definedName name="IOUHH" localSheetId="2">'INDICAR CÓDIGO DEL ITEM DE PAGO'!ERR</definedName>
    <definedName name="IOUHH">[0]!ERR</definedName>
    <definedName name="IP">#REF!</definedName>
    <definedName name="ir">#REF!</definedName>
    <definedName name="irng" hidden="1">#REF!</definedName>
    <definedName name="Israel">#REF!,#REF!,#REF!,#REF!,#REF!,#REF!,#REF!,#REF!,#REF!</definedName>
    <definedName name="Iss">#REF!</definedName>
    <definedName name="issafp" localSheetId="4">#REF!</definedName>
    <definedName name="issafp" localSheetId="3">#REF!</definedName>
    <definedName name="issafp">#REF!</definedName>
    <definedName name="isscs" localSheetId="4">#REF!</definedName>
    <definedName name="isscs" localSheetId="3">#REF!</definedName>
    <definedName name="isscs">#REF!</definedName>
    <definedName name="isseps" localSheetId="4">#REF!</definedName>
    <definedName name="isseps" localSheetId="3">#REF!</definedName>
    <definedName name="isseps">#REF!</definedName>
    <definedName name="it.">#REF!</definedName>
    <definedName name="ITEM" localSheetId="4">#REF!</definedName>
    <definedName name="ITEM" localSheetId="3">#REF!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tems">#REF!</definedName>
    <definedName name="IU">#REF!</definedName>
    <definedName name="IUI" localSheetId="4" hidden="1">{"TAB1",#N/A,TRUE,"GENERAL";"TAB2",#N/A,TRUE,"GENERAL";"TAB3",#N/A,TRUE,"GENERAL";"TAB4",#N/A,TRUE,"GENERAL";"TAB5",#N/A,TRUE,"GENERAL"}</definedName>
    <definedName name="IUI" localSheetId="3"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localSheetId="3"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localSheetId="3"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localSheetId="3"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#REF!</definedName>
    <definedName name="iuyi9" localSheetId="4" hidden="1">{"TAB1",#N/A,TRUE,"GENERAL";"TAB2",#N/A,TRUE,"GENERAL";"TAB3",#N/A,TRUE,"GENERAL";"TAB4",#N/A,TRUE,"GENERAL";"TAB5",#N/A,TRUE,"GENERAL"}</definedName>
    <definedName name="iuyi9" localSheetId="3"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VA.ManoObra">#REF!</definedName>
    <definedName name="IvaSUtl">#REF!</definedName>
    <definedName name="iwjer">#REF!</definedName>
    <definedName name="iyuiuyi" localSheetId="4" hidden="1">{"via1",#N/A,TRUE,"general";"via2",#N/A,TRUE,"general";"via3",#N/A,TRUE,"general"}</definedName>
    <definedName name="iyuiuyi" localSheetId="3"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4" hidden="1">{"TAB1",#N/A,TRUE,"GENERAL";"TAB2",#N/A,TRUE,"GENERAL";"TAB3",#N/A,TRUE,"GENERAL";"TAB4",#N/A,TRUE,"GENERAL";"TAB5",#N/A,TRUE,"GENERAL"}</definedName>
    <definedName name="j" localSheetId="3"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4" hidden="1">{"via1",#N/A,TRUE,"general";"via2",#N/A,TRUE,"general";"via3",#N/A,TRUE,"general"}</definedName>
    <definedName name="jd" localSheetId="3"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localSheetId="3"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localSheetId="3"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4"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localSheetId="3"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localSheetId="3"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localSheetId="3"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4" hidden="1">{"TAB1",#N/A,TRUE,"GENERAL";"TAB2",#N/A,TRUE,"GENERAL";"TAB3",#N/A,TRUE,"GENERAL";"TAB4",#N/A,TRUE,"GENERAL";"TAB5",#N/A,TRUE,"GENERAL"}</definedName>
    <definedName name="jhg" localSheetId="3"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localSheetId="3"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localSheetId="3"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hon">#REF!</definedName>
    <definedName name="JHON1">#REF!</definedName>
    <definedName name="JHON44">#REF!</definedName>
    <definedName name="jj" localSheetId="4">#REF!</definedName>
    <definedName name="jj" localSheetId="3">#REF!</definedName>
    <definedName name="jj" localSheetId="2">'INDICAR CÓDIGO DEL ITEM DE PAGO'!ERR</definedName>
    <definedName name="jj">[0]!ERR</definedName>
    <definedName name="jjfq" localSheetId="4" hidden="1">{"via1",#N/A,TRUE,"general";"via2",#N/A,TRUE,"general";"via3",#N/A,TRUE,"general"}</definedName>
    <definedName name="jjfq" localSheetId="3"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4" hidden="1">{#N/A,#N/A,FALSE,"Hoja1";#N/A,#N/A,FALSE,"Hoja2"}</definedName>
    <definedName name="JJJ" localSheetId="3" hidden="1">{#N/A,#N/A,FALSE,"Hoja1";#N/A,#N/A,FALSE,"Hoja2"}</definedName>
    <definedName name="JJJ" hidden="1">{#N/A,#N/A,FALSE,"Hoja1";#N/A,#N/A,FALSE,"Hoja2"}</definedName>
    <definedName name="jjjhjddfg" localSheetId="4" hidden="1">{"via1",#N/A,TRUE,"general";"via2",#N/A,TRUE,"general";"via3",#N/A,TRUE,"general"}</definedName>
    <definedName name="jjjhjddfg" localSheetId="3"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J">#REF!</definedName>
    <definedName name="jjjjju" localSheetId="4" hidden="1">{"via1",#N/A,TRUE,"general";"via2",#N/A,TRUE,"general";"via3",#N/A,TRUE,"general"}</definedName>
    <definedName name="jjjjju" localSheetId="3"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localSheetId="3"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#REF!</definedName>
    <definedName name="jkk" localSheetId="4" hidden="1">{"TAB1",#N/A,TRUE,"GENERAL";"TAB2",#N/A,TRUE,"GENERAL";"TAB3",#N/A,TRUE,"GENERAL";"TAB4",#N/A,TRUE,"GENERAL";"TAB5",#N/A,TRUE,"GENERAL"}</definedName>
    <definedName name="jkk" localSheetId="3"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4" hidden="1">{"TAB1",#N/A,TRUE,"GENERAL";"TAB2",#N/A,TRUE,"GENERAL";"TAB3",#N/A,TRUE,"GENERAL";"TAB4",#N/A,TRUE,"GENERAL";"TAB5",#N/A,TRUE,"GENERAL"}</definedName>
    <definedName name="jkl" localSheetId="3" hidden="1">{"TAB1",#N/A,TRUE,"GENERAL";"TAB2",#N/A,TRUE,"GENERAL";"TAB3",#N/A,TRUE,"GENERAL";"TAB4",#N/A,TRUE,"GENERAL";"TAB5",#N/A,TRUE,"GENERAL"}</definedName>
    <definedName name="jkl" localSheetId="2">#REF!</definedName>
    <definedName name="jkl">#REF!</definedName>
    <definedName name="jn">#REF!</definedName>
    <definedName name="jñ">#REF!</definedName>
    <definedName name="jo">#REF!</definedName>
    <definedName name="JOHNNY" localSheetId="4">#REF!</definedName>
    <definedName name="JOHNNY" localSheetId="3">#REF!</definedName>
    <definedName name="JOHNNY" localSheetId="2">'INDICAR CÓDIGO DEL ITEM DE PAGO'!ERR</definedName>
    <definedName name="JOHNNY">[0]!ERR</definedName>
    <definedName name="JOIJOIJ">#REF!</definedName>
    <definedName name="JRYJ" localSheetId="4" hidden="1">{"via1",#N/A,TRUE,"general";"via2",#N/A,TRUE,"general";"via3",#N/A,TRUE,"general"}</definedName>
    <definedName name="JRYJ" localSheetId="3"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#REF!</definedName>
    <definedName name="jtyj" localSheetId="4" hidden="1">{"TAB1",#N/A,TRUE,"GENERAL";"TAB2",#N/A,TRUE,"GENERAL";"TAB3",#N/A,TRUE,"GENERAL";"TAB4",#N/A,TRUE,"GENERAL";"TAB5",#N/A,TRUE,"GENERAL"}</definedName>
    <definedName name="jtyj" localSheetId="3"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localSheetId="3"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an">#REF!</definedName>
    <definedName name="JUH">#REF!</definedName>
    <definedName name="jui">#REF!</definedName>
    <definedName name="juj" localSheetId="4" hidden="1">{"via1",#N/A,TRUE,"general";"via2",#N/A,TRUE,"general";"via3",#N/A,TRUE,"general"}</definedName>
    <definedName name="juj" localSheetId="3"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localSheetId="3"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localSheetId="3"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4"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#REF!</definedName>
    <definedName name="jvv">#REF!</definedName>
    <definedName name="jyjt7" localSheetId="4" hidden="1">{"via1",#N/A,TRUE,"general";"via2",#N/A,TRUE,"general";"via3",#N/A,TRUE,"general"}</definedName>
    <definedName name="jyjt7" localSheetId="3"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localSheetId="3"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localSheetId="3"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localSheetId="3"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localSheetId="3"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4" hidden="1">{"via1",#N/A,TRUE,"general";"via2",#N/A,TRUE,"general";"via3",#N/A,TRUE,"general"}</definedName>
    <definedName name="KHGGH" localSheetId="3"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localSheetId="3"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localSheetId="3"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io">#REF!</definedName>
    <definedName name="kip">#REF!</definedName>
    <definedName name="KITAIS">#REF!</definedName>
    <definedName name="kj">#REF!</definedName>
    <definedName name="KJH">#REF!</definedName>
    <definedName name="kjhkd" localSheetId="4" hidden="1">{"via1",#N/A,TRUE,"general";"via2",#N/A,TRUE,"general";"via3",#N/A,TRUE,"general"}</definedName>
    <definedName name="kjhkd" localSheetId="3"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j">#REF!</definedName>
    <definedName name="kjk" localSheetId="4" hidden="1">{"via1",#N/A,TRUE,"general";"via2",#N/A,TRUE,"general";"via3",#N/A,TRUE,"general"}</definedName>
    <definedName name="kjk" localSheetId="3"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localSheetId="3"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#REF!</definedName>
    <definedName name="kkkki" localSheetId="4" hidden="1">{"via1",#N/A,TRUE,"general";"via2",#N/A,TRUE,"general";"via3",#N/A,TRUE,"general"}</definedName>
    <definedName name="kkkki" localSheetId="3"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4">#REF!</definedName>
    <definedName name="kl" localSheetId="3">#REF!</definedName>
    <definedName name="kl" localSheetId="2">'INDICAR CÓDIGO DEL ITEM DE PAGO'!ERR</definedName>
    <definedName name="kl">[0]!ERR</definedName>
    <definedName name="KLK">#REF!</definedName>
    <definedName name="klklk" localSheetId="2">#REF!</definedName>
    <definedName name="klklk">#REF!</definedName>
    <definedName name="KLÑ">#REF!</definedName>
    <definedName name="km">#REF!</definedName>
    <definedName name="kñy">#REF!</definedName>
    <definedName name="ko">#REF!</definedName>
    <definedName name="krtrk" localSheetId="4" hidden="1">{"via1",#N/A,TRUE,"general";"via2",#N/A,TRUE,"general";"via3",#N/A,TRUE,"general"}</definedName>
    <definedName name="krtrk" localSheetId="3"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4" hidden="1">{"TAB1",#N/A,TRUE,"GENERAL";"TAB2",#N/A,TRUE,"GENERAL";"TAB3",#N/A,TRUE,"GENERAL";"TAB4",#N/A,TRUE,"GENERAL";"TAB5",#N/A,TRUE,"GENERAL"}</definedName>
    <definedName name="kyr" localSheetId="3"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4">#REF!</definedName>
    <definedName name="l" localSheetId="3">#REF!</definedName>
    <definedName name="L">#REF!</definedName>
    <definedName name="L_L" localSheetId="4">IF('APUs ADICIONALES'!Values_Entered,Header_Row+'APUs ADICIONALES'!Number_of_Payments,Header_Row)</definedName>
    <definedName name="L_L">IF('APUS GOBER'!Values_Entered,Header_Row+'APUS GOBER'!Number_of_Payments,Header_Row)</definedName>
    <definedName name="la">#REF!</definedName>
    <definedName name="LAF">#REF!</definedName>
    <definedName name="lame" hidden="1">#REF!</definedName>
    <definedName name="LANODO">#REF!</definedName>
    <definedName name="LANODOFT">#REF!</definedName>
    <definedName name="Last_Row" localSheetId="4">IF('APUs ADICIONALES'!Values_Entered,Header_Row+'APUs ADICIONALES'!Number_of_Payments,Header_Row)</definedName>
    <definedName name="Last_Row" localSheetId="3">IF('APUS GOBER'!Values_Entered,Header_Row+'APUS GOBER'!Number_of_Payments,Header_Row)</definedName>
    <definedName name="Last_Row">#N/A</definedName>
    <definedName name="LAVAM">#REF!</definedName>
    <definedName name="LAVAPLATO">#REF!</definedName>
    <definedName name="lb">#REF!</definedName>
    <definedName name="ld">#REF!</definedName>
    <definedName name="LENCY">#REF!</definedName>
    <definedName name="lex">#REF!</definedName>
    <definedName name="Libro1_Hoja1_Lista">#REF!</definedName>
    <definedName name="LICITACION" localSheetId="2">#REF!</definedName>
    <definedName name="LICITACION">#REF!</definedName>
    <definedName name="LIMP">#REF!</definedName>
    <definedName name="LINEA" localSheetId="4">#REF!</definedName>
    <definedName name="LINEA" localSheetId="3">#REF!</definedName>
    <definedName name="LINEA" localSheetId="2">#REF!</definedName>
    <definedName name="LINEA">#REF!</definedName>
    <definedName name="LIST_MATER">#REF!</definedName>
    <definedName name="lista">#REF!</definedName>
    <definedName name="LISTA_APU">#REF!</definedName>
    <definedName name="Lista_Apus">#REF!</definedName>
    <definedName name="Lista_Equipo">#REF!</definedName>
    <definedName name="Lista_ManoObra">#REF!</definedName>
    <definedName name="Lista_material">#REF!</definedName>
    <definedName name="LISTA_PPTO">#REF!</definedName>
    <definedName name="Lista_Transporte">#REF!</definedName>
    <definedName name="LISTA1">#REF!</definedName>
    <definedName name="LISTA2">#REF!</definedName>
    <definedName name="LISTA3" localSheetId="4">'APUs ADICIONALES'!ERR</definedName>
    <definedName name="LISTA3">'APUS GOBER'!ERR</definedName>
    <definedName name="LISTA4" localSheetId="4">'APUs ADICIONALES'!ERR</definedName>
    <definedName name="LISTA4">'APUS GOBER'!ERR</definedName>
    <definedName name="LISTA5" localSheetId="4">'APUs ADICIONALES'!ERR</definedName>
    <definedName name="LISTA5">'APUS GOBER'!ERR</definedName>
    <definedName name="LISTAAPUS_G_2017">#REF!</definedName>
    <definedName name="listaapus_g_2020">#REF!</definedName>
    <definedName name="ListaCantidad">#REF!</definedName>
    <definedName name="LISTADO" localSheetId="4">#REF!</definedName>
    <definedName name="LISTADO" localSheetId="3">#REF!</definedName>
    <definedName name="Listado">#REF!</definedName>
    <definedName name="Listado1">#REF!</definedName>
    <definedName name="ListadoOM">#REF!</definedName>
    <definedName name="ListadoTransporte">#REF!</definedName>
    <definedName name="Listaequipos">#REF!</definedName>
    <definedName name="ListaItem">#REF!</definedName>
    <definedName name="Listamateriales">#REF!</definedName>
    <definedName name="ListaUni">#REF!</definedName>
    <definedName name="liuoo" localSheetId="4" hidden="1">{"TAB1",#N/A,TRUE,"GENERAL";"TAB2",#N/A,TRUE,"GENERAL";"TAB3",#N/A,TRUE,"GENERAL";"TAB4",#N/A,TRUE,"GENERAL";"TAB5",#N/A,TRUE,"GENERAL"}</definedName>
    <definedName name="liuoo" localSheetId="3"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localSheetId="3"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4">#REF!</definedName>
    <definedName name="LL" localSheetId="3">#REF!</definedName>
    <definedName name="LL" hidden="1">{#N/A,#N/A,FALSE,"orthoflow";#N/A,#N/A,FALSE,"Miscelaneos";#N/A,#N/A,FALSE,"Instrumentacio";#N/A,#N/A,FALSE,"Electrico";#N/A,#N/A,FALSE,"Valv. Seguridad"}</definedName>
    <definedName name="llam">#REF!</definedName>
    <definedName name="LLAVETERM">#REF!</definedName>
    <definedName name="LLL">#REF!</definedName>
    <definedName name="lllllh" localSheetId="4" hidden="1">{"via1",#N/A,TRUE,"general";"via2",#N/A,TRUE,"general";"via3",#N/A,TRUE,"general"}</definedName>
    <definedName name="lllllh" localSheetId="3"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localSheetId="3"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LOOLLL">#REF!</definedName>
    <definedName name="LÑL">#REF!</definedName>
    <definedName name="LÑP">#REF!</definedName>
    <definedName name="Loan_Amount">#REF!</definedName>
    <definedName name="Loan_Start">#REF!</definedName>
    <definedName name="Loan_Years">#REF!</definedName>
    <definedName name="LOCA" localSheetId="4">IF('APUs ADICIONALES'!RICO,Header_Row+'APUs ADICIONALES'!TUPI,Header_Row)</definedName>
    <definedName name="LOCA" localSheetId="3">IF(RICO,Header_Row+TUPI,Header_Row)</definedName>
    <definedName name="LOCA" localSheetId="1">#REF!</definedName>
    <definedName name="LOCA">#REF!</definedName>
    <definedName name="LOCA1" localSheetId="1">#REF!</definedName>
    <definedName name="LOCA1">#REF!</definedName>
    <definedName name="LOCAL">#REF!</definedName>
    <definedName name="LOCALIZACION">#REF!</definedName>
    <definedName name="LOCALIZACION_Y_REPLANTEO" localSheetId="2">#REF!</definedName>
    <definedName name="LOCALIZACION_Y_REPLANTEO">#REF!</definedName>
    <definedName name="LOGO" localSheetId="4">#REF!</definedName>
    <definedName name="LOGO" localSheetId="3">#REF!</definedName>
    <definedName name="LOGO" localSheetId="2">'INDICAR CÓDIGO DEL ITEM DE PAGO'!ERR</definedName>
    <definedName name="LOGO">[0]!ERR</definedName>
    <definedName name="LOI">#REF!</definedName>
    <definedName name="lolol" localSheetId="4" hidden="1">{"TAB1",#N/A,TRUE,"GENERAL";"TAB2",#N/A,TRUE,"GENERAL";"TAB3",#N/A,TRUE,"GENERAL";"TAB4",#N/A,TRUE,"GENERAL";"TAB5",#N/A,TRUE,"GENERAL"}</definedName>
    <definedName name="lolol" localSheetId="3"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_PROY">#REF!</definedName>
    <definedName name="Longitud">#REF!</definedName>
    <definedName name="LOTE">#REF!</definedName>
    <definedName name="LOTESCIOS">#REF!</definedName>
    <definedName name="lp">#REF!</definedName>
    <definedName name="lplpl" localSheetId="4" hidden="1">{"via1",#N/A,TRUE,"general";"via2",#N/A,TRUE,"general";"via3",#N/A,TRUE,"general"}</definedName>
    <definedName name="lplpl" localSheetId="3"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t">#REF!</definedName>
    <definedName name="LUCY" localSheetId="4">OFFSET(Full_Print,0,0,'APUs ADICIONALES'!LOCA)</definedName>
    <definedName name="LUCY">OFFSET(Full_Print,0,0,'APUS GOBER'!LOCA)</definedName>
    <definedName name="luis">#REF!</definedName>
    <definedName name="lun" localSheetId="4">#REF!</definedName>
    <definedName name="lun" localSheetId="3">#REF!</definedName>
    <definedName name="lun" localSheetId="2">#REF!</definedName>
    <definedName name="lun">#REF!</definedName>
    <definedName name="lv">#REF!</definedName>
    <definedName name="m">#REF!</definedName>
    <definedName name="MA" localSheetId="4">#REF!</definedName>
    <definedName name="MA" localSheetId="3">#REF!</definedName>
    <definedName name="MA" localSheetId="2">#REF!</definedName>
    <definedName name="MA">#REF!</definedName>
    <definedName name="mac">#REF!</definedName>
    <definedName name="MACO">#REF!</definedName>
    <definedName name="MACR">#REF!</definedName>
    <definedName name="MACRDEL">#REF!</definedName>
    <definedName name="Macroactividad">#REF!</definedName>
    <definedName name="mafdsf" localSheetId="4" hidden="1">{"via1",#N/A,TRUE,"general";"via2",#N/A,TRUE,"general";"via3",#N/A,TRUE,"general"}</definedName>
    <definedName name="mafdsf" localSheetId="3"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O">#REF!</definedName>
    <definedName name="MANO_DE_OBRA">#REF!</definedName>
    <definedName name="MANODEOBRA_G_2017">#REF!</definedName>
    <definedName name="ManoObra">#REF!</definedName>
    <definedName name="MANPOSTERIA">#REF!</definedName>
    <definedName name="MANUAL">#REF!</definedName>
    <definedName name="mao" localSheetId="4" hidden="1">{"TAB1",#N/A,TRUE,"GENERAL";"TAB2",#N/A,TRUE,"GENERAL";"TAB3",#N/A,TRUE,"GENERAL";"TAB4",#N/A,TRUE,"GENERAL";"TAB5",#N/A,TRUE,"GENERAL"}</definedName>
    <definedName name="mao" localSheetId="3"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localSheetId="3"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QUINAR" localSheetId="4">#REF!</definedName>
    <definedName name="MAQUINAR" localSheetId="3">#REF!</definedName>
    <definedName name="MAQUINAR" localSheetId="2">#REF!</definedName>
    <definedName name="MAQUINAR">#REF!</definedName>
    <definedName name="MAR" localSheetId="4">#REF!</definedName>
    <definedName name="MAR" localSheetId="3">#REF!</definedName>
    <definedName name="mar" localSheetId="2">#REF!</definedName>
    <definedName name="mar">#REF!</definedName>
    <definedName name="MARCO_H">#REF!</definedName>
    <definedName name="MARCOLAM">#REF!</definedName>
    <definedName name="marina" localSheetId="4">#REF!</definedName>
    <definedName name="marina" localSheetId="3">#REF!</definedName>
    <definedName name="marina">#REF!</definedName>
    <definedName name="MARITZA">#REF!</definedName>
    <definedName name="MARMOLINA">#REF!</definedName>
    <definedName name="MART">#REF!</definedName>
    <definedName name="MARTA" localSheetId="4">IF(Loan_Amount*Interest_Rate*Loan_Years*Loan_Start&gt;0,1,0)</definedName>
    <definedName name="MARTA">IF(Loan_Amount*Interest_Rate*Loan_Years*Loan_Start&gt;0,1,0)</definedName>
    <definedName name="MARTHA">#REF!</definedName>
    <definedName name="MARY">#REF!</definedName>
    <definedName name="masor" localSheetId="4" hidden="1">{"via1",#N/A,TRUE,"general";"via2",#N/A,TRUE,"general";"via3",#N/A,TRUE,"general"}</definedName>
    <definedName name="masor" localSheetId="3"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#REF!</definedName>
    <definedName name="MATERIAL" localSheetId="4">#REF!</definedName>
    <definedName name="MATERIAL" localSheetId="3">#REF!</definedName>
    <definedName name="MATERIAL">#REF!</definedName>
    <definedName name="MATERIALES" localSheetId="4">#REF!</definedName>
    <definedName name="MATERIALES" localSheetId="3">#REF!</definedName>
    <definedName name="materiales">#REF!</definedName>
    <definedName name="MATERIALES_G_2017">#REF!</definedName>
    <definedName name="materiales1">#REF!</definedName>
    <definedName name="MaterialTub">#REF!</definedName>
    <definedName name="MATRIZ">#REF!</definedName>
    <definedName name="MATRIZ_DE_DATOS">#REF!</definedName>
    <definedName name="MC">#REF!</definedName>
    <definedName name="MCCs">#REF!</definedName>
    <definedName name="MCXZ">#REF!</definedName>
    <definedName name="mdd" localSheetId="4" hidden="1">{"via1",#N/A,TRUE,"general";"via2",#N/A,TRUE,"general";"via3",#N/A,TRUE,"general"}</definedName>
    <definedName name="mdd" localSheetId="3"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DO_LISTA">#REF!</definedName>
    <definedName name="mediah_reposo_comida">#REF!</definedName>
    <definedName name="MEDIDOR">#REF!</definedName>
    <definedName name="meg" localSheetId="4" hidden="1">{"TAB1",#N/A,TRUE,"GENERAL";"TAB2",#N/A,TRUE,"GENERAL";"TAB3",#N/A,TRUE,"GENERAL";"TAB4",#N/A,TRUE,"GENERAL";"TAB5",#N/A,TRUE,"GENERAL"}</definedName>
    <definedName name="meg" localSheetId="3"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#REF!</definedName>
    <definedName name="mfgjrdt" localSheetId="4"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localSheetId="3"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jmj" localSheetId="4" hidden="1">{"via1",#N/A,TRUE,"general";"via2",#N/A,TRUE,"general";"via3",#N/A,TRUE,"general"}</definedName>
    <definedName name="mjmj" localSheetId="3"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localSheetId="3"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localSheetId="3"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KLÑ">#REF!</definedName>
    <definedName name="mku">#REF!</definedName>
    <definedName name="ML">#REF!</definedName>
    <definedName name="MLKMLK">#REF!</definedName>
    <definedName name="MLÑ">#REF!</definedName>
    <definedName name="MM">#REF!</definedName>
    <definedName name="mmjmjh" localSheetId="4"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4">#REF!</definedName>
    <definedName name="mmm" localSheetId="3">#REF!</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localSheetId="3"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localSheetId="3"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MMMMMMMMMMMMMMMMMMMMMMMOOOOOOOOOOOOOOOOOOOOOOOOOOOOOOOOOOOOOOOOOOOOOOOOOOOOOOEEEEEEEEEEEEEEEEEEEEEEEEEEEEEEEEEEEEEEEEEEEELLLLLLLLLLLLLLLLLLLLLLLLLLLLLLLLLLLLLLLL">#REF!</definedName>
    <definedName name="MN" localSheetId="4">#REF!</definedName>
    <definedName name="MN" localSheetId="3">#REF!</definedName>
    <definedName name="MN" localSheetId="2" hidden="1">{"via1",#N/A,TRUE,"general";"via2",#N/A,TRUE,"general";"via3",#N/A,TRUE,"general"}</definedName>
    <definedName name="MN" hidden="1">{"via1",#N/A,TRUE,"general";"via2",#N/A,TRUE,"general";"via3",#N/A,TRUE,"general"}</definedName>
    <definedName name="MNB">#REF!</definedName>
    <definedName name="MOA" localSheetId="4" hidden="1">{#N/A,#N/A,FALSE,"Hoja1";#N/A,#N/A,FALSE,"Hoja2"}</definedName>
    <definedName name="MOA" localSheetId="3" hidden="1">{#N/A,#N/A,FALSE,"Hoja1";#N/A,#N/A,FALSE,"Hoja2"}</definedName>
    <definedName name="MOA" hidden="1">{#N/A,#N/A,FALSE,"Hoja1";#N/A,#N/A,FALSE,"Hoja2"}</definedName>
    <definedName name="MOD">#REF!</definedName>
    <definedName name="MODIF1">#REF!</definedName>
    <definedName name="MODIVejec" localSheetId="4" hidden="1">{#N/A,#N/A,FALSE,"Hoja1";#N/A,#N/A,FALSE,"Hoja2"}</definedName>
    <definedName name="MODIVejec" localSheetId="3" hidden="1">{#N/A,#N/A,FALSE,"Hoja1";#N/A,#N/A,FALSE,"Hoja2"}</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localSheetId="4" hidden="1">{#N/A,#N/A,FALSE,"Hoja1";#N/A,#N/A,FALSE,"Hoja2"}</definedName>
    <definedName name="MOE" localSheetId="3" hidden="1">{#N/A,#N/A,FALSE,"Hoja1";#N/A,#N/A,FALSE,"Hoja2"}</definedName>
    <definedName name="MOE" hidden="1">{#N/A,#N/A,FALSE,"Hoja1";#N/A,#N/A,FALSE,"Hoja2"}</definedName>
    <definedName name="moelect">#REF!</definedName>
    <definedName name="moelect2">#REF!</definedName>
    <definedName name="MOELECT222">#REF!</definedName>
    <definedName name="MOELECT234567">#REF!</definedName>
    <definedName name="MOMSMKSJDLAKJDAKLSJD">#REF!</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ORT4">#REF!</definedName>
    <definedName name="mortero">#REF!</definedName>
    <definedName name="mr">#REF!</definedName>
    <definedName name="MRLART">#REF!</definedName>
    <definedName name="MRSUPDET">#REF!</definedName>
    <definedName name="Mtz_Avance">#REF!</definedName>
    <definedName name="MUROBLOQUE">#REF!</definedName>
    <definedName name="Mv">#REF!</definedName>
    <definedName name="MXY">#REF!</definedName>
    <definedName name="n" localSheetId="4" hidden="1">{"via1",#N/A,TRUE,"general";"via2",#N/A,TRUE,"general";"via3",#N/A,TRUE,"general"}</definedName>
    <definedName name="n" localSheetId="3" hidden="1">{"via1",#N/A,TRUE,"general";"via2",#N/A,TRUE,"general";"via3",#N/A,TRUE,"general"}</definedName>
    <definedName name="n" localSheetId="2" hidden="1">{"via1",#N/A,TRUE,"general";"via2",#N/A,TRUE,"general";"via3",#N/A,TRUE,"general"}</definedName>
    <definedName name="n" hidden="1">{"via1",#N/A,TRUE,"general";"via2",#N/A,TRUE,"general";"via3",#N/A,TRUE,"general"}</definedName>
    <definedName name="Nada" localSheetId="1">#REF!</definedName>
    <definedName name="Nada">#REF!</definedName>
    <definedName name="Nafta_2">#REF!</definedName>
    <definedName name="Nafta2">#REF!</definedName>
    <definedName name="Nafta3">#REF!</definedName>
    <definedName name="nb">#REF!</definedName>
    <definedName name="nbv">#REF!</definedName>
    <definedName name="nbvnv" localSheetId="4" hidden="1">{"via1",#N/A,TRUE,"general";"via2",#N/A,TRUE,"general";"via3",#N/A,TRUE,"general"}</definedName>
    <definedName name="nbvnv" localSheetId="3"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localSheetId="3"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4" hidden="1">{"TAB1",#N/A,TRUE,"GENERAL";"TAB2",#N/A,TRUE,"GENERAL";"TAB3",#N/A,TRUE,"GENERAL";"TAB4",#N/A,TRUE,"GENERAL";"TAB5",#N/A,TRUE,"GENERAL"}</definedName>
    <definedName name="nf" localSheetId="3"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localSheetId="3"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localSheetId="3"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4" hidden="1">{"TAB1",#N/A,TRUE,"GENERAL";"TAB2",#N/A,TRUE,"GENERAL";"TAB3",#N/A,TRUE,"GENERAL";"TAB4",#N/A,TRUE,"GENERAL";"TAB5",#N/A,TRUE,"GENERAL"}</definedName>
    <definedName name="ngdn" localSheetId="3"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localSheetId="3"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#REF!</definedName>
    <definedName name="NHG">#REF!</definedName>
    <definedName name="nhn" localSheetId="4" hidden="1">{"via1",#N/A,TRUE,"general";"via2",#N/A,TRUE,"general";"via3",#N/A,TRUE,"general"}</definedName>
    <definedName name="nhn" localSheetId="3"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localSheetId="3"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t">#REF!</definedName>
    <definedName name="NJH">#REF!</definedName>
    <definedName name="nm">#REF!</definedName>
    <definedName name="Nmax">#REF!</definedName>
    <definedName name="nmdlf">#REF!</definedName>
    <definedName name="nmmmm" localSheetId="4" hidden="1">{"via1",#N/A,TRUE,"general";"via2",#N/A,TRUE,"general";"via3",#N/A,TRUE,"general"}</definedName>
    <definedName name="nmmmm" localSheetId="3"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localSheetId="3"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localSheetId="3"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localSheetId="3"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localSheetId="3"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localSheetId="3"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localSheetId="3"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 localSheetId="4">#REF!</definedName>
    <definedName name="NO" localSheetId="3">#REF!</definedName>
    <definedName name="NO" localSheetId="2">'INDICAR CÓDIGO DEL ITEM DE PAGO'!ERR</definedName>
    <definedName name="NO">[0]!ERR</definedName>
    <definedName name="No_desarrolladas">#REF!,#REF!,#REF!,#REF!</definedName>
    <definedName name="NOMBRE" localSheetId="2">#REF!</definedName>
    <definedName name="NOMBRE">#REF!</definedName>
    <definedName name="NOMBRE_APU">#REF!</definedName>
    <definedName name="NOMBRE_EQUIPO">#REF!</definedName>
    <definedName name="NOMBRE_MANODEOBRA">#REF!</definedName>
    <definedName name="NOMBRE_MATERIAL">#REF!</definedName>
    <definedName name="NOMBRE_PROYECTO">#REF!</definedName>
    <definedName name="NOMBRE_TRANSPORTE">#REF!</definedName>
    <definedName name="NombreCoordinador">#REF!</definedName>
    <definedName name="NombreDependencia">#REF!</definedName>
    <definedName name="NombreProyecto">#REF!</definedName>
    <definedName name="NombreVicepresidencia">#REF!</definedName>
    <definedName name="NOOOOOOOOOOOOOOOOOOOOOOOOOOOOOOJOOOOOOOOOOOOOOOOOOOOOOOOOOOOOOOOOODAAAAAAAAAAAAAAAAAAAAAAAAAAAAAAAAAAAAAAAAAAAAAAAAAAAAAAAAAAAAAAA">#REF!</definedName>
    <definedName name="Norte">#REF!</definedName>
    <definedName name="NPAGE">#REF!</definedName>
    <definedName name="nr">#REF!</definedName>
    <definedName name="nt">#REF!</definedName>
    <definedName name="NUEVO" localSheetId="2">#REF!</definedName>
    <definedName name="NUEVO">#REF!</definedName>
    <definedName name="Num_Pmt_Per_Year">#REF!</definedName>
    <definedName name="Number_of_Payments" localSheetId="4">MATCH(0.01,End_Bal,-1)+1</definedName>
    <definedName name="Number_of_Payments" localSheetId="3">MATCH(0.01,End_Bal,-1)+1</definedName>
    <definedName name="Number_of_Payments">MATCH(0.01,End_Bal,-1)+1</definedName>
    <definedName name="NVOCD">#REF!</definedName>
    <definedName name="nxn" localSheetId="4" hidden="1">{"via1",#N/A,TRUE,"general";"via2",#N/A,TRUE,"general";"via3",#N/A,TRUE,"general"}</definedName>
    <definedName name="nxn" localSheetId="3"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#REF!</definedName>
    <definedName name="ñl">#REF!</definedName>
    <definedName name="ÑLÑ">#REF!</definedName>
    <definedName name="ÑÑ">#REF!</definedName>
    <definedName name="ñok">#REF!</definedName>
    <definedName name="ñp">#REF!</definedName>
    <definedName name="ñpñpñ" localSheetId="4" hidden="1">{"via1",#N/A,TRUE,"general";"via2",#N/A,TRUE,"general";"via3",#N/A,TRUE,"general"}</definedName>
    <definedName name="ñpñpñ" localSheetId="3"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o">#REF!</definedName>
    <definedName name="º1" localSheetId="2">#REF!</definedName>
    <definedName name="º1">#REF!</definedName>
    <definedName name="o9o9" localSheetId="4" hidden="1">{"via1",#N/A,TRUE,"general";"via2",#N/A,TRUE,"general";"via3",#N/A,TRUE,"general"}</definedName>
    <definedName name="o9o9" localSheetId="3"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#REF!</definedName>
    <definedName name="OBJ_CONTRATO">#REF!</definedName>
    <definedName name="ObjetivoProyecto">#REF!</definedName>
    <definedName name="Obra" localSheetId="2">#REF!</definedName>
    <definedName name="Obra">#REF!</definedName>
    <definedName name="obras" hidden="1">#REF!</definedName>
    <definedName name="obras1" localSheetId="4">DATE(YEAR(#REF!),MONTH(#REF!)+Payment_Number,DAY(#REF!))</definedName>
    <definedName name="obras1" localSheetId="3">DATE(YEAR(#REF!),MONTH(#REF!)+Payment_Number,DAY(#REF!))</definedName>
    <definedName name="obras1" localSheetId="1">DATE(YEAR(#REF!),MONTH(#REF!)+Payment_Number,DAY(#REF!))</definedName>
    <definedName name="obras1">DATE(YEAR(#REF!),MONTH(#REF!)+Payment_Number,DAY(#REF!))</definedName>
    <definedName name="obras11" hidden="1">#REF!</definedName>
    <definedName name="obras111" localSheetId="4">DATE(YEAR(#REF!),MONTH(#REF!)+Payment_Number,DAY(#REF!))</definedName>
    <definedName name="obras111" localSheetId="3">DATE(YEAR(#REF!),MONTH(#REF!)+Payment_Number,DAY(#REF!))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localSheetId="4"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#REF!</definedName>
    <definedName name="oiret" localSheetId="4" hidden="1">{"TAB1",#N/A,TRUE,"GENERAL";"TAB2",#N/A,TRUE,"GENERAL";"TAB3",#N/A,TRUE,"GENERAL";"TAB4",#N/A,TRUE,"GENERAL";"TAB5",#N/A,TRUE,"GENERAL"}</definedName>
    <definedName name="oiret" localSheetId="3"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localSheetId="3"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M">#REF!</definedName>
    <definedName name="OnceThru">0</definedName>
    <definedName name="OÑ">#REF!</definedName>
    <definedName name="oo">#REF!</definedName>
    <definedName name="ooo" localSheetId="4" hidden="1">{"via1",#N/A,TRUE,"general";"via2",#N/A,TRUE,"general";"via3",#N/A,TRUE,"general"}</definedName>
    <definedName name="ooo" localSheetId="3"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localSheetId="3"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#REF!</definedName>
    <definedName name="opcion">#REF!</definedName>
    <definedName name="Operario">#REF!</definedName>
    <definedName name="OR">#REF!</definedName>
    <definedName name="ORIGEN">#REF!</definedName>
    <definedName name="ORIGINAL" localSheetId="4"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s">#REF!</definedName>
    <definedName name="OSIRWOIEROWIRJIWOEJR">#REF!</definedName>
    <definedName name="OTROS" localSheetId="4">#REF!</definedName>
    <definedName name="OTROS" localSheetId="3">#REF!</definedName>
    <definedName name="otros">#REF!</definedName>
    <definedName name="OTROS1">#REF!</definedName>
    <definedName name="OUC">#REF!</definedName>
    <definedName name="OUCINV">#REF!</definedName>
    <definedName name="OUT">#REF!</definedName>
    <definedName name="OXE">#REF!</definedName>
    <definedName name="P">#REF!</definedName>
    <definedName name="P_Yacimiento">#REF!</definedName>
    <definedName name="p0p0" localSheetId="4" hidden="1">{"via1",#N/A,TRUE,"general";"via2",#N/A,TRUE,"general";"via3",#N/A,TRUE,"general"}</definedName>
    <definedName name="p0p0" localSheetId="3"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ge____1____of____2">#REF!</definedName>
    <definedName name="PAGINA_1_DE_1">#REF!</definedName>
    <definedName name="PAÑETELISOEXT">#REF!</definedName>
    <definedName name="PAÑETELISOINT">#REF!</definedName>
    <definedName name="PAÑETES">#REF!</definedName>
    <definedName name="Parametro_Peso">#REF!</definedName>
    <definedName name="PAROUE_CENTENARIO_MUNICIPIO_DE_TAURAMENA">#REF!</definedName>
    <definedName name="PASOELE">#REF!</definedName>
    <definedName name="Pay_Date">#REF!</definedName>
    <definedName name="Pay_Num">#REF!</definedName>
    <definedName name="Payment_Date" localSheetId="4">DATE(YEAR(Loan_Start),MONTH(Loan_Start)+Payment_Number,DAY(Loan_Start))</definedName>
    <definedName name="Payment_Date" localSheetId="3">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4">DATE(YEAR(#REF!),MONTH(#REF!)+Payment_Number,DAY(#REF!))</definedName>
    <definedName name="Payment_Date1" localSheetId="3">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AZ">#REF!</definedName>
    <definedName name="Pb">#REF!</definedName>
    <definedName name="Pd">#REF!</definedName>
    <definedName name="PEDR">#REF!</definedName>
    <definedName name="PEDRO">#REF!</definedName>
    <definedName name="PEPE" localSheetId="4">'APUs ADICIONALES'!ERR</definedName>
    <definedName name="PEPE" localSheetId="3">'APUS GOBER'!ERR</definedName>
    <definedName name="PEPE" localSheetId="2">'INDICAR CÓDIGO DEL ITEM DE PAGO'!ERR</definedName>
    <definedName name="PEPE">[0]!ERR</definedName>
    <definedName name="PEREZ">#REF!</definedName>
    <definedName name="PERIODO" localSheetId="4">#REF!</definedName>
    <definedName name="PERIODO" localSheetId="3">#REF!</definedName>
    <definedName name="Periodo">#REF!</definedName>
    <definedName name="PeriodoPago">#REF!</definedName>
    <definedName name="PeriodoRepago">#REF!</definedName>
    <definedName name="PeriodoRepagoCCP">#REF!</definedName>
    <definedName name="phed" localSheetId="4">#REF!</definedName>
    <definedName name="phed" localSheetId="3">#REF!</definedName>
    <definedName name="phed">#REF!</definedName>
    <definedName name="phen" localSheetId="4">#REF!</definedName>
    <definedName name="phen" localSheetId="3">#REF!</definedName>
    <definedName name="phen">#REF!</definedName>
    <definedName name="Pindis">#REF!</definedName>
    <definedName name="pint">#REF!</definedName>
    <definedName name="PINTUMAD">#REF!</definedName>
    <definedName name="PINTURA" localSheetId="4">#REF!</definedName>
    <definedName name="PINTURA" localSheetId="3">#REF!</definedName>
    <definedName name="pintura">#REF!</definedName>
    <definedName name="pintyura">#REF!</definedName>
    <definedName name="PIP">#REF!</definedName>
    <definedName name="Piscinas">#REF!</definedName>
    <definedName name="PISOS">#REF!</definedName>
    <definedName name="PKHK" localSheetId="4" hidden="1">{"TAB1",#N/A,TRUE,"GENERAL";"TAB2",#N/A,TRUE,"GENERAL";"TAB3",#N/A,TRUE,"GENERAL";"TAB4",#N/A,TRUE,"GENERAL";"TAB5",#N/A,TRUE,"GENERAL"}</definedName>
    <definedName name="PKHK" localSheetId="3"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localSheetId="3"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PISO">#REF!</definedName>
    <definedName name="PLACATANQUE">#REF!</definedName>
    <definedName name="PLAD" localSheetId="4" hidden="1">{"TAB1",#N/A,TRUE,"GENERAL";"TAB2",#N/A,TRUE,"GENERAL";"TAB3",#N/A,TRUE,"GENERAL";"TAB4",#N/A,TRUE,"GENERAL";"TAB5",#N/A,TRUE,"GENERAL"}</definedName>
    <definedName name="PLAD" localSheetId="3"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NO">#REF!</definedName>
    <definedName name="Platinas">#REF!</definedName>
    <definedName name="plazo" localSheetId="4">#REF!</definedName>
    <definedName name="plazo" localSheetId="3">#REF!</definedName>
    <definedName name="Plazo">#REF!</definedName>
    <definedName name="PlazoAIU" localSheetId="2">#REF!</definedName>
    <definedName name="PlazoAIU">#REF!</definedName>
    <definedName name="PLPLUNN" localSheetId="4"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 localSheetId="2">#REF!</definedName>
    <definedName name="POCETAS">#REF!</definedName>
    <definedName name="poi">#REF!</definedName>
    <definedName name="POIUP" localSheetId="4" hidden="1">{"via1",#N/A,TRUE,"general";"via2",#N/A,TRUE,"general";"via3",#N/A,TRUE,"general"}</definedName>
    <definedName name="POIUP" localSheetId="3"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L">#REF!</definedName>
    <definedName name="POO">#REF!</definedName>
    <definedName name="popop" localSheetId="4" hidden="1">{"via1",#N/A,TRUE,"general";"via2",#N/A,TRUE,"general";"via3",#N/A,TRUE,"general"}</definedName>
    <definedName name="popop" localSheetId="3"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localSheetId="3"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4"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 localSheetId="4">#REF!</definedName>
    <definedName name="PORCE" localSheetId="3">#REF!</definedName>
    <definedName name="PORCE">#REF!</definedName>
    <definedName name="Porcentaje">#REF!</definedName>
    <definedName name="PORCENTAJE1">#REF!</definedName>
    <definedName name="PORTADA2">#REF!</definedName>
    <definedName name="POSICION_PRESUP" localSheetId="4">#REF!</definedName>
    <definedName name="POSICION_PRESUP" localSheetId="3">#REF!</definedName>
    <definedName name="POSICION_PRESUP">#REF!</definedName>
    <definedName name="POSICIONES">#REF!</definedName>
    <definedName name="pouig" localSheetId="4" hidden="1">{"via1",#N/A,TRUE,"general";"via2",#N/A,TRUE,"general";"via3",#N/A,TRUE,"general"}</definedName>
    <definedName name="pouig" localSheetId="3"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O" localSheetId="4">#REF!</definedName>
    <definedName name="POZO" localSheetId="3">#REF!</definedName>
    <definedName name="POZO">#REF!</definedName>
    <definedName name="POZO2">#REF!</definedName>
    <definedName name="POZOSEP">#REF!</definedName>
    <definedName name="pp">#REF!</definedName>
    <definedName name="PPPP" localSheetId="4"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4" hidden="1">{"via1",#N/A,TRUE,"general";"via2",#N/A,TRUE,"general";"via3",#N/A,TRUE,"general"}</definedName>
    <definedName name="ppppp9" localSheetId="3"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PPPPPPPPPPPPPPPPPPPPPPPPPPP">#REF!</definedName>
    <definedName name="PPtoNorte">#REF!</definedName>
    <definedName name="pqroj" localSheetId="4" hidden="1">{"via1",#N/A,TRUE,"general";"via2",#N/A,TRUE,"general";"via3",#N/A,TRUE,"general"}</definedName>
    <definedName name="pqroj" localSheetId="3"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 localSheetId="4">#REF!</definedName>
    <definedName name="PR" localSheetId="3">#REF!</definedName>
    <definedName name="Pr">#REF!</definedName>
    <definedName name="PRE" localSheetId="2">#REF!</definedName>
    <definedName name="PRE">#REF!</definedName>
    <definedName name="Precio">#REF!</definedName>
    <definedName name="precio2">#REF!</definedName>
    <definedName name="PrecioS">#REF!</definedName>
    <definedName name="PRELIMINARES">#REF!</definedName>
    <definedName name="PRELIMINARESOUC">#REF!</definedName>
    <definedName name="PRES_HIP">#REF!</definedName>
    <definedName name="PREST" localSheetId="2">#REF!</definedName>
    <definedName name="PREST">#REF!</definedName>
    <definedName name="Prestaciones">#REF!</definedName>
    <definedName name="PRESUPUESTO">#REF!</definedName>
    <definedName name="primer" localSheetId="4">#REF!</definedName>
    <definedName name="primer" localSheetId="3">#REF!</definedName>
    <definedName name="PRIMER" localSheetId="2" hidden="1">{"via1",#N/A,TRUE,"general";"via2",#N/A,TRUE,"general";"via3",#N/A,TRUE,"general"}</definedName>
    <definedName name="PRIMER" hidden="1">{"via1",#N/A,TRUE,"general";"via2",#N/A,TRUE,"general";"via3",#N/A,TRUE,"general"}</definedName>
    <definedName name="PRIMERO" localSheetId="4">#REF!</definedName>
    <definedName name="PRIMERO" localSheetId="3">#REF!</definedName>
    <definedName name="PRIMERO">#REF!</definedName>
    <definedName name="PRIMET" localSheetId="4"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#REF!</definedName>
    <definedName name="PRINT_AREA">#N/A</definedName>
    <definedName name="Print_Area_MI" localSheetId="2">#REF!</definedName>
    <definedName name="Print_Area_MI">#REF!</definedName>
    <definedName name="Print_Area_Reset" localSheetId="4">OFFSET(Full_Print,0,0,'APUs ADICIONALES'!Last_Row)</definedName>
    <definedName name="Print_Area_Reset" localSheetId="3">OFFSET(Full_Print,0,0,'APUS GOBER'!Last_Row)</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 localSheetId="4">#REF!</definedName>
    <definedName name="prn" localSheetId="3">#REF!</definedName>
    <definedName name="prn">#REF!</definedName>
    <definedName name="prnf" localSheetId="4">#REF!</definedName>
    <definedName name="prnf" localSheetId="3">#REF!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 localSheetId="4">#REF!</definedName>
    <definedName name="PrOfic" localSheetId="3">#REF!</definedName>
    <definedName name="PrOfic">#REF!</definedName>
    <definedName name="PROG" hidden="1">#REF!</definedName>
    <definedName name="PROGDES">#REF!</definedName>
    <definedName name="Programa">#REF!</definedName>
    <definedName name="programainv" localSheetId="4">#REF!</definedName>
    <definedName name="programainv" localSheetId="3">#REF!</definedName>
    <definedName name="programainv" localSheetId="2">'INDICAR CÓDIGO DEL ITEM DE PAGO'!ERR</definedName>
    <definedName name="programainv">[0]!ERR</definedName>
    <definedName name="Proponente" localSheetId="2">#REF!</definedName>
    <definedName name="Proponente">#REF!</definedName>
    <definedName name="PROTCAT">#REF!</definedName>
    <definedName name="PROTUBE">#REF!</definedName>
    <definedName name="PROY">#REF!</definedName>
    <definedName name="PROYECTO">#REF!</definedName>
    <definedName name="prueba" localSheetId="4">#REF!</definedName>
    <definedName name="prueba" localSheetId="3">#REF!</definedName>
    <definedName name="PRUEBA" localSheetId="1">#REF!</definedName>
    <definedName name="PRUEBA">#REF!</definedName>
    <definedName name="prueba1" localSheetId="1">#REF!</definedName>
    <definedName name="prueba1">#REF!</definedName>
    <definedName name="PRUEBA2" localSheetId="2">#REF!</definedName>
    <definedName name="PRUEBA2">#REF!</definedName>
    <definedName name="PRUEBHID">#REF!</definedName>
    <definedName name="ps">#REF!</definedName>
    <definedName name="PSTRESS_RELIEVI">#REF!</definedName>
    <definedName name="PSV">#REF!</definedName>
    <definedName name="PTA">#REF!</definedName>
    <definedName name="PTAR" localSheetId="4"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4" hidden="1">{"TAB1",#N/A,TRUE,"GENERAL";"TAB2",#N/A,TRUE,"GENERAL";"TAB3",#N/A,TRUE,"GENERAL";"TAB4",#N/A,TRUE,"GENERAL";"TAB5",#N/A,TRUE,"GENERAL"}</definedName>
    <definedName name="ptope" localSheetId="3"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localSheetId="3"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UERTALAM">#REF!</definedName>
    <definedName name="PUNTOHID">#REF!</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4" hidden="1">{"via1",#N/A,TRUE,"general";"via2",#N/A,TRUE,"general";"via3",#N/A,TRUE,"general"}</definedName>
    <definedName name="q1q1q" localSheetId="3"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localSheetId="3"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localSheetId="3"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localSheetId="3"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4" hidden="1">{"via1",#N/A,TRUE,"general";"via2",#N/A,TRUE,"general";"via3",#N/A,TRUE,"general"}</definedName>
    <definedName name="qedcd" localSheetId="3"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QEWEQWEQ">#REF!</definedName>
    <definedName name="qewj" localSheetId="4" hidden="1">{"via1",#N/A,TRUE,"general";"via2",#N/A,TRUE,"general";"via3",#N/A,TRUE,"general"}</definedName>
    <definedName name="qewj" localSheetId="3"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max">#REF!</definedName>
    <definedName name="QQ">#REF!</definedName>
    <definedName name="qqqqqw" localSheetId="4" hidden="1">{"via1",#N/A,TRUE,"general";"via2",#N/A,TRUE,"general";"via3",#N/A,TRUE,"general"}</definedName>
    <definedName name="qqqqqw" localSheetId="3"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4" hidden="1">#REF!</definedName>
    <definedName name="qw" localSheetId="3" hidden="1">#REF!</definedName>
    <definedName name="qw" localSheetId="2"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localSheetId="3"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aw">#REF!</definedName>
    <definedName name="QWEE">#REF!</definedName>
    <definedName name="QWEER">#REF!</definedName>
    <definedName name="qweqe" localSheetId="4" hidden="1">{"TAB1",#N/A,TRUE,"GENERAL";"TAB2",#N/A,TRUE,"GENERAL";"TAB3",#N/A,TRUE,"GENERAL";"TAB4",#N/A,TRUE,"GENERAL";"TAB5",#N/A,TRUE,"GENERAL"}</definedName>
    <definedName name="qweqe" localSheetId="3"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QWE">#REF!</definedName>
    <definedName name="QWERT">#REF!</definedName>
    <definedName name="QWERTY" localSheetId="4">#N/A</definedName>
    <definedName name="QWERTY" localSheetId="3">#N/A</definedName>
    <definedName name="QWERTY" localSheetId="2">'INDICAR CÓDIGO DEL ITEM DE PAGO'!ERR</definedName>
    <definedName name="QWERTY">[0]!ERR</definedName>
    <definedName name="qwewertet" localSheetId="4" hidden="1">{#N/A,#N/A,TRUE,"1842CWN0"}</definedName>
    <definedName name="qwewertet" localSheetId="3" hidden="1">{#N/A,#N/A,TRUE,"1842CWN0"}</definedName>
    <definedName name="qwewertet" hidden="1">{#N/A,#N/A,TRUE,"1842CWN0"}</definedName>
    <definedName name="qwqwqwj" localSheetId="4"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QWWEE">#REF!</definedName>
    <definedName name="R._SECO">#REF!</definedName>
    <definedName name="R_2">#REF!</definedName>
    <definedName name="R_c">#REF!</definedName>
    <definedName name="RANGO_FECHA">#REF!</definedName>
    <definedName name="Rates">#REF!</definedName>
    <definedName name="RD">#REF!</definedName>
    <definedName name="rdq">#REF!</definedName>
    <definedName name="rds">#REF!</definedName>
    <definedName name="re">#REF!</definedName>
    <definedName name="Reactores">#REF!</definedName>
    <definedName name="Recall_2">#REF!</definedName>
    <definedName name="Recall_3">#REF!</definedName>
    <definedName name="Recorder">#REF!</definedName>
    <definedName name="recursos" localSheetId="4">#REF!</definedName>
    <definedName name="recursos" localSheetId="3">#REF!</definedName>
    <definedName name="recursos">#REF!</definedName>
    <definedName name="REDEX108">#REF!</definedName>
    <definedName name="REDEX43">#REF!</definedName>
    <definedName name="REDEX84">#REF!</definedName>
    <definedName name="rege" localSheetId="4" hidden="1">{"TAB1",#N/A,TRUE,"GENERAL";"TAB2",#N/A,TRUE,"GENERAL";"TAB3",#N/A,TRUE,"GENERAL";"TAB4",#N/A,TRUE,"GENERAL";"TAB5",#N/A,TRUE,"GENERAL"}</definedName>
    <definedName name="rege" localSheetId="3"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 localSheetId="4">#REF!</definedName>
    <definedName name="regional" localSheetId="3">#REF!</definedName>
    <definedName name="REGIONAL">#REF!</definedName>
    <definedName name="RegistroCoordinador">#REF!</definedName>
    <definedName name="regresd" localSheetId="4"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4">#REF!</definedName>
    <definedName name="REICIO" localSheetId="3">#REF!</definedName>
    <definedName name="REICIO" localSheetId="2">'INDICAR CÓDIGO DEL ITEM DE PAGO'!ERR</definedName>
    <definedName name="REICIO">[0]!ERR</definedName>
    <definedName name="Reimbursement">"Reembolso"</definedName>
    <definedName name="reinicio" localSheetId="4">#REF!</definedName>
    <definedName name="reinicio" localSheetId="3">#REF!</definedName>
    <definedName name="reinicio" localSheetId="2">'INDICAR CÓDIGO DEL ITEM DE PAGO'!ERR</definedName>
    <definedName name="reinicio">[0]!ERR</definedName>
    <definedName name="REJA">#REF!</definedName>
    <definedName name="REJHE" localSheetId="4" hidden="1">{"via1",#N/A,TRUE,"general";"via2",#N/A,TRUE,"general";"via3",#N/A,TRUE,"general"}</definedName>
    <definedName name="REJHE" localSheetId="3"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LLENO">#REF!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4" hidden="1">{"via1",#N/A,TRUE,"general";"via2",#N/A,TRUE,"general";"via3",#N/A,TRUE,"general"}</definedName>
    <definedName name="rer" localSheetId="3"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localSheetId="3"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INS_ID_INS">#REF!</definedName>
    <definedName name="residente">#REF!</definedName>
    <definedName name="Resistividad">#REF!</definedName>
    <definedName name="resu" localSheetId="2">#REF!</definedName>
    <definedName name="RESU">#REF!</definedName>
    <definedName name="resu8" localSheetId="1">#REF!</definedName>
    <definedName name="resu8">#REF!</definedName>
    <definedName name="resufi">#REF!</definedName>
    <definedName name="resufi1">#REF!</definedName>
    <definedName name="ReSumen" localSheetId="4" hidden="1">{#N/A,#N/A,FALSE,"Hoja1";#N/A,#N/A,FALSE,"Hoja2"}</definedName>
    <definedName name="ReSumen" localSheetId="3" hidden="1">{#N/A,#N/A,FALSE,"Hoja1";#N/A,#N/A,FALSE,"Hoja2"}</definedName>
    <definedName name="resumen">#REF!</definedName>
    <definedName name="resumen_final">#REF!</definedName>
    <definedName name="resumen_final1">#REF!</definedName>
    <definedName name="Retenc" localSheetId="4">#REF!</definedName>
    <definedName name="Retenc" localSheetId="3">#REF!</definedName>
    <definedName name="Retenc">#REF!</definedName>
    <definedName name="RETTRE" localSheetId="4" hidden="1">{"via1",#N/A,TRUE,"general";"via2",#N/A,TRUE,"general";"via3",#N/A,TRUE,"general"}</definedName>
    <definedName name="RETTRE" localSheetId="3"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localSheetId="3"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localSheetId="3"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localSheetId="3"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localSheetId="3"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localSheetId="3"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localSheetId="3"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4" hidden="1">{"via1",#N/A,TRUE,"general";"via2",#N/A,TRUE,"general";"via3",#N/A,TRUE,"general"}</definedName>
    <definedName name="rfrf" localSheetId="3"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4" hidden="1">{"via1",#N/A,TRUE,"general";"via2",#N/A,TRUE,"general";"via3",#N/A,TRUE,"general"}</definedName>
    <definedName name="rge" localSheetId="3"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localSheetId="3"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localSheetId="3"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localSheetId="3"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localSheetId="3"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 localSheetId="4">IF(Loan_Amount*Interest_Rate*Loan_Years*Loan_Start&gt;0,1,0)</definedName>
    <definedName name="RICO">IF(Loan_Amount*Interest_Rate*Loan_Years*Loan_Start&gt;0,1,0)</definedName>
    <definedName name="RID">#REF!</definedName>
    <definedName name="RISP">#REF!</definedName>
    <definedName name="rj" localSheetId="4" hidden="1">{"TAB1",#N/A,TRUE,"GENERAL";"TAB2",#N/A,TRUE,"GENERAL";"TAB3",#N/A,TRUE,"GENERAL";"TAB4",#N/A,TRUE,"GENERAL";"TAB5",#N/A,TRUE,"GENERAL"}</definedName>
    <definedName name="rj" localSheetId="3"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localSheetId="3"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localSheetId="3"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localSheetId="3"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localSheetId="3"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localSheetId="3"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 localSheetId="4">#REF!</definedName>
    <definedName name="rnf" localSheetId="3">#REF!</definedName>
    <definedName name="rnf">#REF!</definedName>
    <definedName name="rñ">#REF!</definedName>
    <definedName name="Ro">#REF!,#REF!,#REF!</definedName>
    <definedName name="rr" localSheetId="4">#REF!</definedName>
    <definedName name="rr" localSheetId="3">#REF!</definedName>
    <definedName name="rr" localSheetId="2">'INDICAR CÓDIGO DEL ITEM DE PAGO'!ERR</definedName>
    <definedName name="rr">[0]!ERR</definedName>
    <definedName name="rrr" localSheetId="4" hidden="1">{"via1",#N/A,TRUE,"general";"via2",#N/A,TRUE,"general";"via3",#N/A,TRUE,"general"}</definedName>
    <definedName name="rrr" localSheetId="3"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#REF!</definedName>
    <definedName name="rrrrrb" localSheetId="4" hidden="1">{"via1",#N/A,TRUE,"general";"via2",#N/A,TRUE,"general";"via3",#N/A,TRUE,"general"}</definedName>
    <definedName name="rrrrrb" localSheetId="3"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localSheetId="3"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4"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4">#REF!</definedName>
    <definedName name="rt" localSheetId="3">#REF!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4">#REF!</definedName>
    <definedName name="rte" localSheetId="3">#REF!</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localSheetId="3"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localSheetId="3"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localSheetId="3"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localSheetId="3"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localSheetId="3"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localSheetId="3"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localSheetId="3"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localSheetId="3"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localSheetId="3"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localSheetId="3"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localSheetId="3"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localSheetId="3"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localSheetId="3"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localSheetId="3"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hr" localSheetId="4" hidden="1">{"TAB1",#N/A,TRUE,"GENERAL";"TAB2",#N/A,TRUE,"GENERAL";"TAB3",#N/A,TRUE,"GENERAL";"TAB4",#N/A,TRUE,"GENERAL";"TAB5",#N/A,TRUE,"GENERAL"}</definedName>
    <definedName name="rtyhr" localSheetId="3"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localSheetId="3"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localSheetId="3"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localSheetId="3"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localSheetId="3"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localSheetId="3"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localSheetId="3"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4" hidden="1">{"via1",#N/A,TRUE,"general";"via2",#N/A,TRUE,"general";"via3",#N/A,TRUE,"general"}</definedName>
    <definedName name="rutu" localSheetId="3"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#REF!</definedName>
    <definedName name="rwt" localSheetId="4" hidden="1">{"via1",#N/A,TRUE,"general";"via2",#N/A,TRUE,"general";"via3",#N/A,TRUE,"general"}</definedName>
    <definedName name="rwt" localSheetId="3"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4">#REF!</definedName>
    <definedName name="ry" localSheetId="3">#REF!</definedName>
    <definedName name="ry" localSheetId="2"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localSheetId="3"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 localSheetId="4">#REF!</definedName>
    <definedName name="s" localSheetId="3">#REF!</definedName>
    <definedName name="s" localSheetId="2">'INDICAR CÓDIGO DEL ITEM DE PAGO'!ERR</definedName>
    <definedName name="s">[0]!ERR</definedName>
    <definedName name="SA">#REF!</definedName>
    <definedName name="saa" localSheetId="4" hidden="1">{"via1",#N/A,TRUE,"general";"via2",#N/A,TRUE,"general";"via3",#N/A,TRUE,"general"}</definedName>
    <definedName name="saa" localSheetId="3"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localSheetId="3"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localSheetId="3"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localSheetId="3"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localSheetId="3"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localSheetId="3"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4">'APUs ADICIONALES'!ERR</definedName>
    <definedName name="salarios" localSheetId="3">'APUS GOBER'!ERR</definedName>
    <definedName name="salarios" localSheetId="2">'INDICAR CÓDIGO DEL ITEM DE PAGO'!ERR</definedName>
    <definedName name="salarios">[0]!ERR</definedName>
    <definedName name="SalConv">#REF!</definedName>
    <definedName name="SALID1">#REF!</definedName>
    <definedName name="SALIDAELEC">#REF!</definedName>
    <definedName name="SalMinimo" localSheetId="4">#REF!</definedName>
    <definedName name="SalMinimo" localSheetId="3">#REF!</definedName>
    <definedName name="SalMinimo">#REF!</definedName>
    <definedName name="SANITARIO">#REF!</definedName>
    <definedName name="SAS">#REF!</definedName>
    <definedName name="SB_EYH">#REF!</definedName>
    <definedName name="SB_MAT">#REF!</definedName>
    <definedName name="SB_MO">#REF!</definedName>
    <definedName name="SB_TRANSP">#REF!</definedName>
    <definedName name="sbe">#REF!</definedName>
    <definedName name="sbgfbgdr" localSheetId="4" hidden="1">{"via1",#N/A,TRUE,"general";"via2",#N/A,TRUE,"general";"via3",#N/A,TRUE,"general"}</definedName>
    <definedName name="sbgfbgdr" localSheetId="3"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4">#REF!</definedName>
    <definedName name="sd" localSheetId="3">#REF!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localSheetId="3"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localSheetId="3"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localSheetId="3"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4" hidden="1">{#N/A,#N/A,TRUE,"1842CWN0"}</definedName>
    <definedName name="SDDSAFF" localSheetId="3" hidden="1">{#N/A,#N/A,TRUE,"1842CWN0"}</definedName>
    <definedName name="SDDSAFF" hidden="1">{#N/A,#N/A,TRUE,"1842CWN0"}</definedName>
    <definedName name="SDE">#REF!</definedName>
    <definedName name="sdf">#REF!</definedName>
    <definedName name="SDFCE" localSheetId="4" hidden="1">{"TAB1",#N/A,TRUE,"GENERAL";"TAB2",#N/A,TRUE,"GENERAL";"TAB3",#N/A,TRUE,"GENERAL";"TAB4",#N/A,TRUE,"GENERAL";"TAB5",#N/A,TRUE,"GENERAL"}</definedName>
    <definedName name="SDFCE" localSheetId="3"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localSheetId="3"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G" localSheetId="4" hidden="1">{#N/A,#N/A,TRUE,"1842CWN0"}</definedName>
    <definedName name="SDFDG" localSheetId="3" hidden="1">{#N/A,#N/A,TRUE,"1842CWN0"}</definedName>
    <definedName name="SDFDG" hidden="1">{#N/A,#N/A,TRUE,"1842CWN0"}</definedName>
    <definedName name="sdfds" localSheetId="4" hidden="1">{"via1",#N/A,TRUE,"general";"via2",#N/A,TRUE,"general";"via3",#N/A,TRUE,"general"}</definedName>
    <definedName name="sdfds" localSheetId="3"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localSheetId="3"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localSheetId="3"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localSheetId="3"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localSheetId="3"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localSheetId="3"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4" hidden="1">{"via1",#N/A,TRUE,"general";"via2",#N/A,TRUE,"general";"via3",#N/A,TRUE,"general"}</definedName>
    <definedName name="sdfsd4" localSheetId="3"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localSheetId="3"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localSheetId="4" hidden="1">{#N/A,#N/A,TRUE,"INGENIERIA";#N/A,#N/A,TRUE,"COMPRAS";#N/A,#N/A,TRUE,"DIRECCION";#N/A,#N/A,TRUE,"RESUMEN"}</definedName>
    <definedName name="sdfsdgg" localSheetId="3" hidden="1">{#N/A,#N/A,TRUE,"INGENIERIA";#N/A,#N/A,TRUE,"COMPRAS";#N/A,#N/A,TRUE,"DIRECCION";#N/A,#N/A,TRUE,"RESUMEN"}</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localSheetId="3"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localSheetId="3"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localSheetId="3"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localSheetId="3"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localSheetId="3"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localSheetId="3"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localSheetId="3"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R">#REF!</definedName>
    <definedName name="sdsdfh" localSheetId="4" hidden="1">{"via1",#N/A,TRUE,"general";"via2",#N/A,TRUE,"general";"via3",#N/A,TRUE,"general"}</definedName>
    <definedName name="sdsdfh" localSheetId="3"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localSheetId="4" hidden="1">{#N/A,#N/A,TRUE,"1842CWN0"}</definedName>
    <definedName name="sdsdfsdff" localSheetId="3" hidden="1">{#N/A,#N/A,TRUE,"1842CWN0"}</definedName>
    <definedName name="sdsdfsdff" hidden="1">{#N/A,#N/A,TRUE,"1842CWN0"}</definedName>
    <definedName name="SE">#REF!</definedName>
    <definedName name="SECTOR" localSheetId="2">#REF!</definedName>
    <definedName name="SECTOR">#REF!</definedName>
    <definedName name="segundo">#REF!</definedName>
    <definedName name="SEMANA_C3">#REF!</definedName>
    <definedName name="SEN">#REF!</definedName>
    <definedName name="sena" localSheetId="4">#REF!</definedName>
    <definedName name="sena" localSheetId="3">#REF!</definedName>
    <definedName name="sena">#REF!</definedName>
    <definedName name="SEÑAL">#REF!</definedName>
    <definedName name="SERO" localSheetId="4">#REF!</definedName>
    <definedName name="SERO" localSheetId="3">#REF!</definedName>
    <definedName name="SERO" localSheetId="2">'INDICAR CÓDIGO DEL ITEM DE PAGO'!ERR</definedName>
    <definedName name="SERO">[0]!ERR</definedName>
    <definedName name="SERT">#REF!</definedName>
    <definedName name="setrj" localSheetId="4" hidden="1">{"via1",#N/A,TRUE,"general";"via2",#N/A,TRUE,"general";"via3",#N/A,TRUE,"general"}</definedName>
    <definedName name="setrj" localSheetId="3"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localSheetId="3"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 localSheetId="4">#REF!</definedName>
    <definedName name="sf" localSheetId="3">#REF!</definedName>
    <definedName name="sf">#REF!</definedName>
    <definedName name="sfasf" localSheetId="4" hidden="1">{"TAB1",#N/A,TRUE,"GENERAL";"TAB2",#N/A,TRUE,"GENERAL";"TAB3",#N/A,TRUE,"GENERAL";"TAB4",#N/A,TRUE,"GENERAL";"TAB5",#N/A,TRUE,"GENERAL"}</definedName>
    <definedName name="sfasf" localSheetId="3"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localSheetId="3"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localSheetId="3"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4">#REF!</definedName>
    <definedName name="SI" localSheetId="3">#REF!</definedName>
    <definedName name="SI" localSheetId="2">'INDICAR CÓDIGO DEL ITEM DE PAGO'!ERR</definedName>
    <definedName name="SI">[0]!ERR</definedName>
    <definedName name="SINGOLO">#REF!</definedName>
    <definedName name="SISISIS" localSheetId="4">#REF!</definedName>
    <definedName name="SISISIS" localSheetId="3">#REF!</definedName>
    <definedName name="SISISIS" localSheetId="2">'INDICAR CÓDIGO DEL ITEM DE PAGO'!ERR</definedName>
    <definedName name="SISISIS">[0]!ERR</definedName>
    <definedName name="sk">#REF!</definedName>
    <definedName name="sm">#REF!</definedName>
    <definedName name="Smlv">#REF!</definedName>
    <definedName name="smlv01">#REF!</definedName>
    <definedName name="smlv2001">#REF!</definedName>
    <definedName name="SMML">#REF!</definedName>
    <definedName name="sn" localSheetId="4">#REF!</definedName>
    <definedName name="sn" localSheetId="3">#REF!</definedName>
    <definedName name="SN">#REF!</definedName>
    <definedName name="snw">#REF!</definedName>
    <definedName name="sñ">#REF!</definedName>
    <definedName name="so">#REF!</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(Entidad)'!$K$287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(Entidad)'!$K$299</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(Entidad)'!$K$299</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(Entidad)'!$K$300</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OPCON">#REF!</definedName>
    <definedName name="sr">#REF!</definedName>
    <definedName name="srwrwr" localSheetId="4"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 localSheetId="4">#REF!</definedName>
    <definedName name="ssa" localSheetId="3">#REF!</definedName>
    <definedName name="ssa">#REF!</definedName>
    <definedName name="SSD">#REF!</definedName>
    <definedName name="ssh" localSheetId="4">#REF!</definedName>
    <definedName name="ssh" localSheetId="3">#REF!</definedName>
    <definedName name="ssh">#REF!</definedName>
    <definedName name="SSS" localSheetId="4">#REF!</definedName>
    <definedName name="SSS" localSheetId="3">#REF!</definedName>
    <definedName name="sss" localSheetId="1">MODULO10.auto_abrir</definedName>
    <definedName name="sss">MODULO10.auto_abrir</definedName>
    <definedName name="SSSS" localSheetId="4">'APUs ADICIONALES'!ERR</definedName>
    <definedName name="SSSS" localSheetId="3">'APUS GOBER'!ERR</definedName>
    <definedName name="SSSS" localSheetId="2">'INDICAR CÓDIGO DEL ITEM DE PAGO'!ERR</definedName>
    <definedName name="SSSS">[0]!ERR</definedName>
    <definedName name="sssss7" localSheetId="4" hidden="1">{"via1",#N/A,TRUE,"general";"via2",#N/A,TRUE,"general";"via3",#N/A,TRUE,"general"}</definedName>
    <definedName name="sssss7" localSheetId="3"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S" localSheetId="4">IF(Loan_Amount*Interest_Rate*Loan_Years*Loan_Start&gt;0,1,0)</definedName>
    <definedName name="SSSSSSS">IF(Loan_Amount*Interest_Rate*Loan_Years*Loan_Start&gt;0,1,0)</definedName>
    <definedName name="sssssy" localSheetId="4" hidden="1">{"via1",#N/A,TRUE,"general";"via2",#N/A,TRUE,"general";"via3",#N/A,TRUE,"general"}</definedName>
    <definedName name="sssssy" localSheetId="3"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4" hidden="1">{"via1",#N/A,TRUE,"general";"via2",#N/A,TRUE,"general";"via3",#N/A,TRUE,"general"}</definedName>
    <definedName name="stt" localSheetId="3"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BBASE">#REF!</definedName>
    <definedName name="SUBSIDIOOUC">#REF!</definedName>
    <definedName name="SUBSUELO">#REF!</definedName>
    <definedName name="Subtotal">#REF!</definedName>
    <definedName name="SUELDO">#REF!</definedName>
    <definedName name="suma">#REF!</definedName>
    <definedName name="SUMAN_PINTURA">#REF!</definedName>
    <definedName name="Summary" localSheetId="2">#REF!</definedName>
    <definedName name="Summary">#REF!</definedName>
    <definedName name="sUMMARY1">#REF!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4">#REF!</definedName>
    <definedName name="sw" localSheetId="3">#REF!</definedName>
    <definedName name="sw" localSheetId="2">'INDICAR CÓDIGO DEL ITEM DE PAGO'!ERR</definedName>
    <definedName name="sw">[0]!ERR</definedName>
    <definedName name="swsw" localSheetId="4" hidden="1">{"via1",#N/A,TRUE,"general";"via2",#N/A,TRUE,"general";"via3",#N/A,TRUE,"general"}</definedName>
    <definedName name="swsw" localSheetId="3"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localSheetId="3"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X">#REF!</definedName>
    <definedName name="t" localSheetId="1">#REF!</definedName>
    <definedName name="t">#REF!</definedName>
    <definedName name="t_1" localSheetId="4">Scheduled_Payment+Extra_Payment</definedName>
    <definedName name="t_1" localSheetId="3">Scheduled_Payment+Extra_Payment</definedName>
    <definedName name="t_1" localSheetId="1">Scheduled_Payment+Extra_Payment</definedName>
    <definedName name="t_1">Scheduled_Payment+Extra_Payment</definedName>
    <definedName name="t5t5" localSheetId="4" hidden="1">{"TAB1",#N/A,TRUE,"GENERAL";"TAB2",#N/A,TRUE,"GENERAL";"TAB3",#N/A,TRUE,"GENERAL";"TAB4",#N/A,TRUE,"GENERAL";"TAB5",#N/A,TRUE,"GENERAL"}</definedName>
    <definedName name="t5t5" localSheetId="3"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#REF!</definedName>
    <definedName name="TANQUELAV">#REF!</definedName>
    <definedName name="TANQUELEV">#REF!</definedName>
    <definedName name="Tanques">#REF!</definedName>
    <definedName name="TAPAS">#REF!</definedName>
    <definedName name="TAPHEX">#REF!</definedName>
    <definedName name="TAREAS_INICIALES">#REF!</definedName>
    <definedName name="TARIFA">#REF!</definedName>
    <definedName name="TarifaPension">#REF!</definedName>
    <definedName name="TARIFAS" localSheetId="4">#REF!</definedName>
    <definedName name="TARIFAS" localSheetId="3">#REF!</definedName>
    <definedName name="TARIFAS">#REF!</definedName>
    <definedName name="TARIFAS1">#REF!</definedName>
    <definedName name="TarifaSalud">#REF!</definedName>
    <definedName name="Tasa">#REF!</definedName>
    <definedName name="TASA_DE_CAMBIO">#REF!</definedName>
    <definedName name="Tasa1">#REF!</definedName>
    <definedName name="TasaCCP">#REF!</definedName>
    <definedName name="Tax">#REF!</definedName>
    <definedName name="tb">#REF!</definedName>
    <definedName name="TB_EVENTOS_OTS_ANUAL">#REF!</definedName>
    <definedName name="tc">#REF!</definedName>
    <definedName name="tdy" localSheetId="4" hidden="1">{"TAB1",#N/A,TRUE,"GENERAL";"TAB2",#N/A,TRUE,"GENERAL";"TAB3",#N/A,TRUE,"GENERAL";"TAB4",#N/A,TRUE,"GENERAL";"TAB5",#N/A,TRUE,"GENERAL"}</definedName>
    <definedName name="tdy" localSheetId="3"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CN" localSheetId="4">DATE(YEAR(Loan_Start),MONTH(Loan_Start)+Payment_Number,DAY(Loan_Start))</definedName>
    <definedName name="TECN">DATE(YEAR(Loan_Start),MONTH(Loan_Start)+Payment_Number,DAY(Loan_Start))</definedName>
    <definedName name="TEERED1210">#REF!</definedName>
    <definedName name="TEERED126">#REF!</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4">'APUs ADICIONALES'!ERR</definedName>
    <definedName name="TER" localSheetId="3">'APUS GOBER'!ERR</definedName>
    <definedName name="TER" localSheetId="2">'INDICAR CÓDIGO DEL ITEM DE PAGO'!ERR</definedName>
    <definedName name="TER">[0]!ERR</definedName>
    <definedName name="TERM" localSheetId="4">'APUs ADICIONALES'!ERR</definedName>
    <definedName name="TERM" localSheetId="3">'APUS GOBER'!ERR</definedName>
    <definedName name="TERM" localSheetId="2">'INDICAR CÓDIGO DEL ITEM DE PAGO'!ERR</definedName>
    <definedName name="TERM">[0]!ERR</definedName>
    <definedName name="TÉRMINOS" localSheetId="4">'APUs ADICIONALES'!ERR</definedName>
    <definedName name="TÉRMINOS" localSheetId="3">'APUS GOBER'!ERR</definedName>
    <definedName name="TÉRMINOS" localSheetId="2">'INDICAR CÓDIGO DEL ITEM DE PAGO'!ERR</definedName>
    <definedName name="TÉRMINOS">[0]!ERR</definedName>
    <definedName name="TERR">#REF!</definedName>
    <definedName name="tewst" localSheetId="4" hidden="1">{"TAB1",#N/A,TRUE,"GENERAL";"TAB2",#N/A,TRUE,"GENERAL";"TAB3",#N/A,TRUE,"GENERAL";"TAB4",#N/A,TRUE,"GENERAL";"TAB5",#N/A,TRUE,"GENERAL"}</definedName>
    <definedName name="tewst" localSheetId="3"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localSheetId="3"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GB">#REF!</definedName>
    <definedName name="TGR">#REF!</definedName>
    <definedName name="TGT">#REF!</definedName>
    <definedName name="TH">#REF!</definedName>
    <definedName name="thdh" localSheetId="4" hidden="1">{"TAB1",#N/A,TRUE,"GENERAL";"TAB2",#N/A,TRUE,"GENERAL";"TAB3",#N/A,TRUE,"GENERAL";"TAB4",#N/A,TRUE,"GENERAL";"TAB5",#N/A,TRUE,"GENERAL"}</definedName>
    <definedName name="thdh" localSheetId="3"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4" hidden="1">{"via1",#N/A,TRUE,"general";"via2",#N/A,TRUE,"general";"via3",#N/A,TRUE,"general"}</definedName>
    <definedName name="thtj" localSheetId="3"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IEIN">#REF!</definedName>
    <definedName name="TIEMPO" localSheetId="4">#REF!</definedName>
    <definedName name="TIEMPO" localSheetId="3">#REF!</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pov">#REF!</definedName>
    <definedName name="TIR">#REF!</definedName>
    <definedName name="titi" localSheetId="4">IF(Loan_Amount*Interest_Rate*Loan_Years*Loan_Start&gt;0,1,0)</definedName>
    <definedName name="titi">IF(Loan_Amount*Interest_Rate*Loan_Years*Loan_Start&gt;0,1,0)</definedName>
    <definedName name="TITLE">#REF!</definedName>
    <definedName name="TITO" localSheetId="4">IF('APUs ADICIONALES'!RICO,Header_Row+'APUs ADICIONALES'!TUPI,Header_Row)</definedName>
    <definedName name="TITO">IF(RICO,Header_Row+TUPI,Header_Row)</definedName>
    <definedName name="TITOF" localSheetId="4">IF('APUs ADICIONALES'!RICO,Header_Row+'APUs ADICIONALES'!TUPI,Header_Row)</definedName>
    <definedName name="TITOF">IF(RICO,Header_Row+TUPI,Header_Row)</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j">#REF!</definedName>
    <definedName name="tk">#REF!</definedName>
    <definedName name="TK_1" localSheetId="4" hidden="1">#REF!</definedName>
    <definedName name="TK_1" localSheetId="3" hidden="1">#REF!</definedName>
    <definedName name="TK_1" hidden="1">#REF!</definedName>
    <definedName name="TKSLCI07">#REF!</definedName>
    <definedName name="tl">#REF!</definedName>
    <definedName name="tld" localSheetId="4">#REF!</definedName>
    <definedName name="tld" localSheetId="3">#REF!</definedName>
    <definedName name="tld">#REF!</definedName>
    <definedName name="tn">#REF!</definedName>
    <definedName name="TOPGENER">#REF!</definedName>
    <definedName name="TOPGENER1">#REF!</definedName>
    <definedName name="TOPMENU">#REF!</definedName>
    <definedName name="Torres">#REF!</definedName>
    <definedName name="tortas" localSheetId="4"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localSheetId="3"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_APU">#REF!</definedName>
    <definedName name="TOT_CD">#REF!</definedName>
    <definedName name="TOT_CI">#REF!</definedName>
    <definedName name="TOTAL" localSheetId="2">#REF!</definedName>
    <definedName name="TOTAL">#REF!</definedName>
    <definedName name="Total_Interest">#REF!</definedName>
    <definedName name="Total_Pay">#REF!</definedName>
    <definedName name="Total_Payment" localSheetId="4">Scheduled_Payment+Extra_Payment</definedName>
    <definedName name="Total_Payment" localSheetId="3">Scheduled_Payment+Extra_Payment</definedName>
    <definedName name="Total_Payment" localSheetId="1">Scheduled_Payment+Extra_Payment</definedName>
    <definedName name="Total_Payment">Scheduled_Payment+Extra_Payment</definedName>
    <definedName name="Total_Payment1" localSheetId="4">Scheduled_Payment+Extra_Payment</definedName>
    <definedName name="Total_Payment1" localSheetId="3">Scheduled_Payment+Extra_Payment</definedName>
    <definedName name="Total_Payment1" localSheetId="1">Scheduled_Payment+Extra_Payment</definedName>
    <definedName name="Total_Payment1">Scheduled_Payment+Extra_Payment</definedName>
    <definedName name="TOTAL_VIVIENDAS">#REF!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Cesantias">#REF!</definedName>
    <definedName name="TOTALHH">#REF!</definedName>
    <definedName name="TOTALHH1">#REF!</definedName>
    <definedName name="TOTALOUC">#REF!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D">#REF!</definedName>
    <definedName name="TotIntercesantias">#REF!</definedName>
    <definedName name="TOTLOTE">#REF!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4">#REF!</definedName>
    <definedName name="TR" localSheetId="3">#REF!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ACOPIO">#REF!</definedName>
    <definedName name="TRANSPIT">#REF!</definedName>
    <definedName name="Transporte" localSheetId="4">#REF!</definedName>
    <definedName name="Transporte" localSheetId="3">#REF!</definedName>
    <definedName name="Transporte">#REF!</definedName>
    <definedName name="TRANSPORTE_LISTA">#REF!</definedName>
    <definedName name="TRANSPORTES">#REF!</definedName>
    <definedName name="TRASPORTE_G_2017">#REF!</definedName>
    <definedName name="TRAT" localSheetId="4">#REF!</definedName>
    <definedName name="TRAT" localSheetId="3">#REF!</definedName>
    <definedName name="TRAT" localSheetId="2">#REF!</definedName>
    <definedName name="TRAT">#REF!</definedName>
    <definedName name="TREM">#REF!</definedName>
    <definedName name="Trenes">#REF!</definedName>
    <definedName name="TRES">#REF!</definedName>
    <definedName name="trest" localSheetId="4" hidden="1">{"TAB1",#N/A,TRUE,"GENERAL";"TAB2",#N/A,TRUE,"GENERAL";"TAB3",#N/A,TRUE,"GENERAL";"TAB4",#N/A,TRUE,"GENERAL";"TAB5",#N/A,TRUE,"GENERAL"}</definedName>
    <definedName name="trest" localSheetId="3"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localSheetId="3"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F">#REF!</definedName>
    <definedName name="trh" localSheetId="4" hidden="1">{"via1",#N/A,TRUE,"general";"via2",#N/A,TRUE,"general";"via3",#N/A,TRUE,"general"}</definedName>
    <definedName name="trh" localSheetId="3"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localSheetId="3"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4" hidden="1">{"via1",#N/A,TRUE,"general";"via2",#N/A,TRUE,"general";"via3",#N/A,TRUE,"general"}</definedName>
    <definedName name="trjfgjh" localSheetId="3"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 localSheetId="4">#REF!</definedName>
    <definedName name="TRM" localSheetId="3">#REF!</definedName>
    <definedName name="TRM">#REF!</definedName>
    <definedName name="tru" localSheetId="4" hidden="1">{"via1",#N/A,TRUE,"general";"via2",#N/A,TRUE,"general";"via3",#N/A,TRUE,"general"}</definedName>
    <definedName name="tru" localSheetId="3"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localSheetId="3"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localSheetId="3"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localSheetId="3"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localSheetId="3"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localSheetId="3"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localSheetId="3"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localSheetId="3"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2">#REF!</definedName>
    <definedName name="TtCD">#REF!</definedName>
    <definedName name="TtlCD">#REF!</definedName>
    <definedName name="TtlCDCronog">#REF!</definedName>
    <definedName name="TTR" localSheetId="4" hidden="1">{"via1",#N/A,TRUE,"general";"via2",#N/A,TRUE,"general";"via3",#N/A,TRUE,"general"}</definedName>
    <definedName name="TTR" localSheetId="3"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localSheetId="3"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localSheetId="3"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localSheetId="3"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localSheetId="3"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localSheetId="3"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YYT">#REF!</definedName>
    <definedName name="tu" localSheetId="4" hidden="1">{"via1",#N/A,TRUE,"general";"via2",#N/A,TRUE,"general";"via3",#N/A,TRUE,"general"}</definedName>
    <definedName name="tu" localSheetId="3"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beria" localSheetId="4">#REF!</definedName>
    <definedName name="tuberia" localSheetId="3">#REF!</definedName>
    <definedName name="TUBERIA" hidden="1">#REF!</definedName>
    <definedName name="Tubería">#REF!</definedName>
    <definedName name="TUBERIA1" hidden="1">#REF!</definedName>
    <definedName name="tuberia36">#REF!</definedName>
    <definedName name="TUPI" localSheetId="4">MATCH(0.01,End_Bal,-1)+1</definedName>
    <definedName name="TUPI">MATCH(0.01,End_Bal,-1)+1</definedName>
    <definedName name="tur" localSheetId="4" hidden="1">{"TAB1",#N/A,TRUE,"GENERAL";"TAB2",#N/A,TRUE,"GENERAL";"TAB3",#N/A,TRUE,"GENERAL";"TAB4",#N/A,TRUE,"GENERAL";"TAB5",#N/A,TRUE,"GENERAL"}</definedName>
    <definedName name="tur" localSheetId="3"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localSheetId="3"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4" hidden="1">{"TAB1",#N/A,TRUE,"GENERAL";"TAB2",#N/A,TRUE,"GENERAL";"TAB3",#N/A,TRUE,"GENERAL";"TAB4",#N/A,TRUE,"GENERAL";"TAB5",#N/A,TRUE,"GENERAL"}</definedName>
    <definedName name="twer" localSheetId="3"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localSheetId="3"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4">#REF!</definedName>
    <definedName name="ty" localSheetId="3">#REF!</definedName>
    <definedName name="ty" localSheetId="2"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localSheetId="3"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localSheetId="3"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localSheetId="3"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localSheetId="3"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localSheetId="3"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localSheetId="3"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4"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localSheetId="3"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localSheetId="3"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localSheetId="3"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localSheetId="3"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4" hidden="1">{"TAB1",#N/A,TRUE,"GENERAL";"TAB2",#N/A,TRUE,"GENERAL";"TAB3",#N/A,TRUE,"GENERAL";"TAB4",#N/A,TRUE,"GENERAL";"TAB5",#N/A,TRUE,"GENERAL"}</definedName>
    <definedName name="u3u" localSheetId="3"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localSheetId="3"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4">#REF!</definedName>
    <definedName name="ui" localSheetId="3">#REF!</definedName>
    <definedName name="UI" localSheetId="2" hidden="1">{"via1",#N/A,TRUE,"general";"via2",#N/A,TRUE,"general";"via3",#N/A,TRUE,"general"}</definedName>
    <definedName name="UI" hidden="1">{"via1",#N/A,TRUE,"general";"via2",#N/A,TRUE,"general";"via3",#N/A,TRUE,"general"}</definedName>
    <definedName name="UIC">#REF!</definedName>
    <definedName name="uijhj" localSheetId="4" hidden="1">{"via1",#N/A,TRUE,"general";"via2",#N/A,TRUE,"general";"via3",#N/A,TRUE,"general"}</definedName>
    <definedName name="uijhj" localSheetId="3"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localSheetId="3"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localSheetId="3"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localSheetId="3"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localSheetId="3"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localSheetId="3"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#REF!</definedName>
    <definedName name="UNIDADES">#REF!</definedName>
    <definedName name="UNIT" localSheetId="4">#REF!</definedName>
    <definedName name="UNIT" localSheetId="3">#REF!</definedName>
    <definedName name="UNIT">#REF!</definedName>
    <definedName name="UNITARIO" localSheetId="4">#REF!</definedName>
    <definedName name="UNITARIO" localSheetId="3">#REF!</definedName>
    <definedName name="UNITARIO">#REF!</definedName>
    <definedName name="Unitarios" localSheetId="2">#REF!</definedName>
    <definedName name="Unitarios">#REF!</definedName>
    <definedName name="unj" localSheetId="4" hidden="1">#REF!</definedName>
    <definedName name="unj" localSheetId="3" hidden="1">#REF!</definedName>
    <definedName name="unj" hidden="1">#REF!</definedName>
    <definedName name="uno" localSheetId="4">#N/A</definedName>
    <definedName name="uno" localSheetId="3">#N/A</definedName>
    <definedName name="uno" localSheetId="2">'INDICAR CÓDIGO DEL ITEM DE PAGO'!ERR</definedName>
    <definedName name="uno">[0]!ERR</definedName>
    <definedName name="UO">#REF!</definedName>
    <definedName name="UOUIV" localSheetId="4" hidden="1">{"TAB1",#N/A,TRUE,"GENERAL";"TAB2",#N/A,TRUE,"GENERAL";"TAB3",#N/A,TRUE,"GENERAL";"TAB4",#N/A,TRUE,"GENERAL";"TAB5",#N/A,TRUE,"GENERAL"}</definedName>
    <definedName name="UOUIV" localSheetId="3"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4">'APUs ADICIONALES'!ERR</definedName>
    <definedName name="uriel" localSheetId="3">'APUS GOBER'!ERR</definedName>
    <definedName name="uriel" localSheetId="2">'INDICAR CÓDIGO DEL ITEM DE PAGO'!ERR</definedName>
    <definedName name="uriel">[0]!ERR</definedName>
    <definedName name="uryur" localSheetId="4" hidden="1">{"TAB1",#N/A,TRUE,"GENERAL";"TAB2",#N/A,TRUE,"GENERAL";"TAB3",#N/A,TRUE,"GENERAL";"TAB4",#N/A,TRUE,"GENERAL";"TAB5",#N/A,TRUE,"GENERAL"}</definedName>
    <definedName name="uryur" localSheetId="3"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 localSheetId="4">#REF!</definedName>
    <definedName name="ut" localSheetId="3">#REF!</definedName>
    <definedName name="ut">#REF!</definedName>
    <definedName name="UTIL">#REF!</definedName>
    <definedName name="UTILIDAD">#REF!</definedName>
    <definedName name="UTL">#REF!</definedName>
    <definedName name="uu" localSheetId="4">#REF!</definedName>
    <definedName name="uu" localSheetId="3">#REF!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localSheetId="3"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localSheetId="3"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localSheetId="3"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4" hidden="1">{"TAB1",#N/A,TRUE,"GENERAL";"TAB2",#N/A,TRUE,"GENERAL";"TAB3",#N/A,TRUE,"GENERAL";"TAB4",#N/A,TRUE,"GENERAL";"TAB5",#N/A,TRUE,"GENERAL"}</definedName>
    <definedName name="uwkap" localSheetId="3"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4"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localSheetId="3"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localSheetId="3"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localSheetId="3"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_LOTE">#REF!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 localSheetId="4">IF(Loan_Amount*Interest_Rate*Loan_Years*Loan_Start&gt;0,1,0)</definedName>
    <definedName name="Values_Entered" localSheetId="3">IF(Loan_Amount*Interest_Rate*Loan_Years*Loan_Start&gt;0,1,0)</definedName>
    <definedName name="Values_Entered">IF(Loan_Amount*Interest_Rate*Loan_Years*Loan_Start&gt;0,1,0)</definedName>
    <definedName name="VALV10">#REF!</definedName>
    <definedName name="VALV12">#REF!</definedName>
    <definedName name="VALV4">#REF!</definedName>
    <definedName name="VALV6">#REF!</definedName>
    <definedName name="VALV8">#REF!</definedName>
    <definedName name="VALVC12">#REF!</definedName>
    <definedName name="VALVC6">#REF!</definedName>
    <definedName name="VALVULACH8">#REF!</definedName>
    <definedName name="Válvulas">#REF!</definedName>
    <definedName name="Var">#REF!</definedName>
    <definedName name="VARIACION1">#REF!</definedName>
    <definedName name="Varios">#REF!</definedName>
    <definedName name="vb">#REF!</definedName>
    <definedName name="vbvbvbvb" localSheetId="4"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4" hidden="1">{"via1",#N/A,TRUE,"general";"via2",#N/A,TRUE,"general";"via3",#N/A,TRUE,"general"}</definedName>
    <definedName name="vdfvuio" localSheetId="3"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localSheetId="3"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NTANALAM">#REF!</definedName>
    <definedName name="VENTATOTAL">#REF!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4" hidden="1">{"via1",#N/A,TRUE,"general";"via2",#N/A,TRUE,"general";"via3",#N/A,TRUE,"general"}</definedName>
    <definedName name="vfbgnhyt" localSheetId="3"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h">#REF!</definedName>
    <definedName name="vfn">#REF!</definedName>
    <definedName name="VFR">#REF!</definedName>
    <definedName name="vfvdv" localSheetId="4" hidden="1">{"TAB1",#N/A,TRUE,"GENERAL";"TAB2",#N/A,TRUE,"GENERAL";"TAB3",#N/A,TRUE,"GENERAL";"TAB4",#N/A,TRUE,"GENERAL";"TAB5",#N/A,TRUE,"GENERAL"}</definedName>
    <definedName name="vfvdv" localSheetId="3"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localSheetId="3"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AS">#REF!</definedName>
    <definedName name="Viáticos">#REF!</definedName>
    <definedName name="VICEP_DIRECC">#REF!</definedName>
    <definedName name="VIDRIOESP">#REF!</definedName>
    <definedName name="VIDRIOS">#REF!</definedName>
    <definedName name="VIGACANAL">#REF!</definedName>
    <definedName name="VIGACIM">#REF!</definedName>
    <definedName name="VIGAEREA">#REF!</definedName>
    <definedName name="VigenciaDolares">#REF!</definedName>
    <definedName name="VigenciaPesos">#REF!</definedName>
    <definedName name="VIGFUTURA">#REF!</definedName>
    <definedName name="VINILTEXINT">#REF!</definedName>
    <definedName name="VINILTEXT">#REF!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IVDOS">#REF!</definedName>
    <definedName name="VIVIENDA">#REF!</definedName>
    <definedName name="VIVUNA">#REF!</definedName>
    <definedName name="vk" localSheetId="4" hidden="1">{"via1",#N/A,TRUE,"general";"via2",#N/A,TRUE,"general";"via3",#N/A,TRUE,"general"}</definedName>
    <definedName name="vk" localSheetId="3"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m">#REF!</definedName>
    <definedName name="vnbvxb" localSheetId="4" hidden="1">{"via1",#N/A,TRUE,"general";"via2",#N/A,TRUE,"general";"via3",#N/A,TRUE,"general"}</definedName>
    <definedName name="vnbvxb" localSheetId="3"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localSheetId="3"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4" hidden="1">{"via1",#N/A,TRUE,"general";"via2",#N/A,TRUE,"general";"via3",#N/A,TRUE,"general"}</definedName>
    <definedName name="vsdfj" localSheetId="3"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4" hidden="1">{"via1",#N/A,TRUE,"general";"via2",#N/A,TRUE,"general";"via3",#N/A,TRUE,"general"}</definedName>
    <definedName name="vt" localSheetId="3"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util">#REF!</definedName>
    <definedName name="VV">#REF!</definedName>
    <definedName name="vvcxv" localSheetId="4" hidden="1">{"TAB1",#N/A,TRUE,"GENERAL";"TAB2",#N/A,TRUE,"GENERAL";"TAB3",#N/A,TRUE,"GENERAL";"TAB4",#N/A,TRUE,"GENERAL";"TAB5",#N/A,TRUE,"GENERAL"}</definedName>
    <definedName name="vvcxv" localSheetId="3"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FV">#REF!</definedName>
    <definedName name="Vvkmh">#REF!</definedName>
    <definedName name="Vvmph">#REF!</definedName>
    <definedName name="VVV" localSheetId="2">#REF!</definedName>
    <definedName name="VVV">#REF!</definedName>
    <definedName name="VVVV">#REF!</definedName>
    <definedName name="vvvvt" localSheetId="4" hidden="1">{"via1",#N/A,TRUE,"general";"via2",#N/A,TRUE,"general";"via3",#N/A,TRUE,"general"}</definedName>
    <definedName name="vvvvt" localSheetId="3"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localSheetId="3"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localSheetId="3"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4" hidden="1">{"via1",#N/A,TRUE,"general";"via2",#N/A,TRUE,"general";"via3",#N/A,TRUE,"general"}</definedName>
    <definedName name="w2w2w" localSheetId="3"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#REF!</definedName>
    <definedName name="WAGE_RATE">#REF!</definedName>
    <definedName name="Wage0100">#REF!</definedName>
    <definedName name="Wage0200">#REF!</definedName>
    <definedName name="WBS">#REF!</definedName>
    <definedName name="Wcut">#REF!</definedName>
    <definedName name="WD">#REF!</definedName>
    <definedName name="WDD" localSheetId="4"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4">#REF!</definedName>
    <definedName name="WDFSDF" localSheetId="3">#REF!</definedName>
    <definedName name="WDFSDF" localSheetId="2">#REF!</definedName>
    <definedName name="WDFSDF">#REF!</definedName>
    <definedName name="WDGWHSGWH">#REF!</definedName>
    <definedName name="WE">#REF!</definedName>
    <definedName name="wedw">#REF!</definedName>
    <definedName name="WEFWE" localSheetId="4">#REF!</definedName>
    <definedName name="WEFWE" localSheetId="3">#REF!</definedName>
    <definedName name="WEFWE" localSheetId="2">#REF!</definedName>
    <definedName name="WEFWE">#REF!</definedName>
    <definedName name="WER" localSheetId="4">#REF!</definedName>
    <definedName name="WER" localSheetId="3">#REF!</definedName>
    <definedName name="WER">#REF!</definedName>
    <definedName name="werew" localSheetId="4" hidden="1">{"TAB1",#N/A,TRUE,"GENERAL";"TAB2",#N/A,TRUE,"GENERAL";"TAB3",#N/A,TRUE,"GENERAL";"TAB4",#N/A,TRUE,"GENERAL";"TAB5",#N/A,TRUE,"GENERAL"}</definedName>
    <definedName name="werew" localSheetId="3"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localSheetId="3"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localSheetId="3"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localSheetId="3"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localSheetId="3"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localSheetId="3"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localSheetId="3"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localSheetId="3"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localSheetId="3"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localSheetId="3"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4">#REF!</definedName>
    <definedName name="WILSON" localSheetId="3">#REF!</definedName>
    <definedName name="WILSON" localSheetId="2">#REF!</definedName>
    <definedName name="WILSON">#REF!</definedName>
    <definedName name="wj">#REF!</definedName>
    <definedName name="wl">#REF!</definedName>
    <definedName name="WQ">#REF!</definedName>
    <definedName name="WQEEWQ" localSheetId="4"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4" hidden="1">{#N/A,#N/A,TRUE,"1842CWN0"}</definedName>
    <definedName name="wrn.civil._.works." localSheetId="3" hidden="1">{#N/A,#N/A,TRUE,"1842CWN0"}</definedName>
    <definedName name="wrn.civil._.works." hidden="1">{#N/A,#N/A,TRUE,"1842CWN0"}</definedName>
    <definedName name="wrn.ESTADO._.REHABILITACION." localSheetId="4" hidden="1">{"PRES REHAB ARM-PER POR ITEMS  KM A KM",#N/A,TRUE,"Rehabilitacion Arm-Per"}</definedName>
    <definedName name="wrn.ESTADO._.REHABILITACION." hidden="1">{"PRES REHAB ARM-PER POR ITEMS  KM A KM",#N/A,TRUE,"Rehabilitacion Arm-Per"}</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4"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4" hidden="1">{#N/A,#N/A,TRUE,"INGENIERIA";#N/A,#N/A,TRUE,"COMPRAS";#N/A,#N/A,TRUE,"DIRECCION";#N/A,#N/A,TRUE,"RESUMEN"}</definedName>
    <definedName name="wrn.GERENCIA." localSheetId="3" hidden="1">{#N/A,#N/A,TRUE,"INGENIERIA";#N/A,#N/A,TRUE,"COMPRAS";#N/A,#N/A,TRUE,"DIRECCION";#N/A,#N/A,TRUE,"RESUMEN"}</definedName>
    <definedName name="wrn.GERENCIA." hidden="1">{#N/A,#N/A,TRUE,"INGENIERIA";#N/A,#N/A,TRUE,"COMPRAS";#N/A,#N/A,TRUE,"DIRECCION";#N/A,#N/A,TRUE,"RESUMEN"}</definedName>
    <definedName name="wrn.OPERADORES." localSheetId="4" hidden="1">{#N/A,#N/A,TRUE,"T1"}</definedName>
    <definedName name="wrn.OPERADORES." localSheetId="3" hidden="1">{#N/A,#N/A,TRUE,"T1"}</definedName>
    <definedName name="wrn.OPERADORES." hidden="1">{#N/A,#N/A,TRUE,"T1"}</definedName>
    <definedName name="wrn.res7" localSheetId="4" hidden="1">{#N/A,#N/A,FALSE,"Hoja1";#N/A,#N/A,FALSE,"Hoja2"}</definedName>
    <definedName name="wrn.res7" localSheetId="3" hidden="1">{#N/A,#N/A,FALSE,"Hoja1";#N/A,#N/A,FALSE,"Hoja2"}</definedName>
    <definedName name="wrn.res7" hidden="1">{#N/A,#N/A,FALSE,"Hoja1";#N/A,#N/A,FALSE,"Hoja2"}</definedName>
    <definedName name="wrn.Resumen." localSheetId="4" hidden="1">{#N/A,#N/A,FALSE,"Hoja1";#N/A,#N/A,FALSE,"Hoja2"}</definedName>
    <definedName name="wrn.Resumen." localSheetId="3" hidden="1">{#N/A,#N/A,FALSE,"Hoja1";#N/A,#N/A,FALSE,"Hoja2"}</definedName>
    <definedName name="wrn.Resumen." hidden="1">{#N/A,#N/A,FALSE,"Hoja1";#N/A,#N/A,FALSE,"Hoja2"}</definedName>
    <definedName name="wrn.TRABFENO." localSheetId="4"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4" hidden="1">{"via1",#N/A,TRUE,"general";"via2",#N/A,TRUE,"general";"via3",#N/A,TRUE,"general"}</definedName>
    <definedName name="wrn.via." localSheetId="3"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#REF!</definedName>
    <definedName name="WSERWEER">#REF!</definedName>
    <definedName name="wsnhed" localSheetId="4" hidden="1">{"via1",#N/A,TRUE,"general";"via2",#N/A,TRUE,"general";"via3",#N/A,TRUE,"general"}</definedName>
    <definedName name="wsnhed" localSheetId="3"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localSheetId="3"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4" hidden="1">{"TAB1",#N/A,TRUE,"GENERAL";"TAB2",#N/A,TRUE,"GENERAL";"TAB3",#N/A,TRUE,"GENERAL";"TAB4",#N/A,TRUE,"GENERAL";"TAB5",#N/A,TRUE,"GENERAL"}</definedName>
    <definedName name="wtt" localSheetId="3"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4">#REF!</definedName>
    <definedName name="WW" localSheetId="3">#REF!</definedName>
    <definedName name="WW">#REF!</definedName>
    <definedName name="wwded3" localSheetId="4" hidden="1">{"via1",#N/A,TRUE,"general";"via2",#N/A,TRUE,"general";"via3",#N/A,TRUE,"general"}</definedName>
    <definedName name="wwded3" localSheetId="3"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 localSheetId="4" hidden="1">{#N/A,#N/A,FALSE,"Hoja1";#N/A,#N/A,FALSE,"Hoja2"}</definedName>
    <definedName name="WWW" hidden="1">{#N/A,#N/A,FALSE,"Hoja1";#N/A,#N/A,FALSE,"Hoja2"}</definedName>
    <definedName name="WWWW">#REF!</definedName>
    <definedName name="wwwwe" localSheetId="4" hidden="1">{"TAB1",#N/A,TRUE,"GENERAL";"TAB2",#N/A,TRUE,"GENERAL";"TAB3",#N/A,TRUE,"GENERAL";"TAB4",#N/A,TRUE,"GENERAL";"TAB5",#N/A,TRUE,"GENERAL"}</definedName>
    <definedName name="wwwwe" localSheetId="3"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localSheetId="3"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#REF!</definedName>
    <definedName name="xb">#REF!</definedName>
    <definedName name="xcbvbs" localSheetId="4"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4" hidden="1">{#N/A,#N/A,TRUE,"1842CWN0"}</definedName>
    <definedName name="XSW" localSheetId="3" hidden="1">{#N/A,#N/A,TRUE,"1842CWN0"}</definedName>
    <definedName name="XSW" hidden="1">{#N/A,#N/A,TRUE,"1842CWN0"}</definedName>
    <definedName name="xsxs" localSheetId="4" hidden="1">{"TAB1",#N/A,TRUE,"GENERAL";"TAB2",#N/A,TRUE,"GENERAL";"TAB3",#N/A,TRUE,"GENERAL";"TAB4",#N/A,TRUE,"GENERAL";"TAB5",#N/A,TRUE,"GENERAL"}</definedName>
    <definedName name="xsxs" localSheetId="3"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4" hidden="1">{"via1",#N/A,TRUE,"general";"via2",#N/A,TRUE,"general";"via3",#N/A,TRUE,"general"}</definedName>
    <definedName name="xxfg" localSheetId="3"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4">#REF!</definedName>
    <definedName name="XXXXX" localSheetId="3">#REF!</definedName>
    <definedName name="xxxxx" localSheetId="1">#REF!</definedName>
    <definedName name="xxxxx">#REF!</definedName>
    <definedName name="xxxxxds" localSheetId="4" hidden="1">{"via1",#N/A,TRUE,"general";"via2",#N/A,TRUE,"general";"via3",#N/A,TRUE,"general"}</definedName>
    <definedName name="xxxxxds" localSheetId="3"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localSheetId="4"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4" hidden="1">{"via1",#N/A,TRUE,"general";"via2",#N/A,TRUE,"general";"via3",#N/A,TRUE,"general"}</definedName>
    <definedName name="xxxxxxxxxx29" localSheetId="3"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4" hidden="1">{"via1",#N/A,TRUE,"general";"via2",#N/A,TRUE,"general";"via3",#N/A,TRUE,"general"}</definedName>
    <definedName name="XZXZV" localSheetId="3"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4">#REF!</definedName>
    <definedName name="y" localSheetId="3">#REF!</definedName>
    <definedName name="Y" localSheetId="1">#REF!</definedName>
    <definedName name="Y">#REF!</definedName>
    <definedName name="y6y6" localSheetId="4" hidden="1">{"via1",#N/A,TRUE,"general";"via2",#N/A,TRUE,"general";"via3",#N/A,TRUE,"general"}</definedName>
    <definedName name="y6y6" localSheetId="3"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4" hidden="1">{"via1",#N/A,TRUE,"general";"via2",#N/A,TRUE,"general";"via3",#N/A,TRUE,"general"}</definedName>
    <definedName name="yery" localSheetId="3"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N">#REF!</definedName>
    <definedName name="yhy" localSheetId="4" hidden="1">{"TAB1",#N/A,TRUE,"GENERAL";"TAB2",#N/A,TRUE,"GENERAL";"TAB3",#N/A,TRUE,"GENERAL";"TAB4",#N/A,TRUE,"GENERAL";"TAB5",#N/A,TRUE,"GENERAL"}</definedName>
    <definedName name="yhy" localSheetId="3"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4" hidden="1">{"TAB1",#N/A,TRUE,"GENERAL";"TAB2",#N/A,TRUE,"GENERAL";"TAB3",#N/A,TRUE,"GENERAL";"TAB4",#N/A,TRUE,"GENERAL";"TAB5",#N/A,TRUE,"GENERAL"}</definedName>
    <definedName name="yjyj" localSheetId="3"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#REF!</definedName>
    <definedName name="YOYO">#REF!</definedName>
    <definedName name="yrey" localSheetId="4" hidden="1">{"via1",#N/A,TRUE,"general";"via2",#N/A,TRUE,"general";"via3",#N/A,TRUE,"general"}</definedName>
    <definedName name="yrey" localSheetId="3"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localSheetId="3"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4" hidden="1">{"TAB1",#N/A,TRUE,"GENERAL";"TAB2",#N/A,TRUE,"GENERAL";"TAB3",#N/A,TRUE,"GENERAL";"TAB4",#N/A,TRUE,"GENERAL";"TAB5",#N/A,TRUE,"GENERAL"}</definedName>
    <definedName name="ytj" localSheetId="3"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localSheetId="3"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localSheetId="3"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localSheetId="3"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3"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localSheetId="3"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localSheetId="3"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localSheetId="3"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4">#REF!</definedName>
    <definedName name="yu" localSheetId="3">#REF!</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4" hidden="1">{"via1",#N/A,TRUE,"general";"via2",#N/A,TRUE,"general";"via3",#N/A,TRUE,"general"}</definedName>
    <definedName name="yutu" localSheetId="3"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localSheetId="3"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#REF!</definedName>
    <definedName name="yuuuuuu" localSheetId="4" hidden="1">{"via1",#N/A,TRUE,"general";"via2",#N/A,TRUE,"general";"via3",#N/A,TRUE,"general"}</definedName>
    <definedName name="yuuuuuu" localSheetId="3"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4">#REF!</definedName>
    <definedName name="YY" localSheetId="3">#REF!</definedName>
    <definedName name="yy" localSheetId="2" hidden="1">{"via1",#N/A,TRUE,"general";"via2",#N/A,TRUE,"general";"via3",#N/A,TRUE,"general"}</definedName>
    <definedName name="yy" hidden="1">{"via1",#N/A,TRUE,"general";"via2",#N/A,TRUE,"general";"via3",#N/A,TRUE,"general"}</definedName>
    <definedName name="YYUI">#REF!</definedName>
    <definedName name="yyy" localSheetId="4" hidden="1">{"TAB1",#N/A,TRUE,"GENERAL";"TAB2",#N/A,TRUE,"GENERAL";"TAB3",#N/A,TRUE,"GENERAL";"TAB4",#N/A,TRUE,"GENERAL";"TAB5",#N/A,TRUE,"GENERAL"}</definedName>
    <definedName name="yyy" localSheetId="3"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localSheetId="3"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localSheetId="3"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#REF!</definedName>
    <definedName name="ZAPATAS">#REF!</definedName>
    <definedName name="ZAQ" localSheetId="4" hidden="1">{#N/A,#N/A,TRUE,"INGENIERIA";#N/A,#N/A,TRUE,"COMPRAS";#N/A,#N/A,TRUE,"DIRECCION";#N/A,#N/A,TRUE,"RESUMEN"}</definedName>
    <definedName name="ZAQ" localSheetId="3"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4" hidden="1">{"via1",#N/A,TRUE,"general";"via2",#N/A,TRUE,"general";"via3",#N/A,TRUE,"general"}</definedName>
    <definedName name="zdervr" localSheetId="3"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dr">#REF!</definedName>
    <definedName name="ZONA1">#REF!</definedName>
    <definedName name="ZONA3">#REF!</definedName>
    <definedName name="ZONA4">#REF!</definedName>
    <definedName name="zx" localSheetId="4">#REF!</definedName>
    <definedName name="zx" localSheetId="3">#REF!</definedName>
    <definedName name="zx" localSheetId="2">'INDICAR CÓDIGO DEL ITEM DE PAGO'!ERR</definedName>
    <definedName name="zx">[0]!ERR</definedName>
    <definedName name="zxczds" localSheetId="4"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localSheetId="3"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localSheetId="3"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ZZZZZZZZZ" localSheetId="4">#REF!</definedName>
    <definedName name="ZZZZZZZZZZZ" localSheetId="3">#REF!</definedName>
    <definedName name="ZZZZZZZZZZZ" localSheetId="2">#REF!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206" i="265" l="1"/>
  <c r="J205" i="265"/>
  <c r="F993" i="271"/>
  <c r="F992" i="271" s="1"/>
  <c r="F991" i="271" s="1"/>
  <c r="H991" i="271" s="1"/>
  <c r="J270" i="265" s="1"/>
  <c r="E993" i="271"/>
  <c r="B993" i="271"/>
  <c r="E986" i="271"/>
  <c r="F986" i="271" s="1"/>
  <c r="E984" i="271" s="1"/>
  <c r="B986" i="271"/>
  <c r="F984" i="271"/>
  <c r="F982" i="271"/>
  <c r="F981" i="271"/>
  <c r="E977" i="271"/>
  <c r="F977" i="271" s="1"/>
  <c r="E975" i="271" s="1"/>
  <c r="B977" i="271"/>
  <c r="F975" i="271"/>
  <c r="F973" i="271"/>
  <c r="F972" i="271"/>
  <c r="E968" i="271"/>
  <c r="F968" i="271" s="1"/>
  <c r="F966" i="271" s="1"/>
  <c r="B968" i="271"/>
  <c r="F964" i="271"/>
  <c r="F963" i="271"/>
  <c r="E959" i="271"/>
  <c r="F959" i="271" s="1"/>
  <c r="B959" i="271"/>
  <c r="F955" i="271"/>
  <c r="F954" i="271"/>
  <c r="E950" i="271"/>
  <c r="F950" i="271" s="1"/>
  <c r="E949" i="271" s="1"/>
  <c r="F949" i="271" s="1"/>
  <c r="B950" i="271"/>
  <c r="F947" i="271"/>
  <c r="E948" i="271" s="1"/>
  <c r="F948" i="271" s="1"/>
  <c r="E944" i="271"/>
  <c r="F944" i="271" s="1"/>
  <c r="E943" i="271" s="1"/>
  <c r="F943" i="271" s="1"/>
  <c r="B944" i="271"/>
  <c r="F941" i="271"/>
  <c r="E942" i="271" s="1"/>
  <c r="F942" i="271" s="1"/>
  <c r="E936" i="271"/>
  <c r="F936" i="271" s="1"/>
  <c r="E935" i="271" s="1"/>
  <c r="F935" i="271" s="1"/>
  <c r="B936" i="271"/>
  <c r="F934" i="271"/>
  <c r="F933" i="271" s="1"/>
  <c r="H933" i="271" s="1"/>
  <c r="J257" i="265" s="1"/>
  <c r="E931" i="271"/>
  <c r="F931" i="271" s="1"/>
  <c r="E930" i="271" s="1"/>
  <c r="F930" i="271" s="1"/>
  <c r="B931" i="271"/>
  <c r="F928" i="271"/>
  <c r="E925" i="271"/>
  <c r="F925" i="271" s="1"/>
  <c r="E924" i="271" s="1"/>
  <c r="F924" i="271" s="1"/>
  <c r="B925" i="271"/>
  <c r="F922" i="271"/>
  <c r="E919" i="271"/>
  <c r="F919" i="271" s="1"/>
  <c r="E918" i="271" s="1"/>
  <c r="F918" i="271" s="1"/>
  <c r="B919" i="271"/>
  <c r="E917" i="271"/>
  <c r="F917" i="271" s="1"/>
  <c r="F916" i="271"/>
  <c r="E913" i="271"/>
  <c r="F913" i="271" s="1"/>
  <c r="E912" i="271" s="1"/>
  <c r="F912" i="271" s="1"/>
  <c r="B913" i="271"/>
  <c r="F910" i="271"/>
  <c r="E911" i="271" s="1"/>
  <c r="F911" i="271" s="1"/>
  <c r="E907" i="271"/>
  <c r="F907" i="271" s="1"/>
  <c r="E906" i="271" s="1"/>
  <c r="F906" i="271" s="1"/>
  <c r="F904" i="271" s="1"/>
  <c r="H904" i="271" s="1"/>
  <c r="J252" i="265" s="1"/>
  <c r="B907" i="271"/>
  <c r="F905" i="271"/>
  <c r="E902" i="271"/>
  <c r="F902" i="271" s="1"/>
  <c r="E901" i="271" s="1"/>
  <c r="B902" i="271"/>
  <c r="F901" i="271"/>
  <c r="F899" i="271"/>
  <c r="E900" i="271" s="1"/>
  <c r="F900" i="271" s="1"/>
  <c r="F898" i="271" s="1"/>
  <c r="H898" i="271" s="1"/>
  <c r="J251" i="265" s="1"/>
  <c r="F894" i="271"/>
  <c r="E894" i="271"/>
  <c r="B894" i="271"/>
  <c r="E893" i="271"/>
  <c r="F893" i="271" s="1"/>
  <c r="E892" i="271"/>
  <c r="F892" i="271" s="1"/>
  <c r="F891" i="271"/>
  <c r="F888" i="271"/>
  <c r="E887" i="271" s="1"/>
  <c r="F887" i="271" s="1"/>
  <c r="E888" i="271"/>
  <c r="B888" i="271"/>
  <c r="E885" i="271"/>
  <c r="F885" i="271" s="1"/>
  <c r="F884" i="271"/>
  <c r="E881" i="271"/>
  <c r="F881" i="271" s="1"/>
  <c r="E880" i="271" s="1"/>
  <c r="F880" i="271" s="1"/>
  <c r="B881" i="271"/>
  <c r="F878" i="271"/>
  <c r="E879" i="271" s="1"/>
  <c r="F879" i="271" s="1"/>
  <c r="E875" i="271"/>
  <c r="F875" i="271" s="1"/>
  <c r="E874" i="271" s="1"/>
  <c r="B875" i="271"/>
  <c r="F874" i="271"/>
  <c r="F872" i="271"/>
  <c r="E873" i="271" s="1"/>
  <c r="F873" i="271" s="1"/>
  <c r="F871" i="271" s="1"/>
  <c r="H871" i="271" s="1"/>
  <c r="J245" i="265" s="1"/>
  <c r="E869" i="271"/>
  <c r="F869" i="271" s="1"/>
  <c r="E868" i="271" s="1"/>
  <c r="F868" i="271" s="1"/>
  <c r="B869" i="271"/>
  <c r="F866" i="271"/>
  <c r="E867" i="271" s="1"/>
  <c r="F867" i="271" s="1"/>
  <c r="E863" i="271"/>
  <c r="F863" i="271" s="1"/>
  <c r="E862" i="271" s="1"/>
  <c r="F862" i="271" s="1"/>
  <c r="F859" i="271" s="1"/>
  <c r="H859" i="271" s="1"/>
  <c r="J243" i="265" s="1"/>
  <c r="B863" i="271"/>
  <c r="F860" i="271"/>
  <c r="E861" i="271" s="1"/>
  <c r="F861" i="271" s="1"/>
  <c r="E857" i="271"/>
  <c r="F857" i="271" s="1"/>
  <c r="E856" i="271" s="1"/>
  <c r="F856" i="271" s="1"/>
  <c r="F854" i="271" s="1"/>
  <c r="H854" i="271" s="1"/>
  <c r="J242" i="265" s="1"/>
  <c r="B857" i="271"/>
  <c r="F855" i="271"/>
  <c r="E852" i="271"/>
  <c r="F852" i="271" s="1"/>
  <c r="E851" i="271" s="1"/>
  <c r="F851" i="271" s="1"/>
  <c r="B852" i="271"/>
  <c r="F849" i="271"/>
  <c r="E850" i="271" s="1"/>
  <c r="F850" i="271" s="1"/>
  <c r="E846" i="271"/>
  <c r="F846" i="271" s="1"/>
  <c r="E845" i="271" s="1"/>
  <c r="F845" i="271" s="1"/>
  <c r="B846" i="271"/>
  <c r="F843" i="271"/>
  <c r="E844" i="271" s="1"/>
  <c r="F844" i="271" s="1"/>
  <c r="F840" i="271"/>
  <c r="E839" i="271" s="1"/>
  <c r="F839" i="271" s="1"/>
  <c r="E840" i="271"/>
  <c r="B840" i="271"/>
  <c r="F837" i="271"/>
  <c r="E834" i="271"/>
  <c r="F834" i="271" s="1"/>
  <c r="E833" i="271" s="1"/>
  <c r="F833" i="271" s="1"/>
  <c r="B834" i="271"/>
  <c r="F831" i="271"/>
  <c r="E832" i="271" s="1"/>
  <c r="F832" i="271" s="1"/>
  <c r="E828" i="271"/>
  <c r="F828" i="271" s="1"/>
  <c r="E827" i="271" s="1"/>
  <c r="F827" i="271" s="1"/>
  <c r="B828" i="271"/>
  <c r="F825" i="271"/>
  <c r="E826" i="271" s="1"/>
  <c r="F826" i="271" s="1"/>
  <c r="E822" i="271"/>
  <c r="F822" i="271" s="1"/>
  <c r="E821" i="271" s="1"/>
  <c r="F821" i="271" s="1"/>
  <c r="B822" i="271"/>
  <c r="F819" i="271"/>
  <c r="E820" i="271" s="1"/>
  <c r="F820" i="271" s="1"/>
  <c r="E816" i="271"/>
  <c r="F816" i="271" s="1"/>
  <c r="E815" i="271" s="1"/>
  <c r="F815" i="271" s="1"/>
  <c r="B816" i="271"/>
  <c r="F814" i="271"/>
  <c r="F813" i="271"/>
  <c r="F812" i="271"/>
  <c r="F811" i="271"/>
  <c r="F810" i="271"/>
  <c r="F809" i="271"/>
  <c r="F808" i="271"/>
  <c r="F807" i="271"/>
  <c r="E804" i="271"/>
  <c r="F804" i="271" s="1"/>
  <c r="E803" i="271" s="1"/>
  <c r="F803" i="271" s="1"/>
  <c r="B804" i="271"/>
  <c r="F802" i="271"/>
  <c r="E799" i="271"/>
  <c r="F799" i="271" s="1"/>
  <c r="E798" i="271" s="1"/>
  <c r="F798" i="271" s="1"/>
  <c r="F796" i="271" s="1"/>
  <c r="H796" i="271" s="1"/>
  <c r="J233" i="265" s="1"/>
  <c r="B799" i="271"/>
  <c r="F797" i="271"/>
  <c r="E794" i="271"/>
  <c r="F794" i="271" s="1"/>
  <c r="E793" i="271" s="1"/>
  <c r="F793" i="271" s="1"/>
  <c r="B794" i="271"/>
  <c r="F792" i="271"/>
  <c r="E789" i="271"/>
  <c r="F789" i="271" s="1"/>
  <c r="E788" i="271" s="1"/>
  <c r="F788" i="271" s="1"/>
  <c r="B789" i="271"/>
  <c r="F786" i="271"/>
  <c r="E787" i="271" s="1"/>
  <c r="F787" i="271" s="1"/>
  <c r="F785" i="271" s="1"/>
  <c r="H785" i="271" s="1"/>
  <c r="J231" i="265" s="1"/>
  <c r="E783" i="271"/>
  <c r="F783" i="271" s="1"/>
  <c r="E782" i="271" s="1"/>
  <c r="F782" i="271" s="1"/>
  <c r="B783" i="271"/>
  <c r="F780" i="271"/>
  <c r="E781" i="271" s="1"/>
  <c r="F781" i="271" s="1"/>
  <c r="E777" i="271"/>
  <c r="F777" i="271" s="1"/>
  <c r="E776" i="271" s="1"/>
  <c r="F776" i="271" s="1"/>
  <c r="B777" i="271"/>
  <c r="F774" i="271"/>
  <c r="E775" i="271" s="1"/>
  <c r="F775" i="271" s="1"/>
  <c r="E771" i="271"/>
  <c r="F771" i="271" s="1"/>
  <c r="E770" i="271" s="1"/>
  <c r="F770" i="271" s="1"/>
  <c r="F767" i="271" s="1"/>
  <c r="H767" i="271" s="1"/>
  <c r="J228" i="265" s="1"/>
  <c r="B771" i="271"/>
  <c r="F768" i="271"/>
  <c r="E769" i="271" s="1"/>
  <c r="F769" i="271" s="1"/>
  <c r="E765" i="271"/>
  <c r="F765" i="271" s="1"/>
  <c r="E764" i="271" s="1"/>
  <c r="F764" i="271" s="1"/>
  <c r="B765" i="271"/>
  <c r="E763" i="271"/>
  <c r="F763" i="271" s="1"/>
  <c r="F762" i="271"/>
  <c r="E759" i="271"/>
  <c r="F759" i="271" s="1"/>
  <c r="E758" i="271" s="1"/>
  <c r="F758" i="271" s="1"/>
  <c r="B759" i="271"/>
  <c r="E756" i="271"/>
  <c r="F756" i="271" s="1"/>
  <c r="F755" i="271"/>
  <c r="E752" i="271"/>
  <c r="F752" i="271" s="1"/>
  <c r="E751" i="271" s="1"/>
  <c r="F751" i="271" s="1"/>
  <c r="B752" i="271"/>
  <c r="F748" i="271"/>
  <c r="E749" i="271" s="1"/>
  <c r="F749" i="271" s="1"/>
  <c r="E750" i="271" s="1"/>
  <c r="F750" i="271" s="1"/>
  <c r="E745" i="271"/>
  <c r="F745" i="271" s="1"/>
  <c r="E744" i="271" s="1"/>
  <c r="F744" i="271" s="1"/>
  <c r="B745" i="271"/>
  <c r="F741" i="271"/>
  <c r="F738" i="271"/>
  <c r="E737" i="271" s="1"/>
  <c r="F737" i="271" s="1"/>
  <c r="E738" i="271"/>
  <c r="B738" i="271"/>
  <c r="F734" i="271"/>
  <c r="E735" i="271" s="1"/>
  <c r="F735" i="271" s="1"/>
  <c r="E731" i="271"/>
  <c r="F731" i="271" s="1"/>
  <c r="E730" i="271" s="1"/>
  <c r="F730" i="271" s="1"/>
  <c r="B731" i="271"/>
  <c r="F728" i="271"/>
  <c r="E729" i="271" s="1"/>
  <c r="F729" i="271" s="1"/>
  <c r="F725" i="271"/>
  <c r="E725" i="271"/>
  <c r="B725" i="271"/>
  <c r="E724" i="271"/>
  <c r="F724" i="271" s="1"/>
  <c r="F722" i="271"/>
  <c r="E723" i="271" s="1"/>
  <c r="F723" i="271" s="1"/>
  <c r="E719" i="271"/>
  <c r="F719" i="271" s="1"/>
  <c r="E718" i="271" s="1"/>
  <c r="F718" i="271" s="1"/>
  <c r="B719" i="271"/>
  <c r="F716" i="271"/>
  <c r="E717" i="271" s="1"/>
  <c r="F717" i="271" s="1"/>
  <c r="E713" i="271"/>
  <c r="F713" i="271" s="1"/>
  <c r="E712" i="271" s="1"/>
  <c r="F712" i="271" s="1"/>
  <c r="B713" i="271"/>
  <c r="F710" i="271"/>
  <c r="E711" i="271" s="1"/>
  <c r="F711" i="271" s="1"/>
  <c r="F707" i="271"/>
  <c r="E706" i="271" s="1"/>
  <c r="F706" i="271" s="1"/>
  <c r="E707" i="271"/>
  <c r="B707" i="271"/>
  <c r="F704" i="271"/>
  <c r="E701" i="271"/>
  <c r="F701" i="271" s="1"/>
  <c r="E700" i="271" s="1"/>
  <c r="F700" i="271" s="1"/>
  <c r="B701" i="271"/>
  <c r="F698" i="271"/>
  <c r="E699" i="271" s="1"/>
  <c r="F699" i="271" s="1"/>
  <c r="E695" i="271"/>
  <c r="F695" i="271" s="1"/>
  <c r="E694" i="271" s="1"/>
  <c r="F694" i="271" s="1"/>
  <c r="B695" i="271"/>
  <c r="F692" i="271"/>
  <c r="E693" i="271" s="1"/>
  <c r="F693" i="271" s="1"/>
  <c r="F691" i="271" s="1"/>
  <c r="H691" i="271" s="1"/>
  <c r="J216" i="265" s="1"/>
  <c r="E689" i="271"/>
  <c r="F689" i="271" s="1"/>
  <c r="E688" i="271" s="1"/>
  <c r="F688" i="271" s="1"/>
  <c r="B689" i="271"/>
  <c r="F686" i="271"/>
  <c r="E687" i="271" s="1"/>
  <c r="F687" i="271" s="1"/>
  <c r="E683" i="271"/>
  <c r="F683" i="271" s="1"/>
  <c r="E682" i="271" s="1"/>
  <c r="F682" i="271" s="1"/>
  <c r="B683" i="271"/>
  <c r="F679" i="271"/>
  <c r="E676" i="271"/>
  <c r="F676" i="271" s="1"/>
  <c r="B676" i="271"/>
  <c r="E675" i="271"/>
  <c r="F675" i="271" s="1"/>
  <c r="F673" i="271"/>
  <c r="E674" i="271" s="1"/>
  <c r="F674" i="271" s="1"/>
  <c r="F672" i="271" s="1"/>
  <c r="H672" i="271" s="1"/>
  <c r="J213" i="265" s="1"/>
  <c r="F670" i="271"/>
  <c r="E669" i="271" s="1"/>
  <c r="F669" i="271" s="1"/>
  <c r="E668" i="271"/>
  <c r="F668" i="271" s="1"/>
  <c r="F666" i="271" s="1"/>
  <c r="H666" i="271" s="1"/>
  <c r="J212" i="265" s="1"/>
  <c r="F667" i="271"/>
  <c r="E664" i="271"/>
  <c r="F664" i="271" s="1"/>
  <c r="E663" i="271" s="1"/>
  <c r="F663" i="271" s="1"/>
  <c r="B664" i="271"/>
  <c r="F660" i="271"/>
  <c r="F659" i="271"/>
  <c r="F658" i="271"/>
  <c r="F655" i="271"/>
  <c r="E654" i="271" s="1"/>
  <c r="F654" i="271" s="1"/>
  <c r="E655" i="271"/>
  <c r="B655" i="271"/>
  <c r="F652" i="271"/>
  <c r="F651" i="271"/>
  <c r="F650" i="271"/>
  <c r="E641" i="271"/>
  <c r="F641" i="271" s="1"/>
  <c r="B641" i="271"/>
  <c r="F640" i="271"/>
  <c r="F639" i="271"/>
  <c r="F638" i="271"/>
  <c r="E635" i="271"/>
  <c r="F635" i="271" s="1"/>
  <c r="B635" i="271"/>
  <c r="F634" i="271"/>
  <c r="F633" i="271"/>
  <c r="F632" i="271"/>
  <c r="E629" i="271"/>
  <c r="F629" i="271" s="1"/>
  <c r="B629" i="271"/>
  <c r="F628" i="271"/>
  <c r="F627" i="271"/>
  <c r="F626" i="271"/>
  <c r="F625" i="271" s="1"/>
  <c r="H625" i="271" s="1"/>
  <c r="J200" i="265" s="1"/>
  <c r="E623" i="271"/>
  <c r="F623" i="271" s="1"/>
  <c r="B623" i="271"/>
  <c r="F622" i="271"/>
  <c r="F621" i="271"/>
  <c r="F620" i="271"/>
  <c r="E617" i="271"/>
  <c r="F617" i="271" s="1"/>
  <c r="E616" i="271" s="1"/>
  <c r="F616" i="271" s="1"/>
  <c r="B617" i="271"/>
  <c r="F615" i="271"/>
  <c r="F614" i="271"/>
  <c r="E611" i="271"/>
  <c r="F611" i="271" s="1"/>
  <c r="E610" i="271" s="1"/>
  <c r="F610" i="271" s="1"/>
  <c r="B611" i="271"/>
  <c r="F609" i="271"/>
  <c r="F608" i="271"/>
  <c r="E605" i="271"/>
  <c r="F605" i="271" s="1"/>
  <c r="E604" i="271" s="1"/>
  <c r="F604" i="271" s="1"/>
  <c r="B605" i="271"/>
  <c r="F601" i="271"/>
  <c r="F600" i="271"/>
  <c r="F599" i="271"/>
  <c r="F598" i="271"/>
  <c r="F597" i="271"/>
  <c r="F596" i="271"/>
  <c r="F595" i="271"/>
  <c r="E592" i="271"/>
  <c r="F592" i="271" s="1"/>
  <c r="B592" i="271"/>
  <c r="E591" i="271"/>
  <c r="F591" i="271" s="1"/>
  <c r="F588" i="271"/>
  <c r="E585" i="271"/>
  <c r="F585" i="271" s="1"/>
  <c r="E584" i="271" s="1"/>
  <c r="F584" i="271" s="1"/>
  <c r="B585" i="271"/>
  <c r="F581" i="271"/>
  <c r="E582" i="271" s="1"/>
  <c r="F582" i="271" s="1"/>
  <c r="E578" i="271"/>
  <c r="F578" i="271" s="1"/>
  <c r="E577" i="271" s="1"/>
  <c r="F577" i="271" s="1"/>
  <c r="B578" i="271"/>
  <c r="F574" i="271"/>
  <c r="E571" i="271"/>
  <c r="F571" i="271" s="1"/>
  <c r="E570" i="271" s="1"/>
  <c r="F570" i="271" s="1"/>
  <c r="B571" i="271"/>
  <c r="F567" i="271"/>
  <c r="E568" i="271" s="1"/>
  <c r="F568" i="271" s="1"/>
  <c r="F562" i="271"/>
  <c r="E562" i="271"/>
  <c r="B562" i="271"/>
  <c r="F561" i="271"/>
  <c r="F560" i="271"/>
  <c r="F559" i="271"/>
  <c r="E556" i="271"/>
  <c r="F556" i="271" s="1"/>
  <c r="B556" i="271"/>
  <c r="F555" i="271"/>
  <c r="F554" i="271"/>
  <c r="F553" i="271"/>
  <c r="F552" i="271"/>
  <c r="E547" i="271"/>
  <c r="F547" i="271" s="1"/>
  <c r="E545" i="271" s="1"/>
  <c r="B547" i="271"/>
  <c r="E543" i="271"/>
  <c r="F543" i="271" s="1"/>
  <c r="E540" i="271"/>
  <c r="F540" i="271" s="1"/>
  <c r="E538" i="271" s="1"/>
  <c r="B540" i="271"/>
  <c r="F536" i="271"/>
  <c r="F535" i="271"/>
  <c r="E532" i="271"/>
  <c r="F532" i="271" s="1"/>
  <c r="E531" i="271" s="1"/>
  <c r="F531" i="271" s="1"/>
  <c r="B532" i="271"/>
  <c r="F530" i="271"/>
  <c r="F528" i="271"/>
  <c r="D527" i="271"/>
  <c r="F527" i="271" s="1"/>
  <c r="E518" i="271"/>
  <c r="D518" i="271"/>
  <c r="F518" i="271" s="1"/>
  <c r="E517" i="271" s="1"/>
  <c r="F517" i="271" s="1"/>
  <c r="B518" i="271"/>
  <c r="F516" i="271"/>
  <c r="F513" i="271"/>
  <c r="F512" i="271"/>
  <c r="D512" i="271"/>
  <c r="F511" i="271"/>
  <c r="D511" i="271"/>
  <c r="D510" i="271"/>
  <c r="F510" i="271" s="1"/>
  <c r="F505" i="271"/>
  <c r="E504" i="271" s="1"/>
  <c r="F504" i="271" s="1"/>
  <c r="E505" i="271"/>
  <c r="B505" i="271"/>
  <c r="E503" i="271"/>
  <c r="F503" i="271" s="1"/>
  <c r="F502" i="271"/>
  <c r="F497" i="271"/>
  <c r="E496" i="271" s="1"/>
  <c r="F496" i="271" s="1"/>
  <c r="F494" i="271" s="1"/>
  <c r="H494" i="271" s="1"/>
  <c r="J160" i="265" s="1"/>
  <c r="E497" i="271"/>
  <c r="B497" i="271"/>
  <c r="F495" i="271"/>
  <c r="E492" i="271"/>
  <c r="F492" i="271" s="1"/>
  <c r="E491" i="271" s="1"/>
  <c r="F491" i="271" s="1"/>
  <c r="B492" i="271"/>
  <c r="F489" i="271"/>
  <c r="E490" i="271" s="1"/>
  <c r="F490" i="271" s="1"/>
  <c r="F486" i="271"/>
  <c r="E485" i="271" s="1"/>
  <c r="F485" i="271" s="1"/>
  <c r="E486" i="271"/>
  <c r="B486" i="271"/>
  <c r="E484" i="271"/>
  <c r="F484" i="271" s="1"/>
  <c r="F483" i="271"/>
  <c r="F478" i="271"/>
  <c r="E477" i="271" s="1"/>
  <c r="F477" i="271" s="1"/>
  <c r="F476" i="271" s="1"/>
  <c r="H476" i="271" s="1"/>
  <c r="J155" i="265" s="1"/>
  <c r="E478" i="271"/>
  <c r="B478" i="271"/>
  <c r="E474" i="271"/>
  <c r="F474" i="271" s="1"/>
  <c r="E473" i="271" s="1"/>
  <c r="F473" i="271" s="1"/>
  <c r="B474" i="271"/>
  <c r="F472" i="271"/>
  <c r="F471" i="271" s="1"/>
  <c r="H471" i="271" s="1"/>
  <c r="J154" i="265" s="1"/>
  <c r="F469" i="271"/>
  <c r="E468" i="271" s="1"/>
  <c r="F468" i="271" s="1"/>
  <c r="F466" i="271" s="1"/>
  <c r="H466" i="271" s="1"/>
  <c r="J153" i="265" s="1"/>
  <c r="E469" i="271"/>
  <c r="B469" i="271"/>
  <c r="F467" i="271"/>
  <c r="F464" i="271"/>
  <c r="E463" i="271" s="1"/>
  <c r="F463" i="271" s="1"/>
  <c r="E464" i="271"/>
  <c r="B464" i="271"/>
  <c r="F462" i="271"/>
  <c r="F461" i="271"/>
  <c r="H461" i="271" s="1"/>
  <c r="J152" i="265" s="1"/>
  <c r="E459" i="271"/>
  <c r="F459" i="271" s="1"/>
  <c r="E458" i="271" s="1"/>
  <c r="F458" i="271" s="1"/>
  <c r="B459" i="271"/>
  <c r="F457" i="271"/>
  <c r="E454" i="271"/>
  <c r="F454" i="271" s="1"/>
  <c r="E453" i="271" s="1"/>
  <c r="F453" i="271" s="1"/>
  <c r="B454" i="271"/>
  <c r="F452" i="271"/>
  <c r="F451" i="271"/>
  <c r="F448" i="271"/>
  <c r="E448" i="271"/>
  <c r="B448" i="271"/>
  <c r="E447" i="271"/>
  <c r="F447" i="271" s="1"/>
  <c r="F446" i="271"/>
  <c r="E443" i="271"/>
  <c r="F443" i="271" s="1"/>
  <c r="E442" i="271" s="1"/>
  <c r="F442" i="271" s="1"/>
  <c r="F439" i="271" s="1"/>
  <c r="H439" i="271" s="1"/>
  <c r="J147" i="265" s="1"/>
  <c r="B443" i="271"/>
  <c r="F441" i="271"/>
  <c r="F440" i="271"/>
  <c r="E437" i="271"/>
  <c r="F437" i="271" s="1"/>
  <c r="E436" i="271" s="1"/>
  <c r="F436" i="271" s="1"/>
  <c r="F434" i="271" s="1"/>
  <c r="H434" i="271" s="1"/>
  <c r="J143" i="265" s="1"/>
  <c r="B437" i="271"/>
  <c r="F435" i="271"/>
  <c r="F428" i="271"/>
  <c r="E425" i="271"/>
  <c r="F425" i="271" s="1"/>
  <c r="E424" i="271" s="1"/>
  <c r="F424" i="271" s="1"/>
  <c r="B425" i="271"/>
  <c r="F423" i="271"/>
  <c r="F422" i="271"/>
  <c r="F421" i="271"/>
  <c r="F420" i="271"/>
  <c r="F419" i="271"/>
  <c r="F418" i="271"/>
  <c r="F417" i="271"/>
  <c r="F416" i="271"/>
  <c r="F415" i="271"/>
  <c r="F414" i="271"/>
  <c r="F413" i="271"/>
  <c r="E412" i="271"/>
  <c r="F412" i="271" s="1"/>
  <c r="F411" i="271"/>
  <c r="F410" i="271"/>
  <c r="F409" i="271"/>
  <c r="F408" i="271"/>
  <c r="F407" i="271"/>
  <c r="F406" i="271"/>
  <c r="F400" i="271"/>
  <c r="E401" i="271" s="1"/>
  <c r="F401" i="271" s="1"/>
  <c r="F394" i="271"/>
  <c r="F393" i="271"/>
  <c r="F392" i="271"/>
  <c r="F391" i="271"/>
  <c r="F390" i="271"/>
  <c r="F389" i="271"/>
  <c r="F388" i="271"/>
  <c r="F382" i="271"/>
  <c r="F381" i="271"/>
  <c r="F380" i="271"/>
  <c r="F379" i="271"/>
  <c r="F378" i="271"/>
  <c r="F377" i="271"/>
  <c r="F376" i="271"/>
  <c r="F375" i="271"/>
  <c r="F374" i="271"/>
  <c r="F373" i="271"/>
  <c r="F372" i="271"/>
  <c r="E383" i="271" s="1"/>
  <c r="F383" i="271" s="1"/>
  <c r="F366" i="271"/>
  <c r="F365" i="271"/>
  <c r="F364" i="271"/>
  <c r="F363" i="271"/>
  <c r="F362" i="271"/>
  <c r="E367" i="271" s="1"/>
  <c r="F367" i="271" s="1"/>
  <c r="F357" i="271"/>
  <c r="F351" i="271"/>
  <c r="E352" i="271" s="1"/>
  <c r="F352" i="271" s="1"/>
  <c r="F348" i="271"/>
  <c r="F347" i="271"/>
  <c r="F346" i="271"/>
  <c r="F345" i="271"/>
  <c r="F344" i="271"/>
  <c r="F343" i="271"/>
  <c r="F342" i="271"/>
  <c r="F335" i="271"/>
  <c r="F334" i="271"/>
  <c r="F328" i="271"/>
  <c r="E328" i="271"/>
  <c r="F327" i="271"/>
  <c r="F326" i="271"/>
  <c r="E329" i="271" s="1"/>
  <c r="F329" i="271" s="1"/>
  <c r="D323" i="271"/>
  <c r="F317" i="271"/>
  <c r="F314" i="271"/>
  <c r="E313" i="271" s="1"/>
  <c r="F313" i="271" s="1"/>
  <c r="E314" i="271"/>
  <c r="E323" i="271" s="1"/>
  <c r="F311" i="271"/>
  <c r="F310" i="271"/>
  <c r="F309" i="271"/>
  <c r="F308" i="271"/>
  <c r="F304" i="271"/>
  <c r="F303" i="271"/>
  <c r="F302" i="271"/>
  <c r="F301" i="271"/>
  <c r="F300" i="271"/>
  <c r="F299" i="271"/>
  <c r="F298" i="271"/>
  <c r="F297" i="271"/>
  <c r="F289" i="271"/>
  <c r="F287" i="271"/>
  <c r="F286" i="271"/>
  <c r="F285" i="271"/>
  <c r="E288" i="271" s="1"/>
  <c r="F288" i="271" s="1"/>
  <c r="F280" i="271"/>
  <c r="E278" i="271"/>
  <c r="F278" i="271" s="1"/>
  <c r="F277" i="271"/>
  <c r="F275" i="271"/>
  <c r="F270" i="271"/>
  <c r="F268" i="271"/>
  <c r="F267" i="271"/>
  <c r="E269" i="271" s="1"/>
  <c r="F269" i="271" s="1"/>
  <c r="F261" i="271"/>
  <c r="F259" i="271"/>
  <c r="F258" i="271"/>
  <c r="E260" i="271" s="1"/>
  <c r="F260" i="271" s="1"/>
  <c r="F253" i="271"/>
  <c r="F251" i="271"/>
  <c r="E252" i="271" s="1"/>
  <c r="F252" i="271" s="1"/>
  <c r="F250" i="271"/>
  <c r="F249" i="271"/>
  <c r="F244" i="271"/>
  <c r="F242" i="271"/>
  <c r="E243" i="271" s="1"/>
  <c r="F243" i="271" s="1"/>
  <c r="F241" i="271"/>
  <c r="F240" i="271"/>
  <c r="E235" i="271"/>
  <c r="E246" i="271" s="1"/>
  <c r="B235" i="271"/>
  <c r="B246" i="271" s="1"/>
  <c r="B255" i="271" s="1"/>
  <c r="B264" i="271" s="1"/>
  <c r="B272" i="271" s="1"/>
  <c r="B282" i="271" s="1"/>
  <c r="B292" i="271" s="1"/>
  <c r="B305" i="271" s="1"/>
  <c r="F232" i="271"/>
  <c r="E233" i="271" s="1"/>
  <c r="F233" i="271" s="1"/>
  <c r="F229" i="271"/>
  <c r="E228" i="271" s="1"/>
  <c r="F228" i="271" s="1"/>
  <c r="E229" i="271"/>
  <c r="B229" i="271"/>
  <c r="F226" i="271"/>
  <c r="F220" i="271"/>
  <c r="F219" i="271"/>
  <c r="F214" i="271"/>
  <c r="F213" i="271"/>
  <c r="F207" i="271"/>
  <c r="F206" i="271"/>
  <c r="E208" i="271" s="1"/>
  <c r="F208" i="271" s="1"/>
  <c r="E201" i="271"/>
  <c r="F201" i="271" s="1"/>
  <c r="F200" i="271"/>
  <c r="F197" i="271"/>
  <c r="E196" i="271" s="1"/>
  <c r="F196" i="271" s="1"/>
  <c r="E197" i="271"/>
  <c r="E222" i="271" s="1"/>
  <c r="F222" i="271" s="1"/>
  <c r="E221" i="271" s="1"/>
  <c r="F221" i="271" s="1"/>
  <c r="B197" i="271"/>
  <c r="B222" i="271" s="1"/>
  <c r="F195" i="271"/>
  <c r="F194" i="271"/>
  <c r="F189" i="271"/>
  <c r="F188" i="271"/>
  <c r="F183" i="271"/>
  <c r="F182" i="271"/>
  <c r="F175" i="271"/>
  <c r="F170" i="271"/>
  <c r="F169" i="271"/>
  <c r="F168" i="271"/>
  <c r="F167" i="271"/>
  <c r="F166" i="271"/>
  <c r="F165" i="271"/>
  <c r="F164" i="271"/>
  <c r="F163" i="271"/>
  <c r="F162" i="271"/>
  <c r="F157" i="271"/>
  <c r="F156" i="271"/>
  <c r="F155" i="271"/>
  <c r="F154" i="271"/>
  <c r="F142" i="271"/>
  <c r="F141" i="271"/>
  <c r="F136" i="271"/>
  <c r="F131" i="271"/>
  <c r="F130" i="271"/>
  <c r="F129" i="271"/>
  <c r="F124" i="271"/>
  <c r="F123" i="271"/>
  <c r="F122" i="271"/>
  <c r="F117" i="271"/>
  <c r="F116" i="271"/>
  <c r="F115" i="271"/>
  <c r="F110" i="271"/>
  <c r="F109" i="271"/>
  <c r="F108" i="271"/>
  <c r="F102" i="271"/>
  <c r="E103" i="271" s="1"/>
  <c r="F103" i="271" s="1"/>
  <c r="F95" i="271"/>
  <c r="F94" i="271"/>
  <c r="F93" i="271"/>
  <c r="F92" i="271"/>
  <c r="D89" i="271"/>
  <c r="F86" i="271"/>
  <c r="D83" i="271"/>
  <c r="D81" i="271"/>
  <c r="F81" i="271" s="1"/>
  <c r="B81" i="271"/>
  <c r="F80" i="271"/>
  <c r="F79" i="271"/>
  <c r="F78" i="271"/>
  <c r="F77" i="271"/>
  <c r="D76" i="271"/>
  <c r="F76" i="271" s="1"/>
  <c r="F75" i="271"/>
  <c r="F74" i="271"/>
  <c r="F68" i="271"/>
  <c r="F67" i="271"/>
  <c r="F66" i="271"/>
  <c r="F65" i="271"/>
  <c r="F64" i="271"/>
  <c r="F58" i="271"/>
  <c r="F57" i="271"/>
  <c r="F56" i="271"/>
  <c r="F55" i="271"/>
  <c r="F54" i="271"/>
  <c r="F49" i="271"/>
  <c r="F48" i="271"/>
  <c r="F47" i="271"/>
  <c r="F46" i="271"/>
  <c r="F45" i="271"/>
  <c r="F44" i="271"/>
  <c r="F39" i="271"/>
  <c r="F38" i="271"/>
  <c r="F37" i="271"/>
  <c r="F36" i="271"/>
  <c r="F35" i="271"/>
  <c r="E32" i="271"/>
  <c r="F32" i="271" s="1"/>
  <c r="E31" i="271" s="1"/>
  <c r="F31" i="271" s="1"/>
  <c r="F30" i="271"/>
  <c r="F29" i="271"/>
  <c r="F28" i="271"/>
  <c r="F27" i="271"/>
  <c r="F26" i="271"/>
  <c r="E23" i="271"/>
  <c r="F23" i="271" s="1"/>
  <c r="E22" i="271" s="1"/>
  <c r="F22" i="271" s="1"/>
  <c r="F21" i="271"/>
  <c r="F20" i="271"/>
  <c r="F19" i="271"/>
  <c r="F18" i="271"/>
  <c r="F17" i="271"/>
  <c r="E14" i="271"/>
  <c r="E83" i="271" s="1"/>
  <c r="F12" i="271"/>
  <c r="E8" i="271"/>
  <c r="F8" i="271" s="1"/>
  <c r="E7" i="271" s="1"/>
  <c r="F7" i="271" s="1"/>
  <c r="F6" i="271"/>
  <c r="F5" i="271"/>
  <c r="F4" i="271"/>
  <c r="F3" i="271"/>
  <c r="J3983" i="270"/>
  <c r="J3985" i="270" s="1"/>
  <c r="J3978" i="270"/>
  <c r="J3977" i="270"/>
  <c r="J3972" i="270"/>
  <c r="J3971" i="270"/>
  <c r="J3970" i="270"/>
  <c r="J3969" i="270"/>
  <c r="J3964" i="270"/>
  <c r="J3963" i="270"/>
  <c r="J3962" i="270"/>
  <c r="J3961" i="270"/>
  <c r="J3960" i="270"/>
  <c r="J3917" i="270"/>
  <c r="J3916" i="270"/>
  <c r="J3915" i="270"/>
  <c r="J3910" i="270"/>
  <c r="J3909" i="270"/>
  <c r="J3908" i="270"/>
  <c r="J3903" i="270"/>
  <c r="J3902" i="270"/>
  <c r="J3901" i="270"/>
  <c r="J3900" i="270"/>
  <c r="J3899" i="270"/>
  <c r="J3898" i="270"/>
  <c r="J3897" i="270"/>
  <c r="J3854" i="270"/>
  <c r="J3853" i="270"/>
  <c r="J3852" i="270"/>
  <c r="J3847" i="270"/>
  <c r="J3846" i="270"/>
  <c r="J3848" i="270" s="1"/>
  <c r="J3845" i="270"/>
  <c r="J3840" i="270"/>
  <c r="J3839" i="270"/>
  <c r="J3838" i="270"/>
  <c r="J3837" i="270"/>
  <c r="J3836" i="270"/>
  <c r="J3835" i="270"/>
  <c r="J3834" i="270"/>
  <c r="J3833" i="270"/>
  <c r="J3790" i="270"/>
  <c r="J3789" i="270"/>
  <c r="J3788" i="270"/>
  <c r="J3783" i="270"/>
  <c r="J3782" i="270"/>
  <c r="J3781" i="270"/>
  <c r="J3776" i="270"/>
  <c r="J3775" i="270"/>
  <c r="J3774" i="270"/>
  <c r="J3773" i="270"/>
  <c r="J3772" i="270"/>
  <c r="J3771" i="270"/>
  <c r="J3770" i="270"/>
  <c r="J3769" i="270"/>
  <c r="J3726" i="270"/>
  <c r="J3725" i="270"/>
  <c r="J3724" i="270"/>
  <c r="J3720" i="270"/>
  <c r="J3719" i="270"/>
  <c r="J3718" i="270"/>
  <c r="J3717" i="270"/>
  <c r="J3712" i="270"/>
  <c r="J3711" i="270"/>
  <c r="J3710" i="270"/>
  <c r="J3709" i="270"/>
  <c r="J3708" i="270"/>
  <c r="J3707" i="270"/>
  <c r="J3706" i="270"/>
  <c r="J3705" i="270"/>
  <c r="J3662" i="270"/>
  <c r="J3661" i="270"/>
  <c r="J3660" i="270"/>
  <c r="J3655" i="270"/>
  <c r="J3654" i="270"/>
  <c r="J3653" i="270"/>
  <c r="J3648" i="270"/>
  <c r="J3647" i="270"/>
  <c r="J3646" i="270"/>
  <c r="J3645" i="270"/>
  <c r="J3644" i="270"/>
  <c r="J3643" i="270"/>
  <c r="J3642" i="270"/>
  <c r="J3599" i="270"/>
  <c r="J3598" i="270"/>
  <c r="J3597" i="270"/>
  <c r="J3592" i="270"/>
  <c r="J3591" i="270"/>
  <c r="J3590" i="270"/>
  <c r="J3585" i="270"/>
  <c r="J3584" i="270"/>
  <c r="J3583" i="270"/>
  <c r="J3582" i="270"/>
  <c r="J3581" i="270"/>
  <c r="J3580" i="270"/>
  <c r="J3579" i="270"/>
  <c r="J3578" i="270"/>
  <c r="J3535" i="270"/>
  <c r="J3534" i="270"/>
  <c r="J3533" i="270"/>
  <c r="J3528" i="270"/>
  <c r="J3527" i="270"/>
  <c r="J3526" i="270"/>
  <c r="J3521" i="270"/>
  <c r="J3520" i="270"/>
  <c r="J3519" i="270"/>
  <c r="J3518" i="270"/>
  <c r="J3517" i="270"/>
  <c r="J3515" i="270"/>
  <c r="J3472" i="270"/>
  <c r="J3471" i="270"/>
  <c r="J3470" i="270"/>
  <c r="J3465" i="270"/>
  <c r="J3464" i="270"/>
  <c r="J3463" i="270"/>
  <c r="J3462" i="270"/>
  <c r="J3457" i="270"/>
  <c r="J3456" i="270"/>
  <c r="J3455" i="270"/>
  <c r="J3454" i="270"/>
  <c r="J3453" i="270"/>
  <c r="J3452" i="270"/>
  <c r="J3451" i="270"/>
  <c r="J3408" i="270"/>
  <c r="J3407" i="270"/>
  <c r="J3406" i="270"/>
  <c r="J3401" i="270"/>
  <c r="J3400" i="270"/>
  <c r="J3399" i="270"/>
  <c r="J3398" i="270"/>
  <c r="J3393" i="270"/>
  <c r="J3392" i="270"/>
  <c r="J3391" i="270"/>
  <c r="J3390" i="270"/>
  <c r="J3389" i="270"/>
  <c r="J3388" i="270"/>
  <c r="J3394" i="270" s="1"/>
  <c r="J3387" i="270"/>
  <c r="J3344" i="270"/>
  <c r="J3343" i="270"/>
  <c r="J3342" i="270"/>
  <c r="J3337" i="270"/>
  <c r="J3336" i="270"/>
  <c r="J3335" i="270"/>
  <c r="J3334" i="270"/>
  <c r="J3329" i="270"/>
  <c r="J3328" i="270"/>
  <c r="J3327" i="270"/>
  <c r="J3326" i="270"/>
  <c r="J3325" i="270"/>
  <c r="J3324" i="270"/>
  <c r="J3323" i="270"/>
  <c r="J3280" i="270"/>
  <c r="J3279" i="270"/>
  <c r="J3278" i="270"/>
  <c r="J3282" i="270" s="1"/>
  <c r="J3273" i="270"/>
  <c r="J3272" i="270"/>
  <c r="J3271" i="270"/>
  <c r="J3274" i="270" s="1"/>
  <c r="J3266" i="270"/>
  <c r="J3265" i="270"/>
  <c r="J3264" i="270"/>
  <c r="J3263" i="270"/>
  <c r="J3262" i="270"/>
  <c r="J3260" i="270"/>
  <c r="J3217" i="270"/>
  <c r="J3216" i="270"/>
  <c r="J3215" i="270"/>
  <c r="J3210" i="270"/>
  <c r="J3209" i="270"/>
  <c r="J3208" i="270"/>
  <c r="J3203" i="270"/>
  <c r="J3202" i="270"/>
  <c r="J3201" i="270"/>
  <c r="J3200" i="270"/>
  <c r="J3199" i="270"/>
  <c r="J3198" i="270"/>
  <c r="J3197" i="270"/>
  <c r="J3154" i="270"/>
  <c r="J3153" i="270"/>
  <c r="J3152" i="270"/>
  <c r="J3147" i="270"/>
  <c r="J3146" i="270"/>
  <c r="J3145" i="270"/>
  <c r="J3140" i="270"/>
  <c r="J3139" i="270"/>
  <c r="J3138" i="270"/>
  <c r="J3137" i="270"/>
  <c r="J3136" i="270"/>
  <c r="J3135" i="270"/>
  <c r="J3092" i="270"/>
  <c r="J3091" i="270"/>
  <c r="J3090" i="270"/>
  <c r="J3085" i="270"/>
  <c r="J3084" i="270"/>
  <c r="J3086" i="270" s="1"/>
  <c r="J3079" i="270"/>
  <c r="J3078" i="270"/>
  <c r="J3077" i="270"/>
  <c r="J3076" i="270"/>
  <c r="J3075" i="270"/>
  <c r="J3074" i="270"/>
  <c r="J3031" i="270"/>
  <c r="J3030" i="270"/>
  <c r="J3029" i="270"/>
  <c r="J3024" i="270"/>
  <c r="J3025" i="270" s="1"/>
  <c r="J3023" i="270"/>
  <c r="J3018" i="270"/>
  <c r="J3017" i="270"/>
  <c r="J3016" i="270"/>
  <c r="J3015" i="270"/>
  <c r="J3014" i="270"/>
  <c r="J3013" i="270"/>
  <c r="J2970" i="270"/>
  <c r="J2969" i="270"/>
  <c r="J2968" i="270"/>
  <c r="J2963" i="270"/>
  <c r="J2962" i="270"/>
  <c r="J2964" i="270" s="1"/>
  <c r="J2957" i="270"/>
  <c r="J2956" i="270"/>
  <c r="J2955" i="270"/>
  <c r="J2954" i="270"/>
  <c r="J2953" i="270"/>
  <c r="J2952" i="270"/>
  <c r="J2909" i="270"/>
  <c r="J2908" i="270"/>
  <c r="J2907" i="270"/>
  <c r="J2902" i="270"/>
  <c r="J2901" i="270"/>
  <c r="J2896" i="270"/>
  <c r="J2895" i="270"/>
  <c r="J2894" i="270"/>
  <c r="J2893" i="270"/>
  <c r="J2892" i="270"/>
  <c r="J2891" i="270"/>
  <c r="J2848" i="270"/>
  <c r="J2847" i="270"/>
  <c r="J2846" i="270"/>
  <c r="J2841" i="270"/>
  <c r="J2840" i="270"/>
  <c r="J2842" i="270" s="1"/>
  <c r="J2835" i="270"/>
  <c r="J2834" i="270"/>
  <c r="J2833" i="270"/>
  <c r="J2832" i="270"/>
  <c r="J2831" i="270"/>
  <c r="J2830" i="270"/>
  <c r="J2836" i="270" s="1"/>
  <c r="J2787" i="270"/>
  <c r="J2786" i="270"/>
  <c r="J2785" i="270"/>
  <c r="J2789" i="270" s="1"/>
  <c r="J2780" i="270"/>
  <c r="J2779" i="270"/>
  <c r="J2778" i="270"/>
  <c r="J2777" i="270"/>
  <c r="J2767" i="270"/>
  <c r="J2773" i="270" s="1"/>
  <c r="J2725" i="270"/>
  <c r="J2724" i="270"/>
  <c r="J2723" i="270"/>
  <c r="J2722" i="270"/>
  <c r="J2717" i="270"/>
  <c r="J2716" i="270"/>
  <c r="J2715" i="270"/>
  <c r="J2710" i="270"/>
  <c r="J2709" i="270"/>
  <c r="J2708" i="270"/>
  <c r="J2707" i="270"/>
  <c r="J2706" i="270"/>
  <c r="J2705" i="270"/>
  <c r="J2704" i="270"/>
  <c r="J2703" i="270"/>
  <c r="J2702" i="270"/>
  <c r="J2660" i="270"/>
  <c r="J2659" i="270"/>
  <c r="J2658" i="270"/>
  <c r="J2661" i="270" s="1"/>
  <c r="J2653" i="270"/>
  <c r="J2652" i="270"/>
  <c r="J2651" i="270"/>
  <c r="J2646" i="270"/>
  <c r="J2645" i="270"/>
  <c r="J2644" i="270"/>
  <c r="J2643" i="270"/>
  <c r="J2642" i="270"/>
  <c r="J2641" i="270"/>
  <c r="J2640" i="270"/>
  <c r="J2639" i="270"/>
  <c r="J2638" i="270"/>
  <c r="J2637" i="270"/>
  <c r="J2636" i="270"/>
  <c r="J2594" i="270"/>
  <c r="J2593" i="270"/>
  <c r="J2592" i="270"/>
  <c r="J2587" i="270"/>
  <c r="J2586" i="270"/>
  <c r="J2585" i="270"/>
  <c r="J2580" i="270"/>
  <c r="J2579" i="270"/>
  <c r="J2578" i="270"/>
  <c r="J2577" i="270"/>
  <c r="J2576" i="270"/>
  <c r="J2575" i="270"/>
  <c r="J2574" i="270"/>
  <c r="J2573" i="270"/>
  <c r="J2572" i="270"/>
  <c r="J2571" i="270"/>
  <c r="J2529" i="270"/>
  <c r="J2528" i="270"/>
  <c r="J2527" i="270"/>
  <c r="J2526" i="270"/>
  <c r="J2521" i="270"/>
  <c r="J2520" i="270"/>
  <c r="J2522" i="270" s="1"/>
  <c r="J2515" i="270"/>
  <c r="J2514" i="270"/>
  <c r="J2513" i="270"/>
  <c r="J2512" i="270"/>
  <c r="J2511" i="270"/>
  <c r="J2510" i="270"/>
  <c r="J2509" i="270"/>
  <c r="J2508" i="270"/>
  <c r="J2507" i="270"/>
  <c r="J2506" i="270"/>
  <c r="J2464" i="270"/>
  <c r="J2463" i="270"/>
  <c r="J2462" i="270"/>
  <c r="J2461" i="270"/>
  <c r="J2455" i="270"/>
  <c r="J2457" i="270" s="1"/>
  <c r="J2450" i="270"/>
  <c r="J2449" i="270"/>
  <c r="J2448" i="270"/>
  <c r="J2447" i="270"/>
  <c r="J2446" i="270"/>
  <c r="J2445" i="270"/>
  <c r="J2444" i="270"/>
  <c r="J2443" i="270"/>
  <c r="J2442" i="270"/>
  <c r="J2441" i="270"/>
  <c r="J2440" i="270"/>
  <c r="J2398" i="270"/>
  <c r="J2397" i="270"/>
  <c r="J2396" i="270"/>
  <c r="J2395" i="270"/>
  <c r="J2389" i="270"/>
  <c r="J2391" i="270" s="1"/>
  <c r="J2384" i="270"/>
  <c r="J2383" i="270"/>
  <c r="J2382" i="270"/>
  <c r="J2381" i="270"/>
  <c r="J2380" i="270"/>
  <c r="J2379" i="270"/>
  <c r="J2378" i="270"/>
  <c r="J2377" i="270"/>
  <c r="J2376" i="270"/>
  <c r="J2375" i="270"/>
  <c r="J2374" i="270"/>
  <c r="J2331" i="270"/>
  <c r="J2330" i="270"/>
  <c r="J2329" i="270"/>
  <c r="J2324" i="270"/>
  <c r="J2323" i="270"/>
  <c r="J2322" i="270"/>
  <c r="J2317" i="270"/>
  <c r="J2316" i="270"/>
  <c r="J2315" i="270"/>
  <c r="J2314" i="270"/>
  <c r="J2313" i="270"/>
  <c r="J2312" i="270"/>
  <c r="J2311" i="270"/>
  <c r="J2268" i="270"/>
  <c r="J2267" i="270"/>
  <c r="J2266" i="270"/>
  <c r="J2261" i="270"/>
  <c r="J2260" i="270"/>
  <c r="J2259" i="270"/>
  <c r="J2254" i="270"/>
  <c r="J2253" i="270"/>
  <c r="J2252" i="270"/>
  <c r="J2251" i="270"/>
  <c r="J2250" i="270"/>
  <c r="J2249" i="270"/>
  <c r="J2248" i="270"/>
  <c r="J2247" i="270"/>
  <c r="J2204" i="270"/>
  <c r="J2203" i="270"/>
  <c r="J2202" i="270"/>
  <c r="J2197" i="270"/>
  <c r="J2196" i="270"/>
  <c r="J2195" i="270"/>
  <c r="J2190" i="270"/>
  <c r="J2189" i="270"/>
  <c r="J2188" i="270"/>
  <c r="J2187" i="270"/>
  <c r="J2186" i="270"/>
  <c r="J2185" i="270"/>
  <c r="J2184" i="270"/>
  <c r="J2183" i="270"/>
  <c r="J2140" i="270"/>
  <c r="J2139" i="270"/>
  <c r="J2138" i="270"/>
  <c r="J2142" i="270" s="1"/>
  <c r="J2134" i="270"/>
  <c r="J2133" i="270"/>
  <c r="J2132" i="270"/>
  <c r="J2131" i="270"/>
  <c r="J2126" i="270"/>
  <c r="J2125" i="270"/>
  <c r="J2124" i="270"/>
  <c r="J2123" i="270"/>
  <c r="J2122" i="270"/>
  <c r="J2121" i="270"/>
  <c r="J2120" i="270"/>
  <c r="J2119" i="270"/>
  <c r="J2076" i="270"/>
  <c r="J2075" i="270"/>
  <c r="J2074" i="270"/>
  <c r="J2069" i="270"/>
  <c r="J2068" i="270"/>
  <c r="J2067" i="270"/>
  <c r="J2070" i="270" s="1"/>
  <c r="J2062" i="270"/>
  <c r="J2061" i="270"/>
  <c r="J2060" i="270"/>
  <c r="J2059" i="270"/>
  <c r="J2058" i="270"/>
  <c r="J2057" i="270"/>
  <c r="J2056" i="270"/>
  <c r="J2055" i="270"/>
  <c r="J2012" i="270"/>
  <c r="J2011" i="270"/>
  <c r="J2010" i="270"/>
  <c r="J2005" i="270"/>
  <c r="J2004" i="270"/>
  <c r="J2003" i="270"/>
  <c r="J1998" i="270"/>
  <c r="J1997" i="270"/>
  <c r="J1996" i="270"/>
  <c r="J1995" i="270"/>
  <c r="J1994" i="270"/>
  <c r="J1993" i="270"/>
  <c r="J1992" i="270"/>
  <c r="J1991" i="270"/>
  <c r="J1948" i="270"/>
  <c r="J1950" i="270" s="1"/>
  <c r="J1943" i="270"/>
  <c r="J1942" i="270"/>
  <c r="J1941" i="270"/>
  <c r="J1936" i="270"/>
  <c r="J1935" i="270"/>
  <c r="J1934" i="270"/>
  <c r="J1933" i="270"/>
  <c r="J1932" i="270"/>
  <c r="J1931" i="270"/>
  <c r="J1930" i="270"/>
  <c r="J1929" i="270"/>
  <c r="J1928" i="270"/>
  <c r="J1927" i="270"/>
  <c r="J1884" i="270"/>
  <c r="J1883" i="270"/>
  <c r="J1882" i="270"/>
  <c r="J1877" i="270"/>
  <c r="J1876" i="270"/>
  <c r="J1875" i="270"/>
  <c r="J1870" i="270"/>
  <c r="J1869" i="270"/>
  <c r="J1868" i="270"/>
  <c r="J1867" i="270"/>
  <c r="J1866" i="270"/>
  <c r="J1865" i="270"/>
  <c r="J1864" i="270"/>
  <c r="J1863" i="270"/>
  <c r="J1820" i="270"/>
  <c r="J1819" i="270"/>
  <c r="J1818" i="270"/>
  <c r="J1813" i="270"/>
  <c r="J1812" i="270"/>
  <c r="J1811" i="270"/>
  <c r="J1806" i="270"/>
  <c r="J1805" i="270"/>
  <c r="J1804" i="270"/>
  <c r="J1803" i="270"/>
  <c r="J1802" i="270"/>
  <c r="J1801" i="270"/>
  <c r="J1800" i="270"/>
  <c r="J1799" i="270"/>
  <c r="J1758" i="270"/>
  <c r="J1756" i="270"/>
  <c r="J1751" i="270"/>
  <c r="J1750" i="270"/>
  <c r="J1752" i="270" s="1"/>
  <c r="J1749" i="270"/>
  <c r="J1744" i="270"/>
  <c r="J1743" i="270"/>
  <c r="J1742" i="270"/>
  <c r="J1741" i="270"/>
  <c r="J1740" i="270"/>
  <c r="J1739" i="270"/>
  <c r="J1738" i="270"/>
  <c r="J1737" i="270"/>
  <c r="J1736" i="270"/>
  <c r="J1735" i="270"/>
  <c r="J1692" i="270"/>
  <c r="J1691" i="270"/>
  <c r="J1690" i="270"/>
  <c r="J1694" i="270" s="1"/>
  <c r="J1685" i="270"/>
  <c r="J1684" i="270"/>
  <c r="J1683" i="270"/>
  <c r="J1678" i="270"/>
  <c r="J1677" i="270"/>
  <c r="J1676" i="270"/>
  <c r="J1675" i="270"/>
  <c r="J1674" i="270"/>
  <c r="J1673" i="270"/>
  <c r="J1672" i="270"/>
  <c r="J1629" i="270"/>
  <c r="J1628" i="270"/>
  <c r="J1627" i="270"/>
  <c r="J1622" i="270"/>
  <c r="J1621" i="270"/>
  <c r="J1620" i="270"/>
  <c r="J1615" i="270"/>
  <c r="J1614" i="270"/>
  <c r="J1613" i="270"/>
  <c r="J1612" i="270"/>
  <c r="J1611" i="270"/>
  <c r="J1610" i="270"/>
  <c r="J1609" i="270"/>
  <c r="J1566" i="270"/>
  <c r="J1565" i="270"/>
  <c r="J1564" i="270"/>
  <c r="J1559" i="270"/>
  <c r="J1558" i="270"/>
  <c r="J1557" i="270"/>
  <c r="J1560" i="270" s="1"/>
  <c r="J1552" i="270"/>
  <c r="J1551" i="270"/>
  <c r="J1550" i="270"/>
  <c r="J1549" i="270"/>
  <c r="J1548" i="270"/>
  <c r="J1547" i="270"/>
  <c r="J1546" i="270"/>
  <c r="J1503" i="270"/>
  <c r="J1502" i="270"/>
  <c r="J1501" i="270"/>
  <c r="J1496" i="270"/>
  <c r="J1495" i="270"/>
  <c r="J1494" i="270"/>
  <c r="J1489" i="270"/>
  <c r="J1488" i="270"/>
  <c r="J1487" i="270"/>
  <c r="J1486" i="270"/>
  <c r="J1485" i="270"/>
  <c r="J1484" i="270"/>
  <c r="J1483" i="270"/>
  <c r="J1482" i="270"/>
  <c r="J1439" i="270"/>
  <c r="J1438" i="270"/>
  <c r="J1437" i="270"/>
  <c r="J1432" i="270"/>
  <c r="J1431" i="270"/>
  <c r="J1433" i="270" s="1"/>
  <c r="J1430" i="270"/>
  <c r="J1425" i="270"/>
  <c r="J1424" i="270"/>
  <c r="J1423" i="270"/>
  <c r="J1422" i="270"/>
  <c r="J1421" i="270"/>
  <c r="J1420" i="270"/>
  <c r="J1419" i="270"/>
  <c r="J1376" i="270"/>
  <c r="J1375" i="270"/>
  <c r="J1378" i="270" s="1"/>
  <c r="J1374" i="270"/>
  <c r="J1369" i="270"/>
  <c r="J1368" i="270"/>
  <c r="J1367" i="270"/>
  <c r="J1370" i="270" s="1"/>
  <c r="J1362" i="270"/>
  <c r="J1361" i="270"/>
  <c r="J1360" i="270"/>
  <c r="J1359" i="270"/>
  <c r="J1358" i="270"/>
  <c r="J1357" i="270"/>
  <c r="J1356" i="270"/>
  <c r="J1315" i="270"/>
  <c r="J1313" i="270"/>
  <c r="J1308" i="270"/>
  <c r="J1307" i="270"/>
  <c r="J1306" i="270"/>
  <c r="J1301" i="270"/>
  <c r="J1300" i="270"/>
  <c r="J1299" i="270"/>
  <c r="J1298" i="270"/>
  <c r="J1297" i="270"/>
  <c r="J1296" i="270"/>
  <c r="J1295" i="270"/>
  <c r="J1294" i="270"/>
  <c r="J1293" i="270"/>
  <c r="J1292" i="270"/>
  <c r="J1249" i="270"/>
  <c r="J1248" i="270"/>
  <c r="J1247" i="270"/>
  <c r="J1241" i="270"/>
  <c r="J1240" i="270"/>
  <c r="J1235" i="270"/>
  <c r="J1234" i="270"/>
  <c r="J1233" i="270"/>
  <c r="J1232" i="270"/>
  <c r="J1231" i="270"/>
  <c r="J1230" i="270"/>
  <c r="J1229" i="270"/>
  <c r="J1186" i="270"/>
  <c r="J1185" i="270"/>
  <c r="J1179" i="270"/>
  <c r="J1178" i="270"/>
  <c r="J1177" i="270"/>
  <c r="J1172" i="270"/>
  <c r="J1171" i="270"/>
  <c r="J1170" i="270"/>
  <c r="J1169" i="270"/>
  <c r="J1173" i="270" s="1"/>
  <c r="J1164" i="270"/>
  <c r="J1163" i="270"/>
  <c r="J1162" i="270"/>
  <c r="J1161" i="270"/>
  <c r="J1160" i="270"/>
  <c r="J1159" i="270"/>
  <c r="J1116" i="270"/>
  <c r="J1115" i="270"/>
  <c r="J1114" i="270"/>
  <c r="J1071" i="270"/>
  <c r="J1070" i="270"/>
  <c r="J1069" i="270"/>
  <c r="J1073" i="270" s="1"/>
  <c r="J1064" i="270"/>
  <c r="J1063" i="270"/>
  <c r="J1062" i="270"/>
  <c r="J1061" i="270"/>
  <c r="J1019" i="270"/>
  <c r="J1018" i="270"/>
  <c r="J1016" i="270"/>
  <c r="J1011" i="270"/>
  <c r="J1010" i="270"/>
  <c r="J1009" i="270"/>
  <c r="J1008" i="270"/>
  <c r="J1007" i="270"/>
  <c r="J1002" i="270"/>
  <c r="J1001" i="270"/>
  <c r="J1000" i="270"/>
  <c r="J999" i="270"/>
  <c r="J998" i="270"/>
  <c r="J997" i="270"/>
  <c r="J954" i="270"/>
  <c r="J953" i="270"/>
  <c r="J952" i="270"/>
  <c r="J947" i="270"/>
  <c r="J946" i="270"/>
  <c r="J945" i="270"/>
  <c r="J940" i="270"/>
  <c r="J939" i="270"/>
  <c r="J938" i="270"/>
  <c r="J937" i="270"/>
  <c r="J936" i="270"/>
  <c r="J935" i="270"/>
  <c r="J892" i="270"/>
  <c r="J891" i="270"/>
  <c r="J890" i="270"/>
  <c r="J885" i="270"/>
  <c r="J884" i="270"/>
  <c r="J883" i="270"/>
  <c r="J886" i="270" s="1"/>
  <c r="J878" i="270"/>
  <c r="J877" i="270"/>
  <c r="J876" i="270"/>
  <c r="J875" i="270"/>
  <c r="J874" i="270"/>
  <c r="J873" i="270"/>
  <c r="J872" i="270"/>
  <c r="J829" i="270"/>
  <c r="J831" i="270" s="1"/>
  <c r="J828" i="270"/>
  <c r="J827" i="270"/>
  <c r="J822" i="270"/>
  <c r="J821" i="270"/>
  <c r="J820" i="270"/>
  <c r="J815" i="270"/>
  <c r="J814" i="270"/>
  <c r="J813" i="270"/>
  <c r="J812" i="270"/>
  <c r="J811" i="270"/>
  <c r="J816" i="270" s="1"/>
  <c r="J810" i="270"/>
  <c r="J767" i="270"/>
  <c r="J769" i="270" s="1"/>
  <c r="J766" i="270"/>
  <c r="J765" i="270"/>
  <c r="J760" i="270"/>
  <c r="J759" i="270"/>
  <c r="J758" i="270"/>
  <c r="J753" i="270"/>
  <c r="J752" i="270"/>
  <c r="J751" i="270"/>
  <c r="J750" i="270"/>
  <c r="J749" i="270"/>
  <c r="J706" i="270"/>
  <c r="J705" i="270"/>
  <c r="J704" i="270"/>
  <c r="J699" i="270"/>
  <c r="J698" i="270"/>
  <c r="J697" i="270"/>
  <c r="J692" i="270"/>
  <c r="J691" i="270"/>
  <c r="J690" i="270"/>
  <c r="J689" i="270"/>
  <c r="J688" i="270"/>
  <c r="J687" i="270"/>
  <c r="J686" i="270"/>
  <c r="J643" i="270"/>
  <c r="J642" i="270"/>
  <c r="J641" i="270"/>
  <c r="J636" i="270"/>
  <c r="J635" i="270"/>
  <c r="J634" i="270"/>
  <c r="J629" i="270"/>
  <c r="J628" i="270"/>
  <c r="J627" i="270"/>
  <c r="J626" i="270"/>
  <c r="J625" i="270"/>
  <c r="J624" i="270"/>
  <c r="J623" i="270"/>
  <c r="J622" i="270"/>
  <c r="J621" i="270"/>
  <c r="J578" i="270"/>
  <c r="J577" i="270"/>
  <c r="J576" i="270"/>
  <c r="J571" i="270"/>
  <c r="J570" i="270"/>
  <c r="J569" i="270"/>
  <c r="J564" i="270"/>
  <c r="J563" i="270"/>
  <c r="J562" i="270"/>
  <c r="J561" i="270"/>
  <c r="J560" i="270"/>
  <c r="J517" i="270"/>
  <c r="J516" i="270"/>
  <c r="J515" i="270"/>
  <c r="J510" i="270"/>
  <c r="J509" i="270"/>
  <c r="J511" i="270" s="1"/>
  <c r="J505" i="270"/>
  <c r="J504" i="270"/>
  <c r="J503" i="270"/>
  <c r="J502" i="270"/>
  <c r="J501" i="270"/>
  <c r="J500" i="270"/>
  <c r="J499" i="270"/>
  <c r="J456" i="270"/>
  <c r="J455" i="270"/>
  <c r="J454" i="270"/>
  <c r="J458" i="270" s="1"/>
  <c r="J449" i="270"/>
  <c r="J448" i="270"/>
  <c r="J447" i="270"/>
  <c r="J446" i="270"/>
  <c r="J450" i="270" s="1"/>
  <c r="J441" i="270"/>
  <c r="J440" i="270"/>
  <c r="J439" i="270"/>
  <c r="J438" i="270"/>
  <c r="J437" i="270"/>
  <c r="J394" i="270"/>
  <c r="J393" i="270"/>
  <c r="J392" i="270"/>
  <c r="J396" i="270" s="1"/>
  <c r="J387" i="270"/>
  <c r="J386" i="270"/>
  <c r="J388" i="270" s="1"/>
  <c r="J381" i="270"/>
  <c r="J380" i="270"/>
  <c r="J379" i="270"/>
  <c r="J378" i="270"/>
  <c r="J377" i="270"/>
  <c r="J376" i="270"/>
  <c r="J375" i="270"/>
  <c r="J332" i="270"/>
  <c r="J331" i="270"/>
  <c r="J330" i="270"/>
  <c r="J334" i="270" s="1"/>
  <c r="J324" i="270"/>
  <c r="J323" i="270"/>
  <c r="J322" i="270"/>
  <c r="J316" i="270"/>
  <c r="J315" i="270"/>
  <c r="J272" i="270"/>
  <c r="J271" i="270"/>
  <c r="J270" i="270"/>
  <c r="J265" i="270"/>
  <c r="J264" i="270"/>
  <c r="J263" i="270"/>
  <c r="J266" i="270" s="1"/>
  <c r="J258" i="270"/>
  <c r="J257" i="270"/>
  <c r="J256" i="270"/>
  <c r="J255" i="270"/>
  <c r="J254" i="270"/>
  <c r="J252" i="270"/>
  <c r="J209" i="270"/>
  <c r="J208" i="270"/>
  <c r="J202" i="270"/>
  <c r="J201" i="270"/>
  <c r="J200" i="270"/>
  <c r="J195" i="270"/>
  <c r="J194" i="270"/>
  <c r="J193" i="270"/>
  <c r="J192" i="270"/>
  <c r="J187" i="270"/>
  <c r="J186" i="270"/>
  <c r="J185" i="270"/>
  <c r="J184" i="270"/>
  <c r="J183" i="270"/>
  <c r="J182" i="270"/>
  <c r="J139" i="270"/>
  <c r="J138" i="270"/>
  <c r="J141" i="270" s="1"/>
  <c r="J143" i="270" s="1"/>
  <c r="J137" i="270"/>
  <c r="J94" i="270"/>
  <c r="J93" i="270"/>
  <c r="J92" i="270"/>
  <c r="J87" i="270"/>
  <c r="J86" i="270"/>
  <c r="J85" i="270"/>
  <c r="J84" i="270"/>
  <c r="J41" i="270"/>
  <c r="J40" i="270"/>
  <c r="J39" i="270"/>
  <c r="J34" i="270"/>
  <c r="J33" i="270"/>
  <c r="J32" i="270"/>
  <c r="J31" i="270"/>
  <c r="J26" i="270"/>
  <c r="J25" i="270"/>
  <c r="J24" i="270"/>
  <c r="J23" i="270"/>
  <c r="J22" i="270"/>
  <c r="J21" i="270"/>
  <c r="J20" i="270"/>
  <c r="K301" i="265"/>
  <c r="F715" i="271" l="1"/>
  <c r="H715" i="271" s="1"/>
  <c r="J220" i="265" s="1"/>
  <c r="E279" i="271"/>
  <c r="F279" i="271" s="1"/>
  <c r="F685" i="271"/>
  <c r="H685" i="271" s="1"/>
  <c r="J215" i="265" s="1"/>
  <c r="J27" i="270"/>
  <c r="J211" i="270"/>
  <c r="J1181" i="270"/>
  <c r="J1243" i="270"/>
  <c r="J1631" i="270"/>
  <c r="J2270" i="270"/>
  <c r="J2530" i="270"/>
  <c r="J2897" i="270"/>
  <c r="J2913" i="270" s="1"/>
  <c r="J2919" i="270" s="1"/>
  <c r="J3529" i="270"/>
  <c r="F193" i="271"/>
  <c r="H193" i="271" s="1"/>
  <c r="J100" i="265" s="1"/>
  <c r="F801" i="271"/>
  <c r="H801" i="271" s="1"/>
  <c r="J234" i="265" s="1"/>
  <c r="F848" i="271"/>
  <c r="H848" i="271" s="1"/>
  <c r="J241" i="265" s="1"/>
  <c r="F909" i="271"/>
  <c r="H909" i="271" s="1"/>
  <c r="J253" i="265" s="1"/>
  <c r="J259" i="270"/>
  <c r="J318" i="270"/>
  <c r="J336" i="270" s="1"/>
  <c r="J1251" i="270"/>
  <c r="J2014" i="270"/>
  <c r="F727" i="271"/>
  <c r="H727" i="271" s="1"/>
  <c r="J222" i="265" s="1"/>
  <c r="K222" i="265" s="1"/>
  <c r="F501" i="271"/>
  <c r="H501" i="271" s="1"/>
  <c r="J163" i="265" s="1"/>
  <c r="F551" i="271"/>
  <c r="H551" i="271" s="1"/>
  <c r="J187" i="265" s="1"/>
  <c r="J326" i="270"/>
  <c r="J754" i="270"/>
  <c r="J1814" i="270"/>
  <c r="J2399" i="270"/>
  <c r="J2588" i="270"/>
  <c r="J3601" i="270"/>
  <c r="F16" i="271"/>
  <c r="H16" i="271" s="1"/>
  <c r="J61" i="265" s="1"/>
  <c r="F619" i="271"/>
  <c r="H619" i="271" s="1"/>
  <c r="J199" i="265" s="1"/>
  <c r="E929" i="271"/>
  <c r="F929" i="271" s="1"/>
  <c r="F927" i="271" s="1"/>
  <c r="H927" i="271" s="1"/>
  <c r="J256" i="265" s="1"/>
  <c r="K256" i="265" s="1"/>
  <c r="J96" i="270"/>
  <c r="J196" i="270"/>
  <c r="J3156" i="270"/>
  <c r="J3522" i="270"/>
  <c r="E96" i="271"/>
  <c r="F96" i="271" s="1"/>
  <c r="J1878" i="270"/>
  <c r="J2903" i="270"/>
  <c r="J3094" i="270"/>
  <c r="J3219" i="270"/>
  <c r="F631" i="271"/>
  <c r="H631" i="271" s="1"/>
  <c r="J201" i="265" s="1"/>
  <c r="F915" i="271"/>
  <c r="H915" i="271" s="1"/>
  <c r="J254" i="265" s="1"/>
  <c r="F946" i="271"/>
  <c r="H946" i="271" s="1"/>
  <c r="J261" i="265" s="1"/>
  <c r="K261" i="265" s="1"/>
  <c r="F445" i="271"/>
  <c r="H445" i="271" s="1"/>
  <c r="J148" i="265" s="1"/>
  <c r="F538" i="271"/>
  <c r="J1363" i="270"/>
  <c r="J1380" i="270" s="1"/>
  <c r="J1386" i="270" s="1"/>
  <c r="J2911" i="270"/>
  <c r="J3402" i="270"/>
  <c r="J3728" i="270"/>
  <c r="J3784" i="270"/>
  <c r="J645" i="270"/>
  <c r="J1886" i="270"/>
  <c r="J2850" i="270"/>
  <c r="J3973" i="270"/>
  <c r="E312" i="271"/>
  <c r="F312" i="271" s="1"/>
  <c r="F307" i="271" s="1"/>
  <c r="H307" i="271" s="1"/>
  <c r="J123" i="265" s="1"/>
  <c r="K123" i="265" s="1"/>
  <c r="F558" i="271"/>
  <c r="H558" i="271" s="1"/>
  <c r="J189" i="265" s="1"/>
  <c r="E575" i="271"/>
  <c r="F575" i="271" s="1"/>
  <c r="E576" i="271" s="1"/>
  <c r="F576" i="271" s="1"/>
  <c r="J43" i="270"/>
  <c r="J565" i="270"/>
  <c r="J708" i="270"/>
  <c r="J2206" i="270"/>
  <c r="J2325" i="270"/>
  <c r="J274" i="270"/>
  <c r="J894" i="270"/>
  <c r="J1118" i="270"/>
  <c r="J1120" i="270" s="1"/>
  <c r="J1126" i="270" s="1"/>
  <c r="J1568" i="270"/>
  <c r="J2006" i="270"/>
  <c r="J2718" i="270"/>
  <c r="J3080" i="270"/>
  <c r="E41" i="271"/>
  <c r="F41" i="271" s="1"/>
  <c r="E40" i="271" s="1"/>
  <c r="F40" i="271" s="1"/>
  <c r="F218" i="271"/>
  <c r="H218" i="271" s="1"/>
  <c r="J104" i="265" s="1"/>
  <c r="F482" i="271"/>
  <c r="H482" i="271" s="1"/>
  <c r="J158" i="265" s="1"/>
  <c r="E923" i="271"/>
  <c r="F923" i="271" s="1"/>
  <c r="F921" i="271" s="1"/>
  <c r="H921" i="271" s="1"/>
  <c r="J255" i="265" s="1"/>
  <c r="K255" i="265" s="1"/>
  <c r="F341" i="271"/>
  <c r="H341" i="271" s="1"/>
  <c r="J130" i="265" s="1"/>
  <c r="E262" i="271"/>
  <c r="F262" i="271" s="1"/>
  <c r="F246" i="271"/>
  <c r="E245" i="271" s="1"/>
  <c r="F245" i="271" s="1"/>
  <c r="F239" i="271" s="1"/>
  <c r="H239" i="271" s="1"/>
  <c r="J114" i="265" s="1"/>
  <c r="E255" i="271"/>
  <c r="E290" i="271"/>
  <c r="F290" i="271" s="1"/>
  <c r="F2" i="271"/>
  <c r="H2" i="271" s="1"/>
  <c r="J50" i="265" s="1"/>
  <c r="F83" i="271"/>
  <c r="E82" i="271" s="1"/>
  <c r="F82" i="271" s="1"/>
  <c r="F73" i="271" s="1"/>
  <c r="H73" i="271" s="1"/>
  <c r="J67" i="265" s="1"/>
  <c r="K67" i="265" s="1"/>
  <c r="E138" i="271"/>
  <c r="F34" i="271"/>
  <c r="H34" i="271" s="1"/>
  <c r="J63" i="265" s="1"/>
  <c r="E87" i="271"/>
  <c r="F87" i="271" s="1"/>
  <c r="F25" i="271"/>
  <c r="H25" i="271" s="1"/>
  <c r="J62" i="265" s="1"/>
  <c r="B337" i="271"/>
  <c r="B319" i="271"/>
  <c r="F779" i="271"/>
  <c r="H779" i="271" s="1"/>
  <c r="J230" i="265" s="1"/>
  <c r="F14" i="271"/>
  <c r="E13" i="271" s="1"/>
  <c r="F13" i="271" s="1"/>
  <c r="F11" i="271" s="1"/>
  <c r="H11" i="271" s="1"/>
  <c r="J55" i="265" s="1"/>
  <c r="K55" i="265" s="1"/>
  <c r="E51" i="271"/>
  <c r="E97" i="271"/>
  <c r="F97" i="271" s="1"/>
  <c r="E227" i="271"/>
  <c r="F227" i="271" s="1"/>
  <c r="F225" i="271" s="1"/>
  <c r="H225" i="271" s="1"/>
  <c r="J109" i="265" s="1"/>
  <c r="F488" i="271"/>
  <c r="H488" i="271" s="1"/>
  <c r="J159" i="265" s="1"/>
  <c r="E514" i="271"/>
  <c r="F514" i="271" s="1"/>
  <c r="F545" i="271"/>
  <c r="F709" i="271"/>
  <c r="H709" i="271" s="1"/>
  <c r="J219" i="265" s="1"/>
  <c r="E736" i="271"/>
  <c r="F736" i="271" s="1"/>
  <c r="F733" i="271" s="1"/>
  <c r="H733" i="271" s="1"/>
  <c r="J223" i="265" s="1"/>
  <c r="F761" i="271"/>
  <c r="H761" i="271" s="1"/>
  <c r="J227" i="265" s="1"/>
  <c r="E965" i="271"/>
  <c r="F965" i="271" s="1"/>
  <c r="E967" i="271" s="1"/>
  <c r="F967" i="271" s="1"/>
  <c r="E974" i="271"/>
  <c r="F974" i="271" s="1"/>
  <c r="E705" i="271"/>
  <c r="F705" i="271" s="1"/>
  <c r="F703" i="271" s="1"/>
  <c r="H703" i="271" s="1"/>
  <c r="J218" i="265" s="1"/>
  <c r="K218" i="265" s="1"/>
  <c r="E742" i="271"/>
  <c r="F742" i="271" s="1"/>
  <c r="E583" i="271"/>
  <c r="F583" i="271" s="1"/>
  <c r="F580" i="271" s="1"/>
  <c r="H580" i="271" s="1"/>
  <c r="J194" i="265" s="1"/>
  <c r="F865" i="271"/>
  <c r="H865" i="271" s="1"/>
  <c r="J244" i="265" s="1"/>
  <c r="F940" i="271"/>
  <c r="H940" i="271" s="1"/>
  <c r="J260" i="265" s="1"/>
  <c r="F791" i="271"/>
  <c r="H791" i="271" s="1"/>
  <c r="J232" i="265" s="1"/>
  <c r="E395" i="271"/>
  <c r="F395" i="271" s="1"/>
  <c r="E515" i="271"/>
  <c r="F515" i="271" s="1"/>
  <c r="F235" i="271"/>
  <c r="E234" i="271" s="1"/>
  <c r="F234" i="271" s="1"/>
  <c r="F231" i="271" s="1"/>
  <c r="H231" i="271" s="1"/>
  <c r="J111" i="265" s="1"/>
  <c r="F456" i="271"/>
  <c r="H456" i="271" s="1"/>
  <c r="J150" i="265" s="1"/>
  <c r="F613" i="271"/>
  <c r="H613" i="271" s="1"/>
  <c r="J198" i="265" s="1"/>
  <c r="K198" i="265" s="1"/>
  <c r="E838" i="271"/>
  <c r="F838" i="271" s="1"/>
  <c r="F836" i="271" s="1"/>
  <c r="H836" i="271" s="1"/>
  <c r="J239" i="265" s="1"/>
  <c r="F877" i="271"/>
  <c r="H877" i="271" s="1"/>
  <c r="J246" i="265" s="1"/>
  <c r="K246" i="265" s="1"/>
  <c r="F957" i="271"/>
  <c r="E957" i="271"/>
  <c r="E59" i="271"/>
  <c r="F59" i="271" s="1"/>
  <c r="E69" i="271"/>
  <c r="F69" i="271" s="1"/>
  <c r="F405" i="271"/>
  <c r="H405" i="271" s="1"/>
  <c r="J138" i="265" s="1"/>
  <c r="F450" i="271"/>
  <c r="H450" i="271" s="1"/>
  <c r="J149" i="265" s="1"/>
  <c r="F607" i="271"/>
  <c r="H607" i="271" s="1"/>
  <c r="J197" i="265" s="1"/>
  <c r="F824" i="271"/>
  <c r="H824" i="271" s="1"/>
  <c r="J237" i="265" s="1"/>
  <c r="F842" i="271"/>
  <c r="H842" i="271" s="1"/>
  <c r="J240" i="265" s="1"/>
  <c r="E983" i="271"/>
  <c r="F983" i="271" s="1"/>
  <c r="E985" i="271" s="1"/>
  <c r="F985" i="271" s="1"/>
  <c r="E544" i="271"/>
  <c r="F544" i="271" s="1"/>
  <c r="E546" i="271"/>
  <c r="F546" i="271" s="1"/>
  <c r="F323" i="271"/>
  <c r="E322" i="271" s="1"/>
  <c r="F322" i="271" s="1"/>
  <c r="F321" i="271" s="1"/>
  <c r="H321" i="271" s="1"/>
  <c r="J125" i="265" s="1"/>
  <c r="E529" i="271"/>
  <c r="F529" i="271" s="1"/>
  <c r="F526" i="271" s="1"/>
  <c r="H526" i="271" s="1"/>
  <c r="J178" i="265" s="1"/>
  <c r="F637" i="271"/>
  <c r="H637" i="271" s="1"/>
  <c r="J202" i="265" s="1"/>
  <c r="E661" i="271"/>
  <c r="F661" i="271" s="1"/>
  <c r="F747" i="271"/>
  <c r="H747" i="271" s="1"/>
  <c r="J225" i="265" s="1"/>
  <c r="F806" i="271"/>
  <c r="H806" i="271" s="1"/>
  <c r="J235" i="265" s="1"/>
  <c r="F818" i="271"/>
  <c r="H818" i="271" s="1"/>
  <c r="J236" i="265" s="1"/>
  <c r="F890" i="271"/>
  <c r="H890" i="271" s="1"/>
  <c r="J248" i="265" s="1"/>
  <c r="K248" i="265" s="1"/>
  <c r="E537" i="271"/>
  <c r="F537" i="271" s="1"/>
  <c r="F534" i="271" s="1"/>
  <c r="H534" i="271" s="1"/>
  <c r="J179" i="265" s="1"/>
  <c r="K179" i="265" s="1"/>
  <c r="E539" i="271"/>
  <c r="F539" i="271" s="1"/>
  <c r="F721" i="271"/>
  <c r="H721" i="271" s="1"/>
  <c r="J221" i="265" s="1"/>
  <c r="F773" i="271"/>
  <c r="H773" i="271" s="1"/>
  <c r="J229" i="265" s="1"/>
  <c r="E569" i="271"/>
  <c r="F569" i="271" s="1"/>
  <c r="F566" i="271" s="1"/>
  <c r="H566" i="271" s="1"/>
  <c r="J192" i="265" s="1"/>
  <c r="E602" i="271"/>
  <c r="F602" i="271" s="1"/>
  <c r="E603" i="271" s="1"/>
  <c r="F603" i="271" s="1"/>
  <c r="F697" i="271"/>
  <c r="H697" i="271" s="1"/>
  <c r="J217" i="265" s="1"/>
  <c r="E757" i="271"/>
  <c r="F757" i="271" s="1"/>
  <c r="F754" i="271" s="1"/>
  <c r="H754" i="271" s="1"/>
  <c r="J226" i="265" s="1"/>
  <c r="K226" i="265" s="1"/>
  <c r="F830" i="271"/>
  <c r="H830" i="271" s="1"/>
  <c r="J238" i="265" s="1"/>
  <c r="E886" i="271"/>
  <c r="F886" i="271" s="1"/>
  <c r="F883" i="271" s="1"/>
  <c r="H883" i="271" s="1"/>
  <c r="J247" i="265" s="1"/>
  <c r="E956" i="271"/>
  <c r="F956" i="271" s="1"/>
  <c r="E680" i="271"/>
  <c r="F680" i="271" s="1"/>
  <c r="E681" i="271" s="1"/>
  <c r="F681" i="271" s="1"/>
  <c r="E992" i="271"/>
  <c r="E589" i="271"/>
  <c r="F589" i="271" s="1"/>
  <c r="E653" i="271"/>
  <c r="F653" i="271" s="1"/>
  <c r="F649" i="271" s="1"/>
  <c r="H649" i="271" s="1"/>
  <c r="J210" i="265" s="1"/>
  <c r="K210" i="265" s="1"/>
  <c r="E966" i="271"/>
  <c r="J382" i="270"/>
  <c r="J398" i="270" s="1"/>
  <c r="J956" i="270"/>
  <c r="J2516" i="270"/>
  <c r="J2532" i="270" s="1"/>
  <c r="J2534" i="270" s="1"/>
  <c r="J2535" i="270" s="1"/>
  <c r="J2581" i="270"/>
  <c r="J3919" i="270"/>
  <c r="J580" i="270"/>
  <c r="J823" i="270"/>
  <c r="J833" i="270" s="1"/>
  <c r="J1236" i="270"/>
  <c r="J1302" i="270"/>
  <c r="J1309" i="270"/>
  <c r="J1505" i="270"/>
  <c r="J2781" i="270"/>
  <c r="J2791" i="270" s="1"/>
  <c r="J2852" i="270"/>
  <c r="J2854" i="270" s="1"/>
  <c r="J2855" i="270" s="1"/>
  <c r="J3096" i="270"/>
  <c r="J3103" i="270" s="1"/>
  <c r="J3537" i="270"/>
  <c r="J3539" i="270" s="1"/>
  <c r="J3792" i="270"/>
  <c r="J761" i="270"/>
  <c r="J1012" i="270"/>
  <c r="J1745" i="270"/>
  <c r="J1760" i="270" s="1"/>
  <c r="J1766" i="270" s="1"/>
  <c r="J3330" i="270"/>
  <c r="J3466" i="270"/>
  <c r="J3664" i="270"/>
  <c r="J3856" i="270"/>
  <c r="J188" i="270"/>
  <c r="J506" i="270"/>
  <c r="J1999" i="270"/>
  <c r="J2016" i="270" s="1"/>
  <c r="J2021" i="270" s="1"/>
  <c r="J2191" i="270"/>
  <c r="J2255" i="270"/>
  <c r="J2262" i="270"/>
  <c r="J2318" i="270"/>
  <c r="J2335" i="270" s="1"/>
  <c r="J3019" i="270"/>
  <c r="J1165" i="270"/>
  <c r="J1679" i="270"/>
  <c r="J3204" i="270"/>
  <c r="J3267" i="270"/>
  <c r="J3284" i="270" s="1"/>
  <c r="J3474" i="270"/>
  <c r="J3713" i="270"/>
  <c r="J3730" i="270" s="1"/>
  <c r="J3737" i="270" s="1"/>
  <c r="J3911" i="270"/>
  <c r="J3979" i="270"/>
  <c r="J35" i="270"/>
  <c r="J88" i="270"/>
  <c r="J98" i="270" s="1"/>
  <c r="J105" i="270" s="1"/>
  <c r="J204" i="270"/>
  <c r="J519" i="270"/>
  <c r="J700" i="270"/>
  <c r="J948" i="270"/>
  <c r="J1937" i="270"/>
  <c r="J1952" i="270" s="1"/>
  <c r="J1954" i="270" s="1"/>
  <c r="J1955" i="270" s="1"/>
  <c r="J1944" i="270"/>
  <c r="J2385" i="270"/>
  <c r="J2401" i="270" s="1"/>
  <c r="J2647" i="270"/>
  <c r="J2654" i="270"/>
  <c r="J3346" i="270"/>
  <c r="J3656" i="270"/>
  <c r="J3904" i="270"/>
  <c r="J630" i="270"/>
  <c r="J647" i="270" s="1"/>
  <c r="J654" i="270" s="1"/>
  <c r="J637" i="270"/>
  <c r="J1188" i="270"/>
  <c r="J1490" i="270"/>
  <c r="J3148" i="270"/>
  <c r="J3586" i="270"/>
  <c r="J3593" i="270"/>
  <c r="J343" i="270"/>
  <c r="J341" i="270"/>
  <c r="J338" i="270"/>
  <c r="J339" i="270" s="1"/>
  <c r="J342" i="270"/>
  <c r="J2539" i="270"/>
  <c r="J2538" i="270"/>
  <c r="J2537" i="270"/>
  <c r="J45" i="270"/>
  <c r="J2857" i="270"/>
  <c r="J3098" i="270"/>
  <c r="J3099" i="270" s="1"/>
  <c r="J400" i="270"/>
  <c r="J401" i="270" s="1"/>
  <c r="J405" i="270"/>
  <c r="J404" i="270"/>
  <c r="J403" i="270"/>
  <c r="J2023" i="270"/>
  <c r="J2022" i="270"/>
  <c r="J145" i="270"/>
  <c r="J146" i="270" s="1"/>
  <c r="J150" i="270"/>
  <c r="J149" i="270"/>
  <c r="J148" i="270"/>
  <c r="J3291" i="270"/>
  <c r="J3290" i="270"/>
  <c r="J3289" i="270"/>
  <c r="J3286" i="270"/>
  <c r="J3287" i="270" s="1"/>
  <c r="J3735" i="270"/>
  <c r="J1957" i="270"/>
  <c r="J2408" i="270"/>
  <c r="J2407" i="270"/>
  <c r="J2406" i="270"/>
  <c r="J2403" i="270"/>
  <c r="J2404" i="270" s="1"/>
  <c r="J693" i="270"/>
  <c r="J879" i="270"/>
  <c r="J896" i="270" s="1"/>
  <c r="J2958" i="270"/>
  <c r="J3033" i="270"/>
  <c r="J3649" i="270"/>
  <c r="J941" i="270"/>
  <c r="J958" i="270" s="1"/>
  <c r="J1003" i="270"/>
  <c r="J2595" i="270"/>
  <c r="J2726" i="270"/>
  <c r="J2972" i="270"/>
  <c r="J3211" i="270"/>
  <c r="J3221" i="270" s="1"/>
  <c r="J3458" i="270"/>
  <c r="J3476" i="270" s="1"/>
  <c r="J3777" i="270"/>
  <c r="J3794" i="270" s="1"/>
  <c r="J1127" i="270"/>
  <c r="J1125" i="270"/>
  <c r="J1122" i="270"/>
  <c r="J1123" i="270" s="1"/>
  <c r="J1767" i="270"/>
  <c r="J1765" i="270"/>
  <c r="J1065" i="270"/>
  <c r="J1075" i="270" s="1"/>
  <c r="J1426" i="270"/>
  <c r="J1807" i="270"/>
  <c r="J2063" i="270"/>
  <c r="J2451" i="270"/>
  <c r="J3841" i="270"/>
  <c r="J3965" i="270"/>
  <c r="J3987" i="270" s="1"/>
  <c r="J1387" i="270"/>
  <c r="J1385" i="270"/>
  <c r="J1382" i="270"/>
  <c r="J1383" i="270" s="1"/>
  <c r="J1497" i="270"/>
  <c r="J1507" i="270" s="1"/>
  <c r="J1623" i="270"/>
  <c r="J3141" i="270"/>
  <c r="J3158" i="270" s="1"/>
  <c r="J442" i="270"/>
  <c r="J460" i="270" s="1"/>
  <c r="J572" i="270"/>
  <c r="J1020" i="270"/>
  <c r="J1553" i="270"/>
  <c r="J1616" i="270"/>
  <c r="J1871" i="270"/>
  <c r="J1888" i="270" s="1"/>
  <c r="J2127" i="270"/>
  <c r="J2144" i="270" s="1"/>
  <c r="J2711" i="270"/>
  <c r="J3410" i="270"/>
  <c r="J3412" i="270" s="1"/>
  <c r="J1441" i="270"/>
  <c r="J2333" i="270"/>
  <c r="J3338" i="270"/>
  <c r="J771" i="270"/>
  <c r="J1253" i="270"/>
  <c r="J1686" i="270"/>
  <c r="J1696" i="270" s="1"/>
  <c r="J1822" i="270"/>
  <c r="J2078" i="270"/>
  <c r="J2198" i="270"/>
  <c r="J2208" i="270" s="1"/>
  <c r="J2465" i="270"/>
  <c r="K276" i="265"/>
  <c r="K277" i="265"/>
  <c r="K278" i="265"/>
  <c r="K279" i="265"/>
  <c r="K280" i="265"/>
  <c r="K281" i="265"/>
  <c r="K282" i="265"/>
  <c r="K283" i="265"/>
  <c r="K275" i="265"/>
  <c r="K270" i="265"/>
  <c r="K271" i="265" s="1"/>
  <c r="K260" i="265"/>
  <c r="K252" i="265"/>
  <c r="K253" i="265"/>
  <c r="K254" i="265"/>
  <c r="K257" i="265"/>
  <c r="K251" i="265"/>
  <c r="K212" i="265"/>
  <c r="K213" i="265"/>
  <c r="K215" i="265"/>
  <c r="K216" i="265"/>
  <c r="K217" i="265"/>
  <c r="K219" i="265"/>
  <c r="K220" i="265"/>
  <c r="K221" i="265"/>
  <c r="K223" i="265"/>
  <c r="K225" i="265"/>
  <c r="K227" i="265"/>
  <c r="K228" i="265"/>
  <c r="K229" i="265"/>
  <c r="K230" i="265"/>
  <c r="K231" i="265"/>
  <c r="K232" i="265"/>
  <c r="K233" i="265"/>
  <c r="K234" i="265"/>
  <c r="K235" i="265"/>
  <c r="K236" i="265"/>
  <c r="K237" i="265"/>
  <c r="K238" i="265"/>
  <c r="K239" i="265"/>
  <c r="K240" i="265"/>
  <c r="K241" i="265"/>
  <c r="K242" i="265"/>
  <c r="K243" i="265"/>
  <c r="K244" i="265"/>
  <c r="K245" i="265"/>
  <c r="K247" i="265"/>
  <c r="K206" i="265"/>
  <c r="K205" i="265"/>
  <c r="K194" i="265"/>
  <c r="K197" i="265"/>
  <c r="K199" i="265"/>
  <c r="K200" i="265"/>
  <c r="K201" i="265"/>
  <c r="K202" i="265"/>
  <c r="K192" i="265"/>
  <c r="K187" i="265"/>
  <c r="K189" i="265"/>
  <c r="K178" i="265"/>
  <c r="K163" i="265"/>
  <c r="K164" i="265" s="1"/>
  <c r="K159" i="265"/>
  <c r="K160" i="265"/>
  <c r="K158" i="265"/>
  <c r="K143" i="265"/>
  <c r="K147" i="265"/>
  <c r="K148" i="265"/>
  <c r="K149" i="265"/>
  <c r="K150" i="265"/>
  <c r="K152" i="265"/>
  <c r="K153" i="265"/>
  <c r="K154" i="265"/>
  <c r="K155" i="265"/>
  <c r="K138" i="265"/>
  <c r="K130" i="265"/>
  <c r="K125" i="265"/>
  <c r="K114" i="265"/>
  <c r="K109" i="265"/>
  <c r="K111" i="265"/>
  <c r="K100" i="265"/>
  <c r="K104" i="265"/>
  <c r="K50" i="265"/>
  <c r="K61" i="265"/>
  <c r="K62" i="265"/>
  <c r="K63" i="265"/>
  <c r="J2798" i="270" l="1"/>
  <c r="J2797" i="270"/>
  <c r="J3035" i="270"/>
  <c r="F542" i="271"/>
  <c r="H542" i="271" s="1"/>
  <c r="J180" i="265" s="1"/>
  <c r="K180" i="265" s="1"/>
  <c r="J2920" i="270"/>
  <c r="J3348" i="270"/>
  <c r="J2918" i="270"/>
  <c r="J710" i="270"/>
  <c r="J717" i="270" s="1"/>
  <c r="J100" i="270"/>
  <c r="J101" i="270" s="1"/>
  <c r="J344" i="270"/>
  <c r="J2024" i="270"/>
  <c r="J276" i="270"/>
  <c r="J2915" i="270"/>
  <c r="J2916" i="270" s="1"/>
  <c r="J103" i="270"/>
  <c r="F573" i="271"/>
  <c r="H573" i="271" s="1"/>
  <c r="J193" i="265" s="1"/>
  <c r="K193" i="265" s="1"/>
  <c r="J104" i="270"/>
  <c r="J1633" i="270"/>
  <c r="J1388" i="270"/>
  <c r="J3603" i="270"/>
  <c r="J1570" i="270"/>
  <c r="J1572" i="270" s="1"/>
  <c r="J1573" i="270" s="1"/>
  <c r="J1762" i="270"/>
  <c r="J1763" i="270" s="1"/>
  <c r="J1770" i="270" s="1"/>
  <c r="J58" i="265" s="1"/>
  <c r="K58" i="265" s="1"/>
  <c r="J2597" i="270"/>
  <c r="J2602" i="270" s="1"/>
  <c r="F509" i="271"/>
  <c r="H509" i="271" s="1"/>
  <c r="J167" i="265" s="1"/>
  <c r="K167" i="265" s="1"/>
  <c r="E976" i="271"/>
  <c r="F976" i="271" s="1"/>
  <c r="F971" i="271" s="1"/>
  <c r="H971" i="271" s="1"/>
  <c r="J266" i="265" s="1"/>
  <c r="K266" i="265" s="1"/>
  <c r="K268" i="265" s="1"/>
  <c r="F962" i="271"/>
  <c r="H962" i="271" s="1"/>
  <c r="J265" i="265" s="1"/>
  <c r="K265" i="265" s="1"/>
  <c r="E264" i="271"/>
  <c r="F255" i="271"/>
  <c r="E254" i="271" s="1"/>
  <c r="F254" i="271" s="1"/>
  <c r="F248" i="271" s="1"/>
  <c r="H248" i="271" s="1"/>
  <c r="J115" i="265" s="1"/>
  <c r="K115" i="265" s="1"/>
  <c r="F678" i="271"/>
  <c r="H678" i="271" s="1"/>
  <c r="J214" i="265" s="1"/>
  <c r="K214" i="265" s="1"/>
  <c r="E743" i="271"/>
  <c r="F743" i="271" s="1"/>
  <c r="F740" i="271" s="1"/>
  <c r="H740" i="271" s="1"/>
  <c r="J224" i="265" s="1"/>
  <c r="K224" i="265" s="1"/>
  <c r="K249" i="265" s="1"/>
  <c r="E590" i="271"/>
  <c r="F590" i="271" s="1"/>
  <c r="F587" i="271" s="1"/>
  <c r="H587" i="271" s="1"/>
  <c r="J195" i="265" s="1"/>
  <c r="K195" i="265" s="1"/>
  <c r="K203" i="265" s="1"/>
  <c r="E159" i="271"/>
  <c r="F159" i="271" s="1"/>
  <c r="E158" i="271" s="1"/>
  <c r="F158" i="271" s="1"/>
  <c r="F153" i="271" s="1"/>
  <c r="H153" i="271" s="1"/>
  <c r="J87" i="265" s="1"/>
  <c r="K87" i="265" s="1"/>
  <c r="E144" i="271"/>
  <c r="F144" i="271" s="1"/>
  <c r="E143" i="271" s="1"/>
  <c r="F143" i="271" s="1"/>
  <c r="F140" i="271" s="1"/>
  <c r="H140" i="271" s="1"/>
  <c r="J83" i="265" s="1"/>
  <c r="K83" i="265" s="1"/>
  <c r="F138" i="271"/>
  <c r="E137" i="271" s="1"/>
  <c r="F137" i="271" s="1"/>
  <c r="F135" i="271" s="1"/>
  <c r="H135" i="271" s="1"/>
  <c r="J82" i="265" s="1"/>
  <c r="K82" i="265" s="1"/>
  <c r="F980" i="271"/>
  <c r="H980" i="271" s="1"/>
  <c r="J267" i="265" s="1"/>
  <c r="K267" i="265" s="1"/>
  <c r="E958" i="271"/>
  <c r="F958" i="271" s="1"/>
  <c r="F953" i="271" s="1"/>
  <c r="H953" i="271" s="1"/>
  <c r="J264" i="265" s="1"/>
  <c r="K264" i="265" s="1"/>
  <c r="F51" i="271"/>
  <c r="E50" i="271" s="1"/>
  <c r="F50" i="271" s="1"/>
  <c r="F43" i="271" s="1"/>
  <c r="H43" i="271" s="1"/>
  <c r="J64" i="265" s="1"/>
  <c r="K64" i="265" s="1"/>
  <c r="E61" i="271"/>
  <c r="E662" i="271"/>
  <c r="F662" i="271" s="1"/>
  <c r="F657" i="271" s="1"/>
  <c r="H657" i="271" s="1"/>
  <c r="J211" i="265" s="1"/>
  <c r="K211" i="265" s="1"/>
  <c r="B430" i="271"/>
  <c r="B403" i="271"/>
  <c r="B369" i="271"/>
  <c r="B385" i="271"/>
  <c r="B359" i="271"/>
  <c r="B397" i="271"/>
  <c r="B354" i="271"/>
  <c r="F594" i="271"/>
  <c r="H594" i="271" s="1"/>
  <c r="J196" i="265" s="1"/>
  <c r="K196" i="265" s="1"/>
  <c r="J3544" i="270"/>
  <c r="J3541" i="270"/>
  <c r="J3542" i="270" s="1"/>
  <c r="J3546" i="270"/>
  <c r="J3545" i="270"/>
  <c r="J1958" i="270"/>
  <c r="J1960" i="270" s="1"/>
  <c r="J1962" i="270" s="1"/>
  <c r="J71" i="265" s="1"/>
  <c r="K71" i="265" s="1"/>
  <c r="J3921" i="270"/>
  <c r="J582" i="270"/>
  <c r="J584" i="270" s="1"/>
  <c r="J585" i="270" s="1"/>
  <c r="J3858" i="270"/>
  <c r="J3860" i="270" s="1"/>
  <c r="J3861" i="270" s="1"/>
  <c r="J2793" i="270"/>
  <c r="J2794" i="270" s="1"/>
  <c r="J3666" i="270"/>
  <c r="J1959" i="270"/>
  <c r="J2018" i="270"/>
  <c r="J2019" i="270" s="1"/>
  <c r="J2026" i="270" s="1"/>
  <c r="J76" i="265" s="1"/>
  <c r="K76" i="265" s="1"/>
  <c r="J2858" i="270"/>
  <c r="J649" i="270"/>
  <c r="J650" i="270" s="1"/>
  <c r="J2272" i="270"/>
  <c r="J2796" i="270"/>
  <c r="J2799" i="270" s="1"/>
  <c r="J3732" i="270"/>
  <c r="J3733" i="270" s="1"/>
  <c r="J2859" i="270"/>
  <c r="J652" i="270"/>
  <c r="J653" i="270"/>
  <c r="J2974" i="270"/>
  <c r="J2981" i="270" s="1"/>
  <c r="J3736" i="270"/>
  <c r="J3101" i="270"/>
  <c r="J3104" i="270" s="1"/>
  <c r="J3106" i="270" s="1"/>
  <c r="J151" i="265" s="1"/>
  <c r="K151" i="265" s="1"/>
  <c r="J2663" i="270"/>
  <c r="J521" i="270"/>
  <c r="J1317" i="270"/>
  <c r="J1824" i="270"/>
  <c r="J1829" i="270" s="1"/>
  <c r="J1768" i="270"/>
  <c r="J3102" i="270"/>
  <c r="J1190" i="270"/>
  <c r="J213" i="270"/>
  <c r="J2603" i="270"/>
  <c r="J2599" i="270"/>
  <c r="J2600" i="270" s="1"/>
  <c r="J2604" i="270"/>
  <c r="J3355" i="270"/>
  <c r="J3354" i="270"/>
  <c r="J3353" i="270"/>
  <c r="J3356" i="270" s="1"/>
  <c r="J3350" i="270"/>
  <c r="J3351" i="270" s="1"/>
  <c r="J3228" i="270"/>
  <c r="J3227" i="270"/>
  <c r="J3226" i="270"/>
  <c r="J3223" i="270"/>
  <c r="J3224" i="270" s="1"/>
  <c r="J2215" i="270"/>
  <c r="J2214" i="270"/>
  <c r="J2213" i="270"/>
  <c r="J2210" i="270"/>
  <c r="J2211" i="270" s="1"/>
  <c r="J462" i="270"/>
  <c r="J463" i="270" s="1"/>
  <c r="J467" i="270"/>
  <c r="J466" i="270"/>
  <c r="J465" i="270"/>
  <c r="J3994" i="270"/>
  <c r="J3993" i="270"/>
  <c r="J3992" i="270"/>
  <c r="J3989" i="270"/>
  <c r="J3990" i="270" s="1"/>
  <c r="J1128" i="270"/>
  <c r="J1130" i="270" s="1"/>
  <c r="J46" i="265" s="1"/>
  <c r="K46" i="265" s="1"/>
  <c r="J1022" i="270"/>
  <c r="J2921" i="270"/>
  <c r="J2923" i="270" s="1"/>
  <c r="J144" i="265" s="1"/>
  <c r="K144" i="265" s="1"/>
  <c r="J3042" i="270"/>
  <c r="J3041" i="270"/>
  <c r="J3040" i="270"/>
  <c r="J3037" i="270"/>
  <c r="J3038" i="270" s="1"/>
  <c r="J2728" i="270"/>
  <c r="J964" i="270"/>
  <c r="J963" i="270"/>
  <c r="J960" i="270"/>
  <c r="J961" i="270" s="1"/>
  <c r="J965" i="270"/>
  <c r="J3292" i="270"/>
  <c r="J3294" i="270" s="1"/>
  <c r="J171" i="265" s="1"/>
  <c r="K171" i="265" s="1"/>
  <c r="J1082" i="270"/>
  <c r="J1081" i="270"/>
  <c r="J1080" i="270"/>
  <c r="J1077" i="270"/>
  <c r="J1078" i="270" s="1"/>
  <c r="J1255" i="270"/>
  <c r="J1256" i="270" s="1"/>
  <c r="J1260" i="270"/>
  <c r="J1259" i="270"/>
  <c r="J1258" i="270"/>
  <c r="J2146" i="270"/>
  <c r="J2147" i="270" s="1"/>
  <c r="J2151" i="270"/>
  <c r="J2150" i="270"/>
  <c r="J2149" i="270"/>
  <c r="J2467" i="270"/>
  <c r="J3799" i="270"/>
  <c r="J3796" i="270"/>
  <c r="J3797" i="270" s="1"/>
  <c r="J3801" i="270"/>
  <c r="J3800" i="270"/>
  <c r="J3673" i="270"/>
  <c r="J3672" i="270"/>
  <c r="J3671" i="270"/>
  <c r="J3668" i="270"/>
  <c r="J3669" i="270" s="1"/>
  <c r="J151" i="270"/>
  <c r="J153" i="270" s="1"/>
  <c r="J19" i="265" s="1"/>
  <c r="K19" i="265" s="1"/>
  <c r="J52" i="270"/>
  <c r="J51" i="270"/>
  <c r="J50" i="270"/>
  <c r="J47" i="270"/>
  <c r="J48" i="270" s="1"/>
  <c r="J1890" i="270"/>
  <c r="J1891" i="270" s="1"/>
  <c r="J1895" i="270"/>
  <c r="J1894" i="270"/>
  <c r="J1893" i="270"/>
  <c r="J1514" i="270"/>
  <c r="J1513" i="270"/>
  <c r="J1512" i="270"/>
  <c r="J1509" i="270"/>
  <c r="J1510" i="270" s="1"/>
  <c r="J2341" i="270"/>
  <c r="J2337" i="270"/>
  <c r="J2338" i="270" s="1"/>
  <c r="J2342" i="270"/>
  <c r="J2340" i="270"/>
  <c r="J840" i="270"/>
  <c r="J839" i="270"/>
  <c r="J838" i="270"/>
  <c r="J835" i="270"/>
  <c r="J836" i="270" s="1"/>
  <c r="J3418" i="270"/>
  <c r="J3417" i="270"/>
  <c r="J3414" i="270"/>
  <c r="J3415" i="270" s="1"/>
  <c r="J3419" i="270"/>
  <c r="J778" i="270"/>
  <c r="J777" i="270"/>
  <c r="J776" i="270"/>
  <c r="J779" i="270" s="1"/>
  <c r="J773" i="270"/>
  <c r="J774" i="270" s="1"/>
  <c r="J781" i="270" s="1"/>
  <c r="J36" i="265" s="1"/>
  <c r="K36" i="265" s="1"/>
  <c r="J1640" i="270"/>
  <c r="J1639" i="270"/>
  <c r="J1638" i="270"/>
  <c r="J1635" i="270"/>
  <c r="J1636" i="270" s="1"/>
  <c r="J3160" i="270"/>
  <c r="J3161" i="270" s="1"/>
  <c r="J3165" i="270"/>
  <c r="J3164" i="270"/>
  <c r="J3163" i="270"/>
  <c r="J3166" i="270" s="1"/>
  <c r="J1390" i="270"/>
  <c r="J51" i="265" s="1"/>
  <c r="K51" i="265" s="1"/>
  <c r="J2080" i="270"/>
  <c r="J2411" i="270"/>
  <c r="J91" i="265" s="1"/>
  <c r="K91" i="265" s="1"/>
  <c r="J2540" i="270"/>
  <c r="J2542" i="270" s="1"/>
  <c r="J94" i="265" s="1"/>
  <c r="K94" i="265" s="1"/>
  <c r="J346" i="270"/>
  <c r="J22" i="265" s="1"/>
  <c r="K22" i="265" s="1"/>
  <c r="J1826" i="270"/>
  <c r="J1827" i="270" s="1"/>
  <c r="J1830" i="270"/>
  <c r="J902" i="270"/>
  <c r="J901" i="270"/>
  <c r="J898" i="270"/>
  <c r="J899" i="270" s="1"/>
  <c r="J903" i="270"/>
  <c r="J2409" i="270"/>
  <c r="J3738" i="270"/>
  <c r="J1703" i="270"/>
  <c r="J1702" i="270"/>
  <c r="J1701" i="270"/>
  <c r="J1698" i="270"/>
  <c r="J1699" i="270" s="1"/>
  <c r="J406" i="270"/>
  <c r="J408" i="270" s="1"/>
  <c r="J25" i="265" s="1"/>
  <c r="K25" i="265" s="1"/>
  <c r="J2860" i="270"/>
  <c r="J2862" i="270" s="1"/>
  <c r="J142" i="265" s="1"/>
  <c r="K142" i="265" s="1"/>
  <c r="J1443" i="270"/>
  <c r="J3478" i="270"/>
  <c r="J3479" i="270" s="1"/>
  <c r="J3483" i="270"/>
  <c r="J3482" i="270"/>
  <c r="J3481" i="270"/>
  <c r="J3484" i="270" s="1"/>
  <c r="J716" i="270"/>
  <c r="J715" i="270"/>
  <c r="J712" i="270"/>
  <c r="J713" i="270" s="1"/>
  <c r="K284" i="265"/>
  <c r="K290" i="265" s="1"/>
  <c r="K291" i="265" s="1"/>
  <c r="K262" i="265"/>
  <c r="K161" i="265"/>
  <c r="K258" i="265"/>
  <c r="K207" i="265"/>
  <c r="J282" i="270" l="1"/>
  <c r="J281" i="270"/>
  <c r="J278" i="270"/>
  <c r="J279" i="270" s="1"/>
  <c r="J283" i="270"/>
  <c r="J3674" i="270"/>
  <c r="J3676" i="270" s="1"/>
  <c r="J184" i="265" s="1"/>
  <c r="K184" i="265" s="1"/>
  <c r="J3995" i="270"/>
  <c r="J3997" i="270" s="1"/>
  <c r="J2980" i="270"/>
  <c r="J2982" i="270" s="1"/>
  <c r="J2984" i="270" s="1"/>
  <c r="J145" i="265" s="1"/>
  <c r="K145" i="265" s="1"/>
  <c r="K156" i="265" s="1"/>
  <c r="J841" i="270"/>
  <c r="J843" i="270" s="1"/>
  <c r="J37" i="265" s="1"/>
  <c r="K37" i="265" s="1"/>
  <c r="J3610" i="270"/>
  <c r="J3609" i="270"/>
  <c r="J3608" i="270"/>
  <c r="J3605" i="270"/>
  <c r="J3606" i="270" s="1"/>
  <c r="J2976" i="270"/>
  <c r="J2977" i="270" s="1"/>
  <c r="J2979" i="270"/>
  <c r="J1083" i="270"/>
  <c r="J1575" i="270"/>
  <c r="J1576" i="270"/>
  <c r="J1578" i="270" s="1"/>
  <c r="J1580" i="270" s="1"/>
  <c r="J54" i="265" s="1"/>
  <c r="K54" i="265" s="1"/>
  <c r="J587" i="270"/>
  <c r="J1577" i="270"/>
  <c r="J588" i="270"/>
  <c r="J106" i="270"/>
  <c r="J108" i="270" s="1"/>
  <c r="J18" i="265" s="1"/>
  <c r="K18" i="265" s="1"/>
  <c r="F61" i="271"/>
  <c r="E60" i="271" s="1"/>
  <c r="F60" i="271" s="1"/>
  <c r="F53" i="271" s="1"/>
  <c r="H53" i="271" s="1"/>
  <c r="J65" i="265" s="1"/>
  <c r="K65" i="265" s="1"/>
  <c r="E71" i="271"/>
  <c r="F264" i="271"/>
  <c r="E263" i="271" s="1"/>
  <c r="F263" i="271" s="1"/>
  <c r="F257" i="271" s="1"/>
  <c r="H257" i="271" s="1"/>
  <c r="J116" i="265" s="1"/>
  <c r="K116" i="265" s="1"/>
  <c r="E272" i="271"/>
  <c r="J2801" i="270"/>
  <c r="J137" i="265" s="1"/>
  <c r="K137" i="265" s="1"/>
  <c r="J3740" i="270"/>
  <c r="J185" i="265" s="1"/>
  <c r="K185" i="265" s="1"/>
  <c r="J1192" i="270"/>
  <c r="J1193" i="270" s="1"/>
  <c r="J1196" i="270"/>
  <c r="J1197" i="270"/>
  <c r="J1195" i="270"/>
  <c r="J1263" i="270"/>
  <c r="J48" i="265" s="1"/>
  <c r="K48" i="265" s="1"/>
  <c r="J589" i="270"/>
  <c r="J590" i="270" s="1"/>
  <c r="J592" i="270" s="1"/>
  <c r="J33" i="265" s="1"/>
  <c r="K33" i="265" s="1"/>
  <c r="J3923" i="270"/>
  <c r="J3924" i="270" s="1"/>
  <c r="J3928" i="270"/>
  <c r="J3927" i="270"/>
  <c r="J3926" i="270"/>
  <c r="J1831" i="270"/>
  <c r="J1832" i="270" s="1"/>
  <c r="J1834" i="270" s="1"/>
  <c r="J59" i="265" s="1"/>
  <c r="K59" i="265" s="1"/>
  <c r="J3863" i="270"/>
  <c r="J2277" i="270"/>
  <c r="J2274" i="270"/>
  <c r="J2275" i="270" s="1"/>
  <c r="J2278" i="270"/>
  <c r="J2279" i="270"/>
  <c r="J3864" i="270"/>
  <c r="J3865" i="270"/>
  <c r="J1323" i="270"/>
  <c r="J1322" i="270"/>
  <c r="J1319" i="270"/>
  <c r="J1320" i="270" s="1"/>
  <c r="J1324" i="270"/>
  <c r="J655" i="270"/>
  <c r="J657" i="270" s="1"/>
  <c r="J34" i="265" s="1"/>
  <c r="K34" i="265" s="1"/>
  <c r="J215" i="270"/>
  <c r="J216" i="270" s="1"/>
  <c r="J218" i="270"/>
  <c r="J219" i="270"/>
  <c r="J220" i="270"/>
  <c r="J968" i="270"/>
  <c r="J41" i="265" s="1"/>
  <c r="K41" i="265" s="1"/>
  <c r="J523" i="270"/>
  <c r="J524" i="270" s="1"/>
  <c r="J528" i="270"/>
  <c r="J527" i="270"/>
  <c r="J526" i="270"/>
  <c r="J1261" i="270"/>
  <c r="J966" i="270"/>
  <c r="J2665" i="270"/>
  <c r="J2666" i="270" s="1"/>
  <c r="J2668" i="270"/>
  <c r="J2670" i="270"/>
  <c r="J2669" i="270"/>
  <c r="J3547" i="270"/>
  <c r="J3549" i="270" s="1"/>
  <c r="J177" i="265" s="1"/>
  <c r="K177" i="265" s="1"/>
  <c r="K181" i="265" s="1"/>
  <c r="J3486" i="270"/>
  <c r="J174" i="265" s="1"/>
  <c r="K174" i="265" s="1"/>
  <c r="J3231" i="270"/>
  <c r="J168" i="265" s="1"/>
  <c r="K168" i="265" s="1"/>
  <c r="J1449" i="270"/>
  <c r="J1445" i="270"/>
  <c r="J1446" i="270" s="1"/>
  <c r="J1450" i="270"/>
  <c r="J1448" i="270"/>
  <c r="J3168" i="270"/>
  <c r="J166" i="265" s="1"/>
  <c r="K166" i="265" s="1"/>
  <c r="J1515" i="270"/>
  <c r="J1517" i="270" s="1"/>
  <c r="J53" i="265" s="1"/>
  <c r="K53" i="265" s="1"/>
  <c r="J53" i="270"/>
  <c r="J55" i="270" s="1"/>
  <c r="J15" i="265" s="1"/>
  <c r="K15" i="265" s="1"/>
  <c r="K16" i="265" s="1"/>
  <c r="J2152" i="270"/>
  <c r="J1085" i="270"/>
  <c r="J45" i="265" s="1"/>
  <c r="K45" i="265" s="1"/>
  <c r="J3043" i="270"/>
  <c r="J3045" i="270" s="1"/>
  <c r="J146" i="265" s="1"/>
  <c r="K146" i="265" s="1"/>
  <c r="J2216" i="270"/>
  <c r="J2218" i="270" s="1"/>
  <c r="J79" i="265" s="1"/>
  <c r="K79" i="265" s="1"/>
  <c r="J3229" i="270"/>
  <c r="J2473" i="270"/>
  <c r="J2469" i="270"/>
  <c r="J2470" i="270" s="1"/>
  <c r="J2474" i="270"/>
  <c r="J2472" i="270"/>
  <c r="J718" i="270"/>
  <c r="J720" i="270" s="1"/>
  <c r="J35" i="265" s="1"/>
  <c r="K35" i="265" s="1"/>
  <c r="J904" i="270"/>
  <c r="J906" i="270" s="1"/>
  <c r="J40" i="265" s="1"/>
  <c r="K40" i="265" s="1"/>
  <c r="J1641" i="270"/>
  <c r="J1643" i="270" s="1"/>
  <c r="J56" i="265" s="1"/>
  <c r="K56" i="265" s="1"/>
  <c r="J468" i="270"/>
  <c r="J470" i="270" s="1"/>
  <c r="J26" i="265" s="1"/>
  <c r="J2607" i="270"/>
  <c r="J107" i="265" s="1"/>
  <c r="K107" i="265" s="1"/>
  <c r="J3802" i="270"/>
  <c r="J3804" i="270" s="1"/>
  <c r="J186" i="265" s="1"/>
  <c r="K186" i="265" s="1"/>
  <c r="J1704" i="270"/>
  <c r="J1706" i="270" s="1"/>
  <c r="J57" i="265" s="1"/>
  <c r="K57" i="265" s="1"/>
  <c r="J2085" i="270"/>
  <c r="J2082" i="270"/>
  <c r="J2083" i="270" s="1"/>
  <c r="J2087" i="270"/>
  <c r="J2086" i="270"/>
  <c r="J3420" i="270"/>
  <c r="J3422" i="270" s="1"/>
  <c r="J173" i="265" s="1"/>
  <c r="K173" i="265" s="1"/>
  <c r="J2343" i="270"/>
  <c r="J2345" i="270" s="1"/>
  <c r="J81" i="265" s="1"/>
  <c r="K81" i="265" s="1"/>
  <c r="J1896" i="270"/>
  <c r="J1898" i="270" s="1"/>
  <c r="J60" i="265" s="1"/>
  <c r="K60" i="265" s="1"/>
  <c r="J2154" i="270"/>
  <c r="J78" i="265" s="1"/>
  <c r="K78" i="265" s="1"/>
  <c r="J1028" i="270"/>
  <c r="J1024" i="270"/>
  <c r="J1025" i="270" s="1"/>
  <c r="J1029" i="270"/>
  <c r="J1027" i="270"/>
  <c r="J3358" i="270"/>
  <c r="J172" i="265" s="1"/>
  <c r="K172" i="265" s="1"/>
  <c r="J2605" i="270"/>
  <c r="J2733" i="270"/>
  <c r="J2730" i="270"/>
  <c r="J2731" i="270" s="1"/>
  <c r="J2735" i="270"/>
  <c r="J2734" i="270"/>
  <c r="J1198" i="270" l="1"/>
  <c r="J2280" i="270"/>
  <c r="J2282" i="270" s="1"/>
  <c r="J80" i="265" s="1"/>
  <c r="K80" i="265" s="1"/>
  <c r="K169" i="265"/>
  <c r="J3866" i="270"/>
  <c r="J3868" i="270" s="1"/>
  <c r="J188" i="265" s="1"/>
  <c r="K188" i="265" s="1"/>
  <c r="K190" i="265" s="1"/>
  <c r="K175" i="265"/>
  <c r="J284" i="270"/>
  <c r="J286" i="270" s="1"/>
  <c r="J21" i="265" s="1"/>
  <c r="K21" i="265" s="1"/>
  <c r="J529" i="270"/>
  <c r="J531" i="270" s="1"/>
  <c r="J29" i="265" s="1"/>
  <c r="K29" i="265" s="1"/>
  <c r="J1325" i="270"/>
  <c r="J1327" i="270" s="1"/>
  <c r="J49" i="265" s="1"/>
  <c r="K49" i="265" s="1"/>
  <c r="J3611" i="270"/>
  <c r="J3613" i="270" s="1"/>
  <c r="J183" i="265" s="1"/>
  <c r="K183" i="265" s="1"/>
  <c r="E282" i="271"/>
  <c r="F272" i="271"/>
  <c r="E271" i="271" s="1"/>
  <c r="F271" i="271" s="1"/>
  <c r="F266" i="271" s="1"/>
  <c r="H266" i="271" s="1"/>
  <c r="J117" i="265" s="1"/>
  <c r="K117" i="265" s="1"/>
  <c r="E89" i="271"/>
  <c r="F71" i="271"/>
  <c r="E70" i="271" s="1"/>
  <c r="F70" i="271" s="1"/>
  <c r="F63" i="271" s="1"/>
  <c r="H63" i="271" s="1"/>
  <c r="J66" i="265" s="1"/>
  <c r="K66" i="265" s="1"/>
  <c r="K38" i="265"/>
  <c r="J3929" i="270"/>
  <c r="J3931" i="270" s="1"/>
  <c r="K42" i="265"/>
  <c r="J221" i="270"/>
  <c r="J223" i="270" s="1"/>
  <c r="J20" i="265" s="1"/>
  <c r="K20" i="265" s="1"/>
  <c r="K23" i="265" s="1"/>
  <c r="J2671" i="270"/>
  <c r="J2673" i="270" s="1"/>
  <c r="J108" i="265" s="1"/>
  <c r="K108" i="265" s="1"/>
  <c r="J1451" i="270"/>
  <c r="J1453" i="270" s="1"/>
  <c r="J52" i="265" s="1"/>
  <c r="K52" i="265" s="1"/>
  <c r="J30" i="265"/>
  <c r="K30" i="265" s="1"/>
  <c r="K26" i="265"/>
  <c r="K27" i="265" s="1"/>
  <c r="J1030" i="270"/>
  <c r="J1200" i="270"/>
  <c r="J47" i="265" s="1"/>
  <c r="K47" i="265" s="1"/>
  <c r="J2475" i="270"/>
  <c r="J2088" i="270"/>
  <c r="J2090" i="270"/>
  <c r="J77" i="265" s="1"/>
  <c r="K77" i="265" s="1"/>
  <c r="J2477" i="270"/>
  <c r="J92" i="265" s="1"/>
  <c r="K92" i="265" s="1"/>
  <c r="J1032" i="270"/>
  <c r="J44" i="265" s="1"/>
  <c r="K44" i="265" s="1"/>
  <c r="J2736" i="270"/>
  <c r="J2738" i="270" s="1"/>
  <c r="J110" i="265" s="1"/>
  <c r="K110" i="265" s="1"/>
  <c r="K292" i="265"/>
  <c r="K112" i="265" l="1"/>
  <c r="E99" i="271"/>
  <c r="F89" i="271"/>
  <c r="E88" i="271" s="1"/>
  <c r="F88" i="271" s="1"/>
  <c r="F85" i="271" s="1"/>
  <c r="H85" i="271" s="1"/>
  <c r="J68" i="265" s="1"/>
  <c r="K68" i="265" s="1"/>
  <c r="F282" i="271"/>
  <c r="E281" i="271" s="1"/>
  <c r="F281" i="271" s="1"/>
  <c r="F274" i="271" s="1"/>
  <c r="H274" i="271" s="1"/>
  <c r="J118" i="265" s="1"/>
  <c r="K118" i="265" s="1"/>
  <c r="E292" i="271"/>
  <c r="K31" i="265"/>
  <c r="K120" i="265" l="1"/>
  <c r="E305" i="271"/>
  <c r="F292" i="271"/>
  <c r="E291" i="271" s="1"/>
  <c r="F291" i="271" s="1"/>
  <c r="F284" i="271" s="1"/>
  <c r="H284" i="271" s="1"/>
  <c r="J119" i="265" s="1"/>
  <c r="K119" i="265" s="1"/>
  <c r="F99" i="271"/>
  <c r="E98" i="271" s="1"/>
  <c r="F98" i="271" s="1"/>
  <c r="F91" i="271" s="1"/>
  <c r="H91" i="271" s="1"/>
  <c r="J69" i="265" s="1"/>
  <c r="K69" i="265" s="1"/>
  <c r="E105" i="271"/>
  <c r="E112" i="271" l="1"/>
  <c r="F105" i="271"/>
  <c r="E104" i="271" s="1"/>
  <c r="F104" i="271" s="1"/>
  <c r="F101" i="271" s="1"/>
  <c r="H101" i="271" s="1"/>
  <c r="J70" i="265" s="1"/>
  <c r="K70" i="265" s="1"/>
  <c r="E319" i="271"/>
  <c r="F305" i="271"/>
  <c r="F296" i="271" s="1"/>
  <c r="H296" i="271" s="1"/>
  <c r="J122" i="265" s="1"/>
  <c r="K122" i="265" s="1"/>
  <c r="E369" i="271" l="1"/>
  <c r="F369" i="271" s="1"/>
  <c r="E368" i="271" s="1"/>
  <c r="F368" i="271" s="1"/>
  <c r="F361" i="271" s="1"/>
  <c r="H361" i="271" s="1"/>
  <c r="J133" i="265" s="1"/>
  <c r="K133" i="265" s="1"/>
  <c r="E337" i="271"/>
  <c r="F337" i="271" s="1"/>
  <c r="E336" i="271" s="1"/>
  <c r="F336" i="271" s="1"/>
  <c r="F333" i="271" s="1"/>
  <c r="H333" i="271" s="1"/>
  <c r="J127" i="265" s="1"/>
  <c r="K127" i="265" s="1"/>
  <c r="E385" i="271"/>
  <c r="F385" i="271" s="1"/>
  <c r="E384" i="271" s="1"/>
  <c r="F384" i="271" s="1"/>
  <c r="F371" i="271" s="1"/>
  <c r="H371" i="271" s="1"/>
  <c r="J134" i="265" s="1"/>
  <c r="K134" i="265" s="1"/>
  <c r="E359" i="271"/>
  <c r="F359" i="271" s="1"/>
  <c r="E358" i="271" s="1"/>
  <c r="F358" i="271" s="1"/>
  <c r="F356" i="271" s="1"/>
  <c r="H356" i="271" s="1"/>
  <c r="J132" i="265" s="1"/>
  <c r="K132" i="265" s="1"/>
  <c r="E397" i="271"/>
  <c r="F397" i="271" s="1"/>
  <c r="E396" i="271" s="1"/>
  <c r="F396" i="271" s="1"/>
  <c r="F387" i="271" s="1"/>
  <c r="H387" i="271" s="1"/>
  <c r="J135" i="265" s="1"/>
  <c r="K135" i="265" s="1"/>
  <c r="E354" i="271"/>
  <c r="F354" i="271" s="1"/>
  <c r="E353" i="271" s="1"/>
  <c r="F353" i="271" s="1"/>
  <c r="F350" i="271" s="1"/>
  <c r="H350" i="271" s="1"/>
  <c r="J131" i="265" s="1"/>
  <c r="K131" i="265" s="1"/>
  <c r="F319" i="271"/>
  <c r="E318" i="271" s="1"/>
  <c r="F318" i="271" s="1"/>
  <c r="F316" i="271" s="1"/>
  <c r="H316" i="271" s="1"/>
  <c r="J124" i="265" s="1"/>
  <c r="K124" i="265" s="1"/>
  <c r="E430" i="271"/>
  <c r="F430" i="271" s="1"/>
  <c r="E429" i="271" s="1"/>
  <c r="F429" i="271" s="1"/>
  <c r="F427" i="271" s="1"/>
  <c r="H427" i="271" s="1"/>
  <c r="J139" i="265" s="1"/>
  <c r="K139" i="265" s="1"/>
  <c r="E403" i="271"/>
  <c r="F403" i="271" s="1"/>
  <c r="E402" i="271" s="1"/>
  <c r="F402" i="271" s="1"/>
  <c r="F399" i="271" s="1"/>
  <c r="H399" i="271" s="1"/>
  <c r="J136" i="265" s="1"/>
  <c r="K136" i="265" s="1"/>
  <c r="F112" i="271"/>
  <c r="E111" i="271" s="1"/>
  <c r="F111" i="271" s="1"/>
  <c r="F107" i="271" s="1"/>
  <c r="H107" i="271" s="1"/>
  <c r="J72" i="265" s="1"/>
  <c r="K72" i="265" s="1"/>
  <c r="E119" i="271"/>
  <c r="K140" i="265" l="1"/>
  <c r="E126" i="271"/>
  <c r="F119" i="271"/>
  <c r="E118" i="271" s="1"/>
  <c r="F118" i="271" s="1"/>
  <c r="F114" i="271" s="1"/>
  <c r="H114" i="271" s="1"/>
  <c r="J73" i="265" s="1"/>
  <c r="K73" i="265" s="1"/>
  <c r="F126" i="271" l="1"/>
  <c r="E125" i="271" s="1"/>
  <c r="F125" i="271" s="1"/>
  <c r="F121" i="271" s="1"/>
  <c r="H121" i="271" s="1"/>
  <c r="J74" i="265" s="1"/>
  <c r="K74" i="265" s="1"/>
  <c r="E133" i="271"/>
  <c r="E151" i="271" l="1"/>
  <c r="F133" i="271"/>
  <c r="E132" i="271" s="1"/>
  <c r="F132" i="271" s="1"/>
  <c r="F128" i="271" s="1"/>
  <c r="H128" i="271" s="1"/>
  <c r="J75" i="265" s="1"/>
  <c r="K75" i="265" s="1"/>
  <c r="K84" i="265" s="1"/>
  <c r="F151" i="271" l="1"/>
  <c r="E150" i="271" s="1"/>
  <c r="F150" i="271" s="1"/>
  <c r="F148" i="271" s="1"/>
  <c r="H148" i="271" s="1"/>
  <c r="J86" i="265" s="1"/>
  <c r="K86" i="265" s="1"/>
  <c r="K88" i="265" s="1"/>
  <c r="E172" i="271"/>
  <c r="E177" i="271" l="1"/>
  <c r="F172" i="271"/>
  <c r="E171" i="271" s="1"/>
  <c r="F171" i="271" s="1"/>
  <c r="F161" i="271" s="1"/>
  <c r="H161" i="271" s="1"/>
  <c r="J93" i="265" s="1"/>
  <c r="K93" i="265" s="1"/>
  <c r="E185" i="271" l="1"/>
  <c r="F177" i="271"/>
  <c r="E176" i="271" s="1"/>
  <c r="F176" i="271" s="1"/>
  <c r="F174" i="271" s="1"/>
  <c r="H174" i="271" s="1"/>
  <c r="J95" i="265" s="1"/>
  <c r="K95" i="265" s="1"/>
  <c r="K96" i="265" s="1"/>
  <c r="E191" i="271" l="1"/>
  <c r="F185" i="271"/>
  <c r="E184" i="271" s="1"/>
  <c r="F184" i="271" s="1"/>
  <c r="F181" i="271" s="1"/>
  <c r="H181" i="271" s="1"/>
  <c r="J98" i="265" s="1"/>
  <c r="K98" i="265" s="1"/>
  <c r="F191" i="271" l="1"/>
  <c r="E190" i="271" s="1"/>
  <c r="F190" i="271" s="1"/>
  <c r="F187" i="271" s="1"/>
  <c r="H187" i="271" s="1"/>
  <c r="J99" i="265" s="1"/>
  <c r="K99" i="265" s="1"/>
  <c r="E203" i="271"/>
  <c r="E210" i="271" l="1"/>
  <c r="F203" i="271"/>
  <c r="E202" i="271" s="1"/>
  <c r="F202" i="271" s="1"/>
  <c r="F199" i="271" s="1"/>
  <c r="H199" i="271" s="1"/>
  <c r="J101" i="265" s="1"/>
  <c r="K101" i="265" s="1"/>
  <c r="E216" i="271" l="1"/>
  <c r="F210" i="271"/>
  <c r="E209" i="271" s="1"/>
  <c r="F209" i="271" s="1"/>
  <c r="F205" i="271" s="1"/>
  <c r="H205" i="271" s="1"/>
  <c r="J102" i="265" s="1"/>
  <c r="K102" i="265" s="1"/>
  <c r="E331" i="271" l="1"/>
  <c r="F331" i="271" s="1"/>
  <c r="E330" i="271" s="1"/>
  <c r="F330" i="271" s="1"/>
  <c r="F325" i="271" s="1"/>
  <c r="H325" i="271" s="1"/>
  <c r="J126" i="265" s="1"/>
  <c r="K126" i="265" s="1"/>
  <c r="K128" i="265" s="1"/>
  <c r="K272" i="265" s="1"/>
  <c r="K286" i="265" s="1"/>
  <c r="K287" i="265" s="1"/>
  <c r="K288" i="265" s="1"/>
  <c r="K294" i="265" s="1"/>
  <c r="F216" i="271"/>
  <c r="E215" i="271" s="1"/>
  <c r="F215" i="271" s="1"/>
  <c r="F212" i="271" s="1"/>
  <c r="H212" i="271" s="1"/>
  <c r="J103" i="265" s="1"/>
  <c r="K103" i="265" s="1"/>
  <c r="K105" i="26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tc={1DD4FEF9-E800-4026-BC2C-F06FB2C5D2A6}</author>
    <author>tc={62A09242-C98B-4992-9FFD-CE8A44F1AE7D}</author>
    <author>tc={AF84B32C-75B6-469F-B5CE-B15A91EE26C9}</author>
    <author>tc={2F68189B-44CA-495C-8D6A-F2F871A29DFE}</author>
    <author>tc={F91C1221-0E34-443F-A0AA-76A9442E7EA4}</author>
    <author>tc={D7EFFFE7-60AD-4779-9A01-946FCC239872}</author>
    <author>tc={30516867-099D-402E-A61B-2774B92852A3}</author>
    <author>tc={B17A4C05-41E2-4FB7-B085-2CC6213D9924}</author>
    <author>tc={1CE31677-C294-44EE-BC13-4A7B62159EC0}</author>
    <author>tc={5CE09360-7CC4-439B-A4DE-D317C76CA809}</author>
    <author>tc={A7C93817-7928-49AF-B22B-621989A9A2EA}</author>
    <author>tc={A5997E76-CFF5-471C-93D8-F88067502FEA}</author>
    <author>tc={0A549C9F-EAFA-49B6-8894-992A0FF4105D}</author>
    <author>tc={16E8784C-5BFE-474C-8468-CDAF2896681E}</author>
    <author>tc={7D83A2C7-40AE-4B5B-9A11-DFA109B03C8E}</author>
    <author>tc={B8E1FDF6-A571-42A4-932B-D96BA75788DF}</author>
    <author>tc={67A0BD5B-2DAA-4885-A724-D700B416AFA9}</author>
    <author>tc={871F0CA2-35AA-461D-BD01-EA7050D0B4D3}</author>
    <author>tc={2C8B6CA1-7132-456C-B93D-C67CF6FACD4F}</author>
    <author>tc={70C376F1-62DD-4411-8909-3530E4AB09C9}</author>
    <author>tc={F9C02430-7E41-4497-B20C-052F556DAD83}</author>
    <author>tc={A26E6C03-928F-4415-A0BF-8EBE41AB5814}</author>
    <author>tc={D096621F-2697-4600-96FC-AA8F29FF62BB}</author>
    <author>tc={D81D168C-7099-4719-9331-BDFD72EF5DF9}</author>
    <author>tc={262232BD-24C2-480D-8781-ED7913184164}</author>
    <author>tc={2BEB0AF2-6281-4F94-98C6-8C7154620A79}</author>
    <author>tc={ECCE27B6-517E-4A1A-A068-5A534386F116}</author>
    <author>tc={E254C609-CF68-44D0-822A-B73F9E2DF3F8}</author>
    <author>tc={1CA3E91B-8AF8-4DFD-8F9A-17DED1DFBE61}</author>
    <author>tc={3DBAB33A-1143-4B0D-820E-FB3B5D1DEFC3}</author>
    <author>tc={6A79B490-7B6C-4D4C-BE89-E8FF3F7868A2}</author>
    <author>tc={AC2E10EE-5894-4805-B99A-62A96ACC8815}</author>
    <author>tc={1408F65F-8326-489A-A472-CF80E6140612}</author>
    <author>tc={6FF6BB17-FC81-4288-8A4A-5133B65F4574}</author>
    <author>tc={47977122-444E-4ADB-AAF6-D90042830BB2}</author>
    <author>tc={D59A382F-EBEC-4838-90AC-E022FD8F4E96}</author>
    <author>tc={D4F5C492-B290-4308-8A2A-8D757834DBA4}</author>
    <author>tc={A44ABC42-4035-4196-B8AF-2309110A3798}</author>
    <author>tc={940261B5-5D51-49EF-9A17-86FBDDC2B971}</author>
    <author>tc={CDF1E710-8295-42D0-B9DA-FD7BB29C9C1D}</author>
    <author>tc={785B57D3-6D2D-45EE-AAEF-8603F2597FCC}</author>
    <author>tc={8C9EFBE8-C506-49B0-8410-F914E21D2FF5}</author>
    <author>tc={789A32F3-6D13-411D-896E-5504EF285CD2}</author>
    <author>tc={BA069548-523F-4EEA-BCC7-2CFB04E3022E}</author>
    <author>tc={F91DBE2D-1612-4FF9-8969-610A24BA68FD}</author>
    <author>tc={0D4E2F64-90A8-4C3A-AF48-952DA7EE9CC3}</author>
  </authors>
  <commentList>
    <comment ref="B81" authorId="0" shapeId="0" xr:uid="{428BC326-ED4A-4F7A-8E9B-BE4A9CB42B0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87" authorId="1" shapeId="0" xr:uid="{8017E76D-406A-4CA1-AF22-269C269DACD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103" authorId="2" shapeId="0" xr:uid="{0056A3EF-F187-4D0C-A213-F8D6C83BBC3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201" authorId="3" shapeId="0" xr:uid="{573982E7-ABDB-4887-8DBB-C74B887A2E5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208" authorId="4" shapeId="0" xr:uid="{367229D1-5176-4BAB-80FA-B04800E169D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227" authorId="5" shapeId="0" xr:uid="{1A101EBF-0CBC-40F3-B077-4E4EF210992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233" authorId="6" shapeId="0" xr:uid="{D5EF1179-05AA-4CAF-9C8C-8B875A2F716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262" authorId="7" shapeId="0" xr:uid="{F9A27CC8-D7AA-48EE-803E-6FFF2F297D5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290" authorId="8" shapeId="0" xr:uid="{8B974CA5-5AED-4A54-8FAD-CD026A8947B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303" authorId="9" shapeId="0" xr:uid="{AF677394-426E-463A-BF0A-B2ABA2636FC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313" authorId="10" shapeId="0" xr:uid="{70D55225-829E-41A3-8D90-91254237BAD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515" authorId="11" shapeId="0" xr:uid="{9BF2C689-9BAB-48D4-838A-CBFCBF365EA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539" authorId="12" shapeId="0" xr:uid="{AA2460CE-DE4E-40EC-A6BB-4E722FD5919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546" authorId="13" shapeId="0" xr:uid="{1ECCD377-06E1-452B-A8CA-524EB817A0C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554" authorId="14" shapeId="0" xr:uid="{AA74180B-2E9D-4823-B0DE-C7D4FC1155E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560" authorId="15" shapeId="0" xr:uid="{2519A05B-9030-4900-A0EA-B7617EFC0E5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569" authorId="16" shapeId="0" xr:uid="{7C7D307D-3177-4338-9972-84FA2D96384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576" authorId="17" shapeId="0" xr:uid="{E76A1D09-8E5A-4ABB-BAEB-D0B967FE7B1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583" authorId="18" shapeId="0" xr:uid="{D1B9A8BD-E7D1-4094-832E-CC2514AEE98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590" authorId="19" shapeId="0" xr:uid="{DF5D4255-7BC2-4790-A95F-C33E8C95DCD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603" authorId="20" shapeId="0" xr:uid="{9603CBCC-8F82-4B64-BCC3-F6D635927B4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609" authorId="21" shapeId="0" xr:uid="{A5A9739F-808A-4A2D-B7E4-DFD4A46063E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615" authorId="22" shapeId="0" xr:uid="{9944F8CD-A36B-4DF5-B124-C4FA021203A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621" authorId="23" shapeId="0" xr:uid="{2E683180-653A-44E9-AF91-91C74F0D766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627" authorId="24" shapeId="0" xr:uid="{3B4704BD-479C-4889-8F01-82DE1ED17FD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633" authorId="25" shapeId="0" xr:uid="{B24E7092-C6BE-4D36-9189-6BC435968DD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639" authorId="26" shapeId="0" xr:uid="{2AA9EBF4-2446-45DE-BCA0-B611123CE94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662" authorId="27" shapeId="0" xr:uid="{9862AACE-EACB-4C5A-BA38-D7667CCBEAE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681" authorId="28" shapeId="0" xr:uid="{8A850302-96B6-4FE4-B47A-83ABBF52B98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717" authorId="29" shapeId="0" xr:uid="{185DA829-81ED-4163-8265-188CAA3E3D4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723" authorId="30" shapeId="0" xr:uid="{D14ABF20-6957-49F2-B174-8193C29B081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736" authorId="31" shapeId="0" xr:uid="{1D7CD5A7-7E26-4F0D-8D8B-920B2F1E01C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743" authorId="32" shapeId="0" xr:uid="{B7FE0099-7563-426B-B682-A9F41984018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750" authorId="33" shapeId="0" xr:uid="{B84E225E-7622-4CA3-9FE5-3007A33910E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757" authorId="34" shapeId="0" xr:uid="{B53CF9A6-92D9-44D9-B012-4408FA0C9E2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873" authorId="35" shapeId="0" xr:uid="{F696AE68-C407-48AB-A991-486710DE55F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886" authorId="36" shapeId="0" xr:uid="{BCF739C9-CC36-494F-B231-8A7BFE93FBE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911" authorId="37" shapeId="0" xr:uid="{3D636388-87EA-4508-9E6A-24E62B1FB2C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917" authorId="38" shapeId="0" xr:uid="{27EE17D8-D2EF-4B69-AA76-6BA2C7FAF3E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929" authorId="39" shapeId="0" xr:uid="{A602A5EA-8F91-47B7-9FE5-60BA3BE0910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942" authorId="40" shapeId="0" xr:uid="{507D5632-7FD9-4C9E-AD6F-C248FD8FC06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948" authorId="41" shapeId="0" xr:uid="{1747D866-3BA2-4FC1-9B12-1C6F8428E0A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958" authorId="42" shapeId="0" xr:uid="{E2EB2450-8C1A-41F5-B0C9-2197928BFAA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967" authorId="43" shapeId="0" xr:uid="{6BA32A89-10DD-47D2-A163-41A8D2DC7E9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976" authorId="44" shapeId="0" xr:uid="{1E4AA5CB-3D5C-4DC2-B833-189C3EC6599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 ref="B985" authorId="45" shapeId="0" xr:uid="{DC47BE12-05ED-4642-BB29-631EEEE4BF9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NOTA: COPIAR ESTE RENGLON, CELDA D = +C8, CELDA E=SUMA DE MATERIALES A INCREMENTAR</t>
        </r>
      </text>
    </comment>
  </commentList>
</comments>
</file>

<file path=xl/sharedStrings.xml><?xml version="1.0" encoding="utf-8"?>
<sst xmlns="http://schemas.openxmlformats.org/spreadsheetml/2006/main" count="7513" uniqueCount="1120">
  <si>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</si>
  <si>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</si>
  <si>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</si>
  <si>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</si>
  <si>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</si>
  <si>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</si>
  <si>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</si>
  <si>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</si>
  <si>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</si>
  <si>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</si>
  <si>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</si>
  <si>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</si>
  <si>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</si>
  <si>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</si>
  <si>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</si>
  <si>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</si>
  <si>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</si>
  <si>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</si>
  <si>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</si>
  <si>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</si>
  <si>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</si>
  <si>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</si>
  <si>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</si>
  <si>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</si>
  <si>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</si>
  <si>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</si>
  <si>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</si>
  <si>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</si>
  <si>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</si>
  <si>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</si>
  <si>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</si>
  <si>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</si>
  <si>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</si>
  <si>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</si>
  <si>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</si>
  <si>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</si>
  <si>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</si>
  <si>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</si>
  <si>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</si>
  <si>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</si>
  <si>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</si>
  <si>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</si>
  <si>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</si>
  <si>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</si>
  <si>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</si>
  <si>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</si>
  <si>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</si>
  <si>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</si>
  <si>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</si>
  <si>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</si>
  <si>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</si>
  <si>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</si>
  <si>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</si>
  <si>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</si>
  <si>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</si>
  <si>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</si>
  <si>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</si>
  <si>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</si>
  <si>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</si>
  <si>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</si>
  <si>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</si>
  <si>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</si>
  <si>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</si>
  <si>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</si>
  <si>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</si>
  <si>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</si>
  <si>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</si>
  <si>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</si>
  <si>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</si>
  <si>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</si>
  <si>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</si>
  <si>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</si>
  <si>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</si>
  <si>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</si>
  <si>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</si>
  <si>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</si>
  <si>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</si>
  <si>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</si>
  <si>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</si>
  <si>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</si>
  <si>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</si>
  <si>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</si>
  <si>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</si>
  <si>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</si>
  <si>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</si>
  <si>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</si>
  <si>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</si>
  <si>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</si>
  <si>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</si>
  <si>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</si>
  <si>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</si>
  <si>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</si>
  <si>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</si>
  <si>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</si>
  <si>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</si>
  <si>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</si>
  <si>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</si>
  <si>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</si>
  <si>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</si>
  <si>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1.2.1</t>
  </si>
  <si>
    <t>1.2.2</t>
  </si>
  <si>
    <t>1.2.3</t>
  </si>
  <si>
    <t>1.2.4</t>
  </si>
  <si>
    <t>1.2.5</t>
  </si>
  <si>
    <t>EXCAVACIÓN MANUAL EN MATERIAL COMUN</t>
  </si>
  <si>
    <t>TRANSPORTE DE MATERIAL SUELTO. (DESPUPES DE 5 KM).</t>
  </si>
  <si>
    <t>RELLENO CON MATERIAL DE AFIRMADO COMPACTADO RANA Y/O VIBROCOMPACTADOR. (INCLUYE ACARREO LIBRE HASTA 5 KM.)</t>
  </si>
  <si>
    <t>RELLENO CON MATERIAL DE SITIO, COMPACTADO CON PLANCHA VIBRATORIA (RANA)</t>
  </si>
  <si>
    <t>EXCAVACIÓNES MECANICAS Y CORTES EN MATERIAL COMÚN (INCLUYE ACARREO LIBRE HASTA 5 KM.)</t>
  </si>
  <si>
    <t>M3</t>
  </si>
  <si>
    <t>M3-KM</t>
  </si>
  <si>
    <t>1.3.1</t>
  </si>
  <si>
    <t>1.3.2</t>
  </si>
  <si>
    <t>CONCRETO PARA ZAPATAS DE 21 MPa (3000 PSI) + FORMALETA MADERA</t>
  </si>
  <si>
    <t>SUMINISTRO E INSTALACIÓN DE CONCRETO DE 14 MPA (2000 PSI) SOLADOS Y ATRAQUES</t>
  </si>
  <si>
    <t>1.4.1</t>
  </si>
  <si>
    <t>1.4.2</t>
  </si>
  <si>
    <t>CONCRETO PARA VIGA DE AMARRE 21 MPa (3000 PSI) SECCION RECTANGULAR</t>
  </si>
  <si>
    <t>1.5.1</t>
  </si>
  <si>
    <t>1.5.2</t>
  </si>
  <si>
    <t>1.5.3</t>
  </si>
  <si>
    <t>1.5.4</t>
  </si>
  <si>
    <t>1.5.5</t>
  </si>
  <si>
    <t>CONCRETO SIMPLE DE 21 MPa - (3000 PSI) IMPERMEABILIZADO PARA PLACAS PISOS</t>
  </si>
  <si>
    <t>COLUMNAS Y PEDESTALES EN CONCRETO DE 21 MPa - (3000 PSI), H &lt; 3.00 M. (FORMALETA MADERA)</t>
  </si>
  <si>
    <t>VIGA AÉREA EN CONCRETO DE 21 MPa - (3000 PSI).</t>
  </si>
  <si>
    <t>CONCRETO SIMPLE DE 28 MPa - (4000 PSI) IMPERMEABILIZADO PARA MUROS</t>
  </si>
  <si>
    <t>PLACA EN CONCRETO DE 21 MPa - (3000 PSI) E = 0.10 M. CON LÁMINA COLABORANTE TIPO METALDECK</t>
  </si>
  <si>
    <t>1.6.1</t>
  </si>
  <si>
    <t>1.6.2</t>
  </si>
  <si>
    <t>SUMINISTRO, FIGURADA Y AMARRE DE ACERO DE 420 MPa (60000 PSI)</t>
  </si>
  <si>
    <t>KG</t>
  </si>
  <si>
    <t>SUMINISTRO E INSTALACIÓN DE MALLA ELECTROSOLDADA</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</si>
  <si>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</si>
  <si>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</si>
  <si>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</si>
  <si>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</si>
  <si>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</si>
  <si>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</si>
  <si>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</si>
  <si>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</si>
  <si>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</si>
  <si>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</si>
  <si>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</si>
  <si>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</si>
  <si>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</si>
  <si>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</si>
  <si>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</si>
  <si>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</si>
  <si>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</si>
  <si>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</si>
  <si>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</si>
  <si>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</si>
  <si>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</si>
  <si>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</si>
  <si>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</si>
  <si>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</si>
  <si>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</si>
  <si>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</si>
  <si>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</si>
  <si>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</si>
  <si>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</si>
  <si>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</si>
  <si>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</si>
  <si>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</si>
  <si>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</si>
  <si>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</si>
  <si>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</si>
  <si>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</si>
  <si>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</si>
  <si>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</si>
  <si>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</si>
  <si>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</si>
  <si>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LOCALIZACIÓN Y REPLANTEO DE REDES</t>
  </si>
  <si>
    <t>ML</t>
  </si>
  <si>
    <t>RELLENO EN ARENA DE PEÑA COMPACTADO CON PLANCHA VIBRADORA.</t>
  </si>
  <si>
    <t>SUMINISTRO E INSTALACIÓN DE TUBERÍA PVC DE 1" T.P. PARA RED DE SUMINISTRO.</t>
  </si>
  <si>
    <t>MEDIDOR  INCLUYE ACCESORIOS</t>
  </si>
  <si>
    <t>UN</t>
  </si>
  <si>
    <t>SUMINISTRO E INSTALACIÓN DE TUBERÍA PVC DE 1/2" T.P, PARA RED DE SUMINISTRO.</t>
  </si>
  <si>
    <t>SUMINISTRO E INSTALACIÓN DE TUBERÍA PVC DE 3/4" T.P, PARA RED DE SUMINISTRO.</t>
  </si>
  <si>
    <t>SUMINISTRO E INSTALACIÓN DE TUBERÍA PVC DE 1 1/4" T.P. PARA RED DE SUMINISTRO.</t>
  </si>
  <si>
    <t>SUMINISTRO E INSTALACIÓN DE REGISTRO DE BOLA ROSCADO PVC DE 3/4" T.P.</t>
  </si>
  <si>
    <t>LOSA INFERIOR BASE PARA CAMARA (POZO) DE INSPECCION EN CONCRETO DE 4000 PSI, D=1.80 M E=0.20 M. INCLUYE CAÑUELAS.</t>
  </si>
  <si>
    <t>SUMINISTRO E INSTALACIÓN DE REGISTRO DE BOLA ROSCADO PVC DE 1/2" T.P.</t>
  </si>
  <si>
    <t>SUMINISTRO E INSTALACIÓN DE REGISTRO DE BOLA ROSCADO PVC DE 1" T.P.</t>
  </si>
  <si>
    <t>SUMINISTRO E INSTALACIÓN DE SALIDA DE AGUA FRÍA EN TUBERÍA PVC DE 1/2" T.P.</t>
  </si>
  <si>
    <t>SUMINISTRO E INSTALACIÓN DE TUBERÍA SANITARIA DE 2" PVC T.P.</t>
  </si>
  <si>
    <t>SUMINISTRO E INSTALACIÓN DE TUBERÍA SANITARIA DE 4" PVC T.P.</t>
  </si>
  <si>
    <t>SALIDA SANITARIA LAVAMANOS 2" SUMINISTRO E INSTALACIÓN</t>
  </si>
  <si>
    <t>SALIDA SANITARIA DUCHA 2" SUMINISTRO E INSTALACIÓN</t>
  </si>
  <si>
    <t>SALIDA SANITARIA GRIFERIA 2"</t>
  </si>
  <si>
    <t>SALIDA SANITARIA LAVAPLATOS 2"</t>
  </si>
  <si>
    <t>SALIDA SANITARIA SANITARIO 4" SUMINISTRO E INSTALACIÓN</t>
  </si>
  <si>
    <t>SALIDA SANITARIA LAVADORA 3"</t>
  </si>
  <si>
    <t>CAJA DE INSPECCIÓN DE 0.80 X 0.80 X 0.80 M EN CONCRETO 3000 PSI ELABORADA EN SITIO. INCLUYE TAPA EN CONCRETO REFORZADO Y MARCO EN ÁNGULO METÁLICO. SUMINISTRO Y ELABORACIÓN.</t>
  </si>
  <si>
    <t>CARCAMO EN CONCRETO DE 3000 PSI</t>
  </si>
  <si>
    <t>BAJANTE REDONDA AGUAS LLUVIAS 4" PVC SUMINISTRO E INSTALACIÓN</t>
  </si>
  <si>
    <t>LAVADERO PREFABRICADO 0.65 0.80 M SUMINISTRO E INSTALACIÓN</t>
  </si>
  <si>
    <t>SUMINISTRO E INSTALACIÓN DE SALIDA DE AGUA FRÍA EN TUBERÍA PVC DE 3/4" T.P.</t>
  </si>
  <si>
    <t>ACCESORIO PVCP 1-1/4" SUMINISTRO E INSTALACIÓN</t>
  </si>
  <si>
    <t>ACCESORIO PVCP 1" SUMINISTRO E INSTALACIÓN</t>
  </si>
  <si>
    <t>ACCESORIO PVCP 3/4" SUMINISTRO E INSTALACIÓN</t>
  </si>
  <si>
    <t>ACCESORIO PVCP 1/2" SUMINISTRO E INSTALACIÓN</t>
  </si>
  <si>
    <t>SUMINISTRO E INSTALACIÓN DE TUBERÍA SANITARIA DE 6" PVC T.P.</t>
  </si>
  <si>
    <t>SUMINISTRO E INSTALACIÓN DE TUBERÍA SANITARIA DE 3" PVC T.P.</t>
  </si>
  <si>
    <t>SUMINISTRO E INSTALACIÓN DE TEE SENCILLA SANITARIA DE 2" PVC, PARA REPARACIONES Y/O MEJORAMIENTOS LOCATIVOS.</t>
  </si>
  <si>
    <t>SUMINISTRO E INSTALACIÓN DE TEE SENCILLA SANITARIA DE 3" PVC, PARA REPARACIONES Y/O MEJORAMIENTOS LOCATIVOS.</t>
  </si>
  <si>
    <t>SUMINISTRO E INSTALACIÓN DE TEE SENCILLA SANITARIA DE 4" PVC, PARA REPARACIONES Y/O MEJORAMIENTOS LOCATIVOS.</t>
  </si>
  <si>
    <t>SUMINISTRO E INSTALACIÓN TUBERÍA DE ALCANTARILLADO PVC D=8"</t>
  </si>
  <si>
    <t>LOSA SUPERIOR PARA CAMARA (POZO) DE INSPECCIÓN EN CONCRETO DE 4000 PSI, D=1.60 M, E=0.125 M. FUNDIDA EN SITIO. INCLUYE ACERO DE REFUERZO, ANILLO Y TAPA EN H.D. 24" TRAFICO PESADO.</t>
  </si>
  <si>
    <t>CILINDRO EN CONCRETO DE 4000 PSI DE Ø INT=1.20 M E=0.20 M FUNDIDO EN SITIO PARA CAMARA DE INSPECCION. INCLUYE PELDAÑOS SEGÚN NORMA SUMINISTRADA.</t>
  </si>
  <si>
    <t>1.8.1</t>
  </si>
  <si>
    <t>1.8.2</t>
  </si>
  <si>
    <t>SISTEMA BOMBA SUMERGIBLE PARA POZO EYECTOR INCLUYE ACCESORIOS</t>
  </si>
  <si>
    <t>EQUIPO DE PRESION PARA CARGUE Y SUMINISTRO DE VEHÍCULOS DE EMERGENCIA  (INCLUYE BOMBA CENTRÍFUGA 5 HP)</t>
  </si>
  <si>
    <t>1.9.1.1</t>
  </si>
  <si>
    <t>1.9.1.2</t>
  </si>
  <si>
    <t>1.9.1.3</t>
  </si>
  <si>
    <t>1.9.1.4</t>
  </si>
  <si>
    <t>1.9.1.5</t>
  </si>
  <si>
    <t>SALIDA PARA TOMA GFCI SUMINISTRO E INSTALACIÓN</t>
  </si>
  <si>
    <t>PTO</t>
  </si>
  <si>
    <t>UPS BIFASICA 2kVA</t>
  </si>
  <si>
    <t>SUMINISTRO E INSTALACIÓN DE SALIDA COMPLETA PARA TOMACORRIENTE MONOFÁSICO, EN CALIBRE 12 AWG Y DUCTO PVC DE 1/2". (INCLUYE APARATO).</t>
  </si>
  <si>
    <t>UND</t>
  </si>
  <si>
    <t>SUMINISTRO E INSTALACIÓN DE SALIDA COMPLETA PARA TOMACORRIENTE TRIFÁSICO, EN CALIBRE 10 AWG (3F, N, T) Y DUCTO PVC DE 1". (INCLUYE APARATO).</t>
  </si>
  <si>
    <t>SUMINISTRO E INSTALACIÓN DE SALIDA DE ILUMINACIÓN EN PLACA O MURO, EN CALIBRE 12 AWG (F, N, T) EN DUCTO PVC 1/2 "</t>
  </si>
  <si>
    <t>1.9.2.1</t>
  </si>
  <si>
    <t>1.9.2.2</t>
  </si>
  <si>
    <t>1.9.2.3</t>
  </si>
  <si>
    <t>1.9.2.4</t>
  </si>
  <si>
    <t>1.9.2.5</t>
  </si>
  <si>
    <t>1.9.2.6</t>
  </si>
  <si>
    <t>1.9.2.7</t>
  </si>
  <si>
    <t>TABLERO PARCIAL 4 CIRCUITOS. INCLUYE BREAKER SUMINISTRO E INSTALACIÓN</t>
  </si>
  <si>
    <t>TABLERO PARCIAL 8 CIRCUITOS. INCLUYE BREAKER SUMINISTRO E INSTALACIÓN</t>
  </si>
  <si>
    <t>TABLERO PARCIAL 24 CIRCUITOS. INCLUYE BREAKER SUMINISTRO E INSTALACIÓN</t>
  </si>
  <si>
    <t>GABINETE EQUIPO DE MEDIDA SEMIDIRECTA NORMA AE-315 CODENSA PARA EQUIPO CONTRA INCENDIO, COMPUESTO POR GABINETE METÁLICO HOMOLODADO CON ESPACIO PARA ALBERGAR (1) MEDIDOR ELECTRÓNICO   120/208V - 5A, (3) TRANSFORMADORES DE CORRIENTE TIPO BARRA PASANTE 3x75/5A, (1)  BORNERA Y (1) BANDEJA DE CONEXION, (1)  BREAKER DE PROTECCIÓN TIPO INDUSTRIAL 3x20A GRADUABLE, CABLEADO Y CONEXIONES</t>
  </si>
  <si>
    <t>CONTADOR DE ENERGIA ACTIVA 5 A, CONTADOR DE ENERGIA REACTIVA 5 A, TRES (3) TRANSFORMADORES DE CORRIENTE MEDIDA 5 A DE PLATINA</t>
  </si>
  <si>
    <t>TABLERO PARCIAL 12 CIRCUITOS.INCLUYE BREAKER SUMINISTRO E INSTALACIÓN</t>
  </si>
  <si>
    <t>TABLERO PARCIAL 18 CIRCUITOS. INCLUYE BREAKER SUMINISTRO E INSTALACIÓN</t>
  </si>
  <si>
    <t>1.9.3.1</t>
  </si>
  <si>
    <t>1.9.3.2</t>
  </si>
  <si>
    <t>1.9.3.3</t>
  </si>
  <si>
    <t>1.9.3.4</t>
  </si>
  <si>
    <t>1.9.3.5</t>
  </si>
  <si>
    <t>SUMINISTRO E INSTALACIÓN DE PANEL CUADRADO DE INCRUSTAR DE 60X60 CM, 40-60W</t>
  </si>
  <si>
    <t>SUMINISTRO E INSTALACIÓN DE PANEL LED REDONDO DE INCRUSTAR DE 18 W</t>
  </si>
  <si>
    <t>LUMINARIA HERMETICA 72W</t>
  </si>
  <si>
    <t>SUMINISTRO E INSTALACIÓN DE LUMINARIA DE EMERGENCIA CON DOBLE SPOT 2X1.6W</t>
  </si>
  <si>
    <t>REFLECTOR LED 300W IP 65 SUMINISTRO E INSTALACIÓN</t>
  </si>
  <si>
    <t>1.9.4.1</t>
  </si>
  <si>
    <t>1.9.4.2</t>
  </si>
  <si>
    <t>1.9.4.3</t>
  </si>
  <si>
    <t>1.9.4.4</t>
  </si>
  <si>
    <t>1.9.4.5</t>
  </si>
  <si>
    <t>1.9.4.6</t>
  </si>
  <si>
    <t>ACOMETIDA PARCIAL 2No10+1No12 DUCTO PVC 3/4" SUMINISTRO E INSTALACIÓN</t>
  </si>
  <si>
    <t>ACOMETIDA PARCIAL 3 No8+1 No14 DUCTO 1`` PVC</t>
  </si>
  <si>
    <t>ACOMETIDA PARCIAL 4No8+1No 8 T DUCTO PVC 1" SUMINISTRO E INSTALACIÓN</t>
  </si>
  <si>
    <t>ACOMETIDA PARCIAL 4No6+1No 6 T DUCTO PVC 1 1/2" SUMINISTRO E INSTALACIÓN</t>
  </si>
  <si>
    <t>ACOMETIDA PARCIAL 3No2+1No4+1No8 DUCTO PVC 2" SUMINISTRO E INSTALACIÓN</t>
  </si>
  <si>
    <t>ACOMETIDA PARCIAL 2 No8+1No12 DUCTO PVC 1`` SUMINISTRO E INSTALACIÓN</t>
  </si>
  <si>
    <t>1.9.5.1</t>
  </si>
  <si>
    <t>1.9.5.2</t>
  </si>
  <si>
    <t>1.9.5.3</t>
  </si>
  <si>
    <t>1.9.5.4</t>
  </si>
  <si>
    <t>1.9.5.5</t>
  </si>
  <si>
    <t>1.9.5.6</t>
  </si>
  <si>
    <t>PUESTA A TIERRA PARA TRANSFORMADOR</t>
  </si>
  <si>
    <t>CAJA DE INSPECCIÓN TIPO CS 274 - AP 274, INCLUYE TAPA EN MARCO METALICO</t>
  </si>
  <si>
    <t>EMPALME DE DERIVACIÓN EN GEL GHFC-1 RANGO APLICACIÓN PRINCIPAL DE CABLE 6 A 2 Y DERIVACIÓN DE 14 A 8</t>
  </si>
  <si>
    <t>CANALIZACIONES ZANJA Y RELLENOS PARA DUCTOS PVC DE 3" ZONA VERDE</t>
  </si>
  <si>
    <t>MÁSTIL METÁLICO GALVANIZADO DE 9 M CON BRAZO RETORNEADO. SUMINISTRO E INSTALACIÓN</t>
  </si>
  <si>
    <t>LUMINARIA LED PARA ALUMBRADO PÚBLICO IP 65/65 (CONJUNTO ÓPTICO/CONJUNTO ELÉCTRICO), FABRICADA EN ALUMINIO Y CERRADA CON VIDRIO TEMPLADO RESISTENTE A CHOQUES TÉRMICOS Y MECÁNICOS. 16 LEDS. 120-277 VOLTOS, 38W, 4000°K. CON FOTO CELDA COMPLETA. REF: RALED I 16 LEDS RA02. SUMINISTRO E INSTALACIÓN</t>
  </si>
  <si>
    <t>1.9.6.1</t>
  </si>
  <si>
    <t>1.9.6.2</t>
  </si>
  <si>
    <t>1.9.6.3</t>
  </si>
  <si>
    <t>1.9.6.4</t>
  </si>
  <si>
    <t>1.9.6.5</t>
  </si>
  <si>
    <t>1.9.6.6</t>
  </si>
  <si>
    <t>1.9.6.7</t>
  </si>
  <si>
    <t>1.9.6.8</t>
  </si>
  <si>
    <t>1.9.6.9</t>
  </si>
  <si>
    <t>1.9.6.10</t>
  </si>
  <si>
    <t>LOCALIZACION Y REPLANTEO RED ELECTRICA</t>
  </si>
  <si>
    <t>KM</t>
  </si>
  <si>
    <t>SUBESTACION 75 KVA EN PEDESTAL</t>
  </si>
  <si>
    <t>MANIOBRA EN LINEA VIVA</t>
  </si>
  <si>
    <t>ESTRUCTURA LA464 RED COMPACTA 11,4 kV. FINAL DE CIRCUITO. SUMINISTRO E INSTALACIÓN. NORMA CODENSA.</t>
  </si>
  <si>
    <t>ESTRUCTURA TIPO 730 NORMA ICEL DERIVACIÓN TRIFÁSICA CON CORTACIRCUITO SUMINISTRO, INSTALACIÓN Y PUESTA EN MARCHA.</t>
  </si>
  <si>
    <t>CAJA DE INSPECCIÓN DOBLE PARA CANALIZACIÓN EN M.T. Y B.T. NORMA CS-276 CODENSA</t>
  </si>
  <si>
    <t>CONDUCTOR ACSR 3 No. 2 AWG</t>
  </si>
  <si>
    <t>SUMINISTRO, ARRIMADA, HINCADA Y PLOMADA DE POSTE DE FERROCONCRETO DE 12 M 1.050 KGF. INCLUYE EXCAVACIÓN</t>
  </si>
  <si>
    <t>ESTRUCTURA LA218 RED COMPACTA. SUMINISTRO E INSTALACIÓN. NORMA CODENSA.</t>
  </si>
  <si>
    <t>CABLE DE COBRE MONOPOLAR 15 KV, XLPE, 3 X NO. 2 AWG</t>
  </si>
  <si>
    <t>1.9.7.1</t>
  </si>
  <si>
    <t>1.9.7.2</t>
  </si>
  <si>
    <t>1.9.7.3</t>
  </si>
  <si>
    <t>1.9.7.4</t>
  </si>
  <si>
    <t>1.9.7.5</t>
  </si>
  <si>
    <t>1.9.7.6</t>
  </si>
  <si>
    <t>1.9.7.7</t>
  </si>
  <si>
    <t>1.9.7.8</t>
  </si>
  <si>
    <t>1.9.7.9</t>
  </si>
  <si>
    <t>1.9.7.10</t>
  </si>
  <si>
    <t>1.9.7.11</t>
  </si>
  <si>
    <t>1.9.7.12</t>
  </si>
  <si>
    <t>1.9.7.13</t>
  </si>
  <si>
    <t>1.9.7.14</t>
  </si>
  <si>
    <t>SUMINISTRO E TENDIDO DE CABLE UTP CATEGORÍA 6A</t>
  </si>
  <si>
    <t>SUMINISTRO E INSTALACIÓN DE JACKS RJ-45 PARA DATOS - AZULCAPA 2</t>
  </si>
  <si>
    <t>SUMINISTRO E INSTALACIÓN DE PATCH CORD CAT 6A 2 M</t>
  </si>
  <si>
    <t>SUMINISTRO E INSTALACIÓN DE SWITCH 10/100/1000 DE 24 PUERTOS</t>
  </si>
  <si>
    <t>SUMINISTRO E INSTALACIÓN DE PATCH PANEL DE 24 PUERTOS</t>
  </si>
  <si>
    <t>SUMINISTRO E INSTALACIÓN BANDEJA RACKEABLE</t>
  </si>
  <si>
    <t xml:space="preserve">SUMINISTRO E INSTALACIÓN RACK 20 UR EN LAMINA COLD ROLLED, CON PINTURA </t>
  </si>
  <si>
    <t>SUMINISTRO E INSTALACIÓN ODF 24 PUERTOS</t>
  </si>
  <si>
    <t>SUMINISTRO E INSTALACIÓN DE CONECTOR ANAEROBICO LC MULTIMODO</t>
  </si>
  <si>
    <t>SUMINISTRO E INSTALACIÓN DE PATCH CORD CAT 6A 10 M</t>
  </si>
  <si>
    <t>SUMINISTRO E INSTALACIÓN FIBRA OPTICA TIPO EXTERIOR 12 HILOS</t>
  </si>
  <si>
    <t>SUMINISTRO E INSTALACIÓN MUFLA TIPO EXTERIOR</t>
  </si>
  <si>
    <t>FUSION DE FIBRA OPTICA - HILO A HILO</t>
  </si>
  <si>
    <t xml:space="preserve">CERTIFICACION PUNTO LOGICO DATOS </t>
  </si>
  <si>
    <t>1.9.8.1</t>
  </si>
  <si>
    <t>1.9.8.2</t>
  </si>
  <si>
    <t>1.9.8.3</t>
  </si>
  <si>
    <t>TRANSFERENCIA AUTOMÁTICA CON ENCLAVAMIENTO MECÁNICO SISTEMA DE INCENDIOS, CON INTERRUPTORES EN CAJA MOLDEADA TRIFÁSICOS DE 125A, A 208 V</t>
  </si>
  <si>
    <t>SUMINISTRO E INSTALACIÓN DE GENERADOR DE EMERGENCIA 35 KVA</t>
  </si>
  <si>
    <t>TRANSFERENCIA AUTOMÁTICA CON ENCLAVAMIENTO MECÁNICO, CON INTERRUPTORES EN CAJA MOLDEADA MONOFASICO DE 20A, A 120 V</t>
  </si>
  <si>
    <t>1.9.9.1</t>
  </si>
  <si>
    <t>SUMINISTRO E INSTALACIÓN SISTEMA FOTOVOLTAICO SEGÚN DISEÑO, MINIMO 20 PANELES SOLARES DE 400 W,  INCLUYE EQUIPOS Y ACCESORIOS</t>
  </si>
  <si>
    <t>GLB</t>
  </si>
  <si>
    <t>1.10.1</t>
  </si>
  <si>
    <t>1.10.2</t>
  </si>
  <si>
    <t>1.10.3</t>
  </si>
  <si>
    <t>MURO EN BLOQUE DE ARCILLA No.5. E = 0.12 M.</t>
  </si>
  <si>
    <t>M2</t>
  </si>
  <si>
    <t>DINTELES EN CONCRETO 17.2 MPa (2500 PSI) MEZCLA EN OBRA. SUMINISTRO Y CONSTRUCCIÓN</t>
  </si>
  <si>
    <t>MURO EN LADRILLO PRENSADO MACIZO E = 0.25 M. (TIPO SANTA FE O SIMILAR)</t>
  </si>
  <si>
    <t>1.11.1</t>
  </si>
  <si>
    <t>1.11.2</t>
  </si>
  <si>
    <t>1.11.3</t>
  </si>
  <si>
    <t>1.11.4</t>
  </si>
  <si>
    <t>PAÑETE LISO MUROS 1:4</t>
  </si>
  <si>
    <t>PAÑETE IMPERMEABILIZADO 1:3</t>
  </si>
  <si>
    <t>PAÑETE LISO BAJO PLACA 1.4</t>
  </si>
  <si>
    <t>SUMINISTRO E INSTALACIÓN DE ESTUCO MUROS</t>
  </si>
  <si>
    <t>1.12.1</t>
  </si>
  <si>
    <t>1.12.6</t>
  </si>
  <si>
    <t>1.12.7</t>
  </si>
  <si>
    <t>1.12.8</t>
  </si>
  <si>
    <t>ALISTADO PISO 1:5 E= 4.0 CM.</t>
  </si>
  <si>
    <t>PISO ESMALTADO NEUTRO</t>
  </si>
  <si>
    <t>PLACA DE CONTRAPISO EN CONCRETO 20.7 MPa (3000 PSI) MEZCLA EN OBRA. SUMINISTRO Y
CONSTRUCCIÓN</t>
  </si>
  <si>
    <t>ENDURECEDOR SUPERFICIAL PARA PISOS BASE
QUARZO Y CEMENTO TIPO SIKAFLOOR-3 QUARTZ
TOP O SIMILAR</t>
  </si>
  <si>
    <t>1.13.1</t>
  </si>
  <si>
    <t>1.13.2</t>
  </si>
  <si>
    <t>1.13.3</t>
  </si>
  <si>
    <t>1.13.4</t>
  </si>
  <si>
    <t>1.13.5</t>
  </si>
  <si>
    <t>1.13.6</t>
  </si>
  <si>
    <t>1.13.7</t>
  </si>
  <si>
    <t>SUMINISTRO E INSTALACIÓN DE PASAMANOS PARA DISCAPACITADOS EN ACERO INOXIDABLE L = 1.5
MTS.</t>
  </si>
  <si>
    <t xml:space="preserve">LAVAOJOS DE PARED SUMINISTRO E INSTALACION </t>
  </si>
  <si>
    <t>SUMINISTRO E INSTALACIÓN DE ESMALTE LÁMINA LLENA 3 MANOS</t>
  </si>
  <si>
    <t>SUMINISTRO E INSTALACIÓN DE PINTURA KORAZA O SIMILAR PARA FACHADAS TRES MANOS</t>
  </si>
  <si>
    <t>SUMINISTRO E INSTALACIÓN DE SANITARIO BLANCO CON FLUXÓMETRO LINEA INSTITUCIONAL</t>
  </si>
  <si>
    <t>SUMINISTRO E INSTALACIÓN DE LAVAMANOS DE SOBREPONER COLOR BLANCO</t>
  </si>
  <si>
    <t>SUMINISTRO E INSTALACIÓN DE GRIFERÍA PARA DUCHA Y MEZCLADOR</t>
  </si>
  <si>
    <t>1.14.1</t>
  </si>
  <si>
    <t>1.14.2</t>
  </si>
  <si>
    <t>1.14.3</t>
  </si>
  <si>
    <t>1.14.4</t>
  </si>
  <si>
    <t>1.14.5</t>
  </si>
  <si>
    <t>1.14.6</t>
  </si>
  <si>
    <t>1.14.7</t>
  </si>
  <si>
    <t>1.14.8</t>
  </si>
  <si>
    <t>1.14.9</t>
  </si>
  <si>
    <t>1.14.10</t>
  </si>
  <si>
    <t>1.14.11</t>
  </si>
  <si>
    <t>SUMINISTRO E INSTALACIÓN PUERTA TABLERO CORRIDO INCLUYE MARCO, CERRADURA LAMINA COLL ROLLED CAL 20;2,3 X 0.80 M</t>
  </si>
  <si>
    <t>SUMINISTRO E INSTALACIÓN PUERTA TABLERO CORRIDO INCLUYE MARCO, CERRADURA LAMINA COLL ROLLED CAL 20;; 2,3 X 1.00 M</t>
  </si>
  <si>
    <t>SUMINISTRO E INSTALACIÓN PUERTA TABLERO CORRIDO INCLUYE MARCO, CERRADURA LAMINA COLL ROLLED CAL 20;; 2,3 X 1,2 M</t>
  </si>
  <si>
    <t>SUMINISTRO E INSTALACIÓN PUERTA TABLERO CORRIDO INCLUYE MARCO, CERRADURA LAMINA COLL ROLLED CAL 20; 2,3 X 0,7 M</t>
  </si>
  <si>
    <t>SUMINISTRO E INSTALACIÓN DIVISIONES EN LAMINA COLLE ROLLED CAL 18 ENTAMBORADA</t>
  </si>
  <si>
    <t>SUMINISTRO E INSTALACIÓN VENTANA EN MADERA SEGÚN DISEÑO CON VIDRIO 4 MM</t>
  </si>
  <si>
    <t>SUMINISTRO E INSTALACIÓN VENTANA ALUMINIO CORRREDIZO, CON VIDRIO 4 MM</t>
  </si>
  <si>
    <t>SUMINISTRO E INSTALACIÓN VENTANA SISTEMA 744, INCLUYE VIDRIO 4 MM</t>
  </si>
  <si>
    <t>MUEBLE DE PISO EN ACERO INOXIDABLE 304, MESÓN SUPERIOR EN ACERO INOXIDABLE CALIBRE 18, CON LAVA PLATOS EN ACERO INOXIDABLE CALIBRE 18 DE 60 DE LARGO X40 DE ANCHO, X 30 DE FONDO, CON SU RESPECTIVA TRAMPA GRASAS ACERO INOXIDABLE CALIBRE 20: 50CM DE ALTA, 40 DE ANCHO X 25 DE FONDO. MEDIDA TOTAL DEL MUEBLE LAVAPLATOS: 215 DE LARGO X 60 DE ANCHO X 88 DE ALTO. MEDIDA MUEBLE PEQUEÑO: 25 DE LARGO X 27 DE ANCHO X 88 DE ALTO. TODO FORRADO EN ACERO INOXIDABLE EN CALIBRE 22, ENTRE PAÑOS EN CALIBRE 20 Y 6 PUERTAS EN CALIBRE 20 DE ABRIR.</t>
  </si>
  <si>
    <t>ESTUFA INDUSTRIAL DE CUATRO PUESTOS EN ACERO INOXIDABLE 304 CALIBRE 22 LA BOCELARÍA Y FORRADA EN CALIBRE 24 EN ACERO INOXIDABLE 304, MEDIDA EXTERNA DE LA ESTUFA: 120 DE LARGA X 60 DE ANCHA X 88 DE ALTA, CON UNA PACHA Q50 + 1 FOGÓN Q30 Y DOS FOGONES Q15 CON 4 PUERTAS DE ABRIR</t>
  </si>
  <si>
    <t>EXTRACTOR DE COCINA EN ACERO INOXIDABLE, MEDIDAS: 130 DE LARGO X 70 DE ANCHO X 8 DE ALTO</t>
  </si>
  <si>
    <t>1.15.01</t>
  </si>
  <si>
    <t>1.15.02</t>
  </si>
  <si>
    <t>SUMINISTRO E INSTALACIÓN DE TEJA DE BARRO TIPO ESPAÑOLA SOBRE LÁMINA DE FIBROCEMENTO DE E= 10 MM.</t>
  </si>
  <si>
    <t>SUMINISTRO E INSTALACIÓN PERFILERIA METALICA PARA ESTRUCTURA DE CUBIERTA DE EDIFICACIONES. DIMENSIONES Y CALIBRES SEGÚN DISEÑO</t>
  </si>
  <si>
    <t>1.16.1.1</t>
  </si>
  <si>
    <t>1.16.1.2</t>
  </si>
  <si>
    <t>1.16.1.3</t>
  </si>
  <si>
    <t>1.16.1.4</t>
  </si>
  <si>
    <t>1.16.1.5</t>
  </si>
  <si>
    <t>1.16.1.6</t>
  </si>
  <si>
    <t>1.16.1.7</t>
  </si>
  <si>
    <t>1.16.1.8</t>
  </si>
  <si>
    <t>1.16.1.9</t>
  </si>
  <si>
    <t>1.16.1.10</t>
  </si>
  <si>
    <t>1.16.1.11</t>
  </si>
  <si>
    <t>1.16.1.12</t>
  </si>
  <si>
    <t>1.16.1.13</t>
  </si>
  <si>
    <t>1.16.1.14</t>
  </si>
  <si>
    <t>1.16.1.15</t>
  </si>
  <si>
    <t>1.16.1.16</t>
  </si>
  <si>
    <t>1.16.1.17</t>
  </si>
  <si>
    <t>1.16.1.18</t>
  </si>
  <si>
    <t>1.16.1.19</t>
  </si>
  <si>
    <t>1.16.1.20</t>
  </si>
  <si>
    <t>1.16.1.21</t>
  </si>
  <si>
    <t>1.16.1.22</t>
  </si>
  <si>
    <t>1.16.1.23</t>
  </si>
  <si>
    <t>1.16.1.24</t>
  </si>
  <si>
    <t>1.16.1.25</t>
  </si>
  <si>
    <t>1.16.1.26</t>
  </si>
  <si>
    <t>1.16.1.27</t>
  </si>
  <si>
    <t>1.16.1.28</t>
  </si>
  <si>
    <t>1.16.1.29</t>
  </si>
  <si>
    <t>1.16.1.30</t>
  </si>
  <si>
    <t>1.16.1.31</t>
  </si>
  <si>
    <t>1.16.1.32</t>
  </si>
  <si>
    <t>1.16.1.33</t>
  </si>
  <si>
    <t>1.16.1.34</t>
  </si>
  <si>
    <t>1.16.1.35</t>
  </si>
  <si>
    <t>1.16.1.36</t>
  </si>
  <si>
    <t>1.16.1.37</t>
  </si>
  <si>
    <t>1.16.1.38</t>
  </si>
  <si>
    <t>1.16.1.39</t>
  </si>
  <si>
    <t>TUBERIA AC SCH 40 4" SUMINISTRO E INSTALACIÓN</t>
  </si>
  <si>
    <t xml:space="preserve">COUPLING PARA UNION RANURADA  4" SUMINISTRO E INSTALACION </t>
  </si>
  <si>
    <t>ACCESORIO ACERO RANURADO 4" SUMINISTRO E INSTALACIÓN</t>
  </si>
  <si>
    <t>COUPLING PARA UNION RANURADA 1" SUMINISTRO E INSTALACIÓN</t>
  </si>
  <si>
    <t>SIAMESA DE 4 X 2 1/2" X 2 1/2"</t>
  </si>
  <si>
    <t>VALVULA CHEQUE RANURADA 4" SUMINISTRO E INSTALACIÓN</t>
  </si>
  <si>
    <t>COUPLING PARA UNION RANURADA 1 1/4" SUMINISTRO E INSTALACIÓN</t>
  </si>
  <si>
    <t xml:space="preserve">NIPLE PASAMURO A INOX 1 1/4" </t>
  </si>
  <si>
    <t>NIPLE PASAMURO A INOX 2" SUMINISTRO E INSTALACIÓN</t>
  </si>
  <si>
    <t>NIPLE PASAMURO A INOX 3" SUMINISTRO E INSTALACIÓN</t>
  </si>
  <si>
    <t>EQUIPO DE BOMBEO LISTADO 500 GPM - 82,61 psi POTENCIA DE 31,67 hp PARA RED CONTRA INCENDIOS - INCLUYE CABEZAL DE DESCARGA EN 4 PULGADAS CON JUEGO DE 2 VALVULAS DE 2 1/2" - VALVULAS DE CORTE Y ACCESORIOS - BOMBA AUXILIAR TIPO JOCKEY - MANOMETROS - VALVULA DE PURGA DE AIRE - TABLERO DE CONTROL. SUMINISTRO E INSTALACION.</t>
  </si>
  <si>
    <t>EQUIPO HIDRONEUMATICO POTENCIA COMERCIAL 1.0 HP - ADT 14.21 m.c.a - Q=1.15 L/s - TANQUE HIDRONEUMATICO 100 L - INCLUYE ACCESORIOS DE CONEXIÓN - TABLERO DE CONTROL</t>
  </si>
  <si>
    <t>TUBERIA ACERO NEGRO SCH 10  1" SUMINISTRO E INSTALACION</t>
  </si>
  <si>
    <t>TUBERIA ACERO NEGRO SCH 10  1 1/4" SUMINISTRO E INSTALACION</t>
  </si>
  <si>
    <t>TUBERIA ACERO NEGRO SCH 10  2" SUMINISTRO E INSTALACION</t>
  </si>
  <si>
    <t>TUBERIA ACERO NEGRO SCH 40  3" SUMINISTRO E INSTALACION</t>
  </si>
  <si>
    <t>TUBERIA PVC C-900 4"</t>
  </si>
  <si>
    <t>ACCESORIOS C-900 4"</t>
  </si>
  <si>
    <t xml:space="preserve">COUPLING PARA UNION RANURADA  2" SUMINISTRO E INSTALACION </t>
  </si>
  <si>
    <t xml:space="preserve">COUPLING PARA UNION RANURADA  3" SUMINISTRO E INSTALACION </t>
  </si>
  <si>
    <t>ACCESORIO ACERO RANURADO 1" SUMINISTRO E INSTALACIÓN</t>
  </si>
  <si>
    <t>ACCESORIO ACERO RANURADO 1 1/4" SUMINISTRO E INSTALACIÓN</t>
  </si>
  <si>
    <t>ACCESORIO ACERO RANURADO 2" SUMINISTRO E INSTALACIÓN</t>
  </si>
  <si>
    <t>ACCESORIO ACERO RANURADO 3" SUMINISTRO E INSTALACIÓN</t>
  </si>
  <si>
    <t>UNIÓN UNIVERSAL PVC A ACERO SUMINISTRO E INSTALACIÓN</t>
  </si>
  <si>
    <t>GABINETE TIPO III SUMINISTRO E INSTALACIÓN</t>
  </si>
  <si>
    <t>NIPLE PASAMURO A INOX 4" SUMINISTRO E INSTALACIÓN</t>
  </si>
  <si>
    <t>ABRAZADERA 1" SUMINISTRO E INSTALACIÓN</t>
  </si>
  <si>
    <t>ABRAZADERA 1 1/4" SUMINISTRO E INSTALACIÓN</t>
  </si>
  <si>
    <t>ABRAZADERA 2" SUMINISTRO E INSTALACIÓN</t>
  </si>
  <si>
    <t>ABRAZADERA 3" SUMINISTRO E INSTALACIÓN</t>
  </si>
  <si>
    <t>ABRAZADERA 4" SUMINISTRO E INSTALACIÓN</t>
  </si>
  <si>
    <t>ESTACION DE CONTROL SUMINISTRO E INSTALACIÓN</t>
  </si>
  <si>
    <t>PUNTO ROCIADOR 1" SUMINISTRO E INSTALACIÓN</t>
  </si>
  <si>
    <t>ROCIADOR PENDENT BRONCE K 5.6 D=1/2" CON ESCUDO SUMINISTRO E INSTALACIÓN</t>
  </si>
  <si>
    <t>PLACA ANTIVORTICE 4" 0.7x0.7 SUMINISTRO E INSTALACIÓN</t>
  </si>
  <si>
    <t>CABEZAL DE VALVULAS PARA LLENADO DE TANQUES SUMINISTRO E INSTALACIÓN</t>
  </si>
  <si>
    <t>TUBERIA PVC-P 4" SUMINISTRO E INSTALACIÓN</t>
  </si>
  <si>
    <t>ACCESORIOS PVC-P 4" SUMINISTRO E INSTALACIÓN</t>
  </si>
  <si>
    <t>1.16.2.1</t>
  </si>
  <si>
    <t>1.16.2.2</t>
  </si>
  <si>
    <t>1.16.2.3</t>
  </si>
  <si>
    <t>1.16.2.4</t>
  </si>
  <si>
    <t>1.16.2.5</t>
  </si>
  <si>
    <t>1.16.2.6</t>
  </si>
  <si>
    <t>1.16.2.7</t>
  </si>
  <si>
    <t>SIRENA CON LUZ DE ESTROBO EN EL TECHO</t>
  </si>
  <si>
    <t>DETECTOR DE HUMO DIRECCIONABLE FOTOELECTRICO</t>
  </si>
  <si>
    <t>AVISADOR MANUAL DIRECCIONABLE</t>
  </si>
  <si>
    <t>TUBERIA PARA CANALIZACIÓN DE PROTECCIÓN DE CABLEADO, FORMADA POR TUBO DE PVC RÍGIDO, BLINDADO, ENCHUFABLE, DE COLOR NEGRO, DE 16 MM DE DIÁMETRO NOMINAL, CON IP547. INCLUYE ABRAZADERAS, ELEMENTOS DE SUJECIÓN Y ACCESORIOS (CURVAS, MANGUITOS, TES, CODOS Y CURVAS FLEXIBLES).</t>
  </si>
  <si>
    <t>PANEL DE CONTROL REF: NFS-320, MARCA: NOTIFIER</t>
  </si>
  <si>
    <t>CAJA TIPO RAWELT 2400 5 SALIDAS Ø 3/4" REF: RC-0391, MARCA: RAWELT</t>
  </si>
  <si>
    <t>TAPA CIEGA PARA CAJA 2400  REF: TC-0416, MARCA: RAWELT</t>
  </si>
  <si>
    <t>1.16.3.1</t>
  </si>
  <si>
    <t>1.16.3.2</t>
  </si>
  <si>
    <t>SEÑALIZACION DE RUTAS DE EVACUACION Y SALIDAS DE EMERGENCIA</t>
  </si>
  <si>
    <t>LUMINARIA  DE  EMERGENCIA,  CON  TUBO  LINEAL  FLUORESCENTE,  6  W  - G5,  FLUJO  LUMINOSO 155 LÚMENES, CARCASA DE 245X110X58 MM, CLASE II, IP42, CON BATERÍAS DE NI-CD DE ALTA TEMPERATURA, AUTONOMÍA DE 1 H, ALIMENTACIÓN A 230 V, TIEMPO DE CARGA 24 H. INCLUSO ACCESORIOS Y ELEMENTOS DE FIJACIÓN.ILUMINACION DE EMERGENCIA</t>
  </si>
  <si>
    <t>1.17.7</t>
  </si>
  <si>
    <t>1.17.9</t>
  </si>
  <si>
    <t>1.17.10</t>
  </si>
  <si>
    <t>1.17.11</t>
  </si>
  <si>
    <t>SUMINISTRO E INSTALACIÓN PORTON EN MALLA ESLABONADA INCLUYE TUBERÍA GALVANIZADA 2" (L), TAPAS, &lt; PL</t>
  </si>
  <si>
    <t>ANDENES, CONCRETO 20.7 MPa (3000 PSI) SUMINISTRO Y CONSTRUCCIÓN</t>
  </si>
  <si>
    <t>BORDILLO DE CONCRETO VACIADO IN SITU; INCLUYE LA CONFORMACION DE LA SUPERFICIE DE APOYO</t>
  </si>
  <si>
    <t>PLACAS DE ACCESO EN CONCRETO 20.7 MPa (3000 PSI) SUMINISTRO Y CONSTRUCCIÓN</t>
  </si>
  <si>
    <t>1.18.1</t>
  </si>
  <si>
    <t>LIMPIEZA DE PISOS, SENDEROS Y MUROS CON HIDROJET</t>
  </si>
  <si>
    <t>LEVANTAMIENTO TOPOGRAFICO</t>
  </si>
  <si>
    <t>ESTUDIO DE SUELOS</t>
  </si>
  <si>
    <t>MOVIMIENTO DE TIERRAS</t>
  </si>
  <si>
    <t>ZAPATAS</t>
  </si>
  <si>
    <t>VIGAS DE CIMENTACIÓN</t>
  </si>
  <si>
    <t>ESTRUCTURA</t>
  </si>
  <si>
    <t>ACERO DE REFUERZO</t>
  </si>
  <si>
    <t>SISTEMA DE RED HIDRAULICA</t>
  </si>
  <si>
    <t>CUARTO DE BOMBAS</t>
  </si>
  <si>
    <t>RED ELECTRICA</t>
  </si>
  <si>
    <t>INSTALACION ELECTRICA INTERIOR</t>
  </si>
  <si>
    <t>ILUMINACION</t>
  </si>
  <si>
    <t>ACOMETIDAS PARCIALES</t>
  </si>
  <si>
    <t>URBANISMO</t>
  </si>
  <si>
    <t>MEDIA TENSION</t>
  </si>
  <si>
    <t>COMUNICACIONES</t>
  </si>
  <si>
    <t>SISTEMA DE RESPALDO</t>
  </si>
  <si>
    <t>SISTEMA FOTOVOLTAICO</t>
  </si>
  <si>
    <t>MAMPOSTERIA</t>
  </si>
  <si>
    <t>PAÑETES</t>
  </si>
  <si>
    <t>PISOS Y ACABADOS</t>
  </si>
  <si>
    <t>PINTURA, APARATOS SANITARIOS Y ACCESORIOS</t>
  </si>
  <si>
    <t>CAPINTERIA METALICA</t>
  </si>
  <si>
    <t>CUBIERTA</t>
  </si>
  <si>
    <t>RED CONTRA INCENDIOS</t>
  </si>
  <si>
    <t>SISTEMA DE PROTECCION</t>
  </si>
  <si>
    <t>SISTEMA DE DETECCIÓN Y ALARMA</t>
  </si>
  <si>
    <t>SISTEMA DE SEGURIDAD HUMANA</t>
  </si>
  <si>
    <t>ASEO OBRA</t>
  </si>
  <si>
    <t>1.1.1</t>
  </si>
  <si>
    <t>ACTIVIDADES PRELIMINARES</t>
  </si>
  <si>
    <t>ESTACION DE BOMBEROS</t>
  </si>
  <si>
    <t>CERRAMIENTO EN VARA ROLLIZA Y LONA H = 1.50 M . DISTANCIA ENTRE POSTES 2 M</t>
  </si>
  <si>
    <t>SUBTOTAL OBRAS</t>
  </si>
  <si>
    <t>DISEÑO - PLAN DE MANEJO AMBIENTAL</t>
  </si>
  <si>
    <t>EJECUCION - PLAN DE MANEJO AMBIENTAL</t>
  </si>
  <si>
    <t xml:space="preserve">REVISION Y/O DISEÑO ARQUITECTONICO </t>
  </si>
  <si>
    <t xml:space="preserve">REVISION Y/O DISEÑO URBANO Y ESPACIO PUBLICO </t>
  </si>
  <si>
    <t xml:space="preserve">REVISION Y/O DISEÑO ESTRUCTURAL </t>
  </si>
  <si>
    <t>REVISION Y/O DISEÑO HIDROSANITARIO Y RCI</t>
  </si>
  <si>
    <t xml:space="preserve">REVISION Y/O DISEÑO ELECTRICO E ILUMINACION </t>
  </si>
  <si>
    <t>REVISION Y AJUSTE PRESUPUESTO Y PROGRAMACION DE OBRA</t>
  </si>
  <si>
    <t xml:space="preserve">REVISION Y AJUSTE A DISEÑOS Y/O DISEÑOS </t>
  </si>
  <si>
    <t>1.3</t>
  </si>
  <si>
    <t>1.1</t>
  </si>
  <si>
    <t>1.2</t>
  </si>
  <si>
    <t>1.4</t>
  </si>
  <si>
    <t>1.5</t>
  </si>
  <si>
    <t>1.6</t>
  </si>
  <si>
    <t>1.7</t>
  </si>
  <si>
    <t>1.8</t>
  </si>
  <si>
    <t>1.9</t>
  </si>
  <si>
    <t>1.9.1</t>
  </si>
  <si>
    <t>1.9.2</t>
  </si>
  <si>
    <t>1.9.3</t>
  </si>
  <si>
    <t>1.9.4</t>
  </si>
  <si>
    <t>1.9.5</t>
  </si>
  <si>
    <t>1.9.6</t>
  </si>
  <si>
    <t>1.9.7</t>
  </si>
  <si>
    <t>1.9.8</t>
  </si>
  <si>
    <t>1.9.9</t>
  </si>
  <si>
    <t>1.10</t>
  </si>
  <si>
    <t>1.11</t>
  </si>
  <si>
    <t>1.12</t>
  </si>
  <si>
    <t>1.13</t>
  </si>
  <si>
    <t>1.14</t>
  </si>
  <si>
    <t>1.15</t>
  </si>
  <si>
    <t>1.16</t>
  </si>
  <si>
    <t>1.16.1</t>
  </si>
  <si>
    <t>1.16.2</t>
  </si>
  <si>
    <t>1.16.3</t>
  </si>
  <si>
    <t>1.17</t>
  </si>
  <si>
    <t>1.18</t>
  </si>
  <si>
    <t>2.1</t>
  </si>
  <si>
    <t>2.2</t>
  </si>
  <si>
    <t>2.3</t>
  </si>
  <si>
    <t>2.4</t>
  </si>
  <si>
    <t>2.5</t>
  </si>
  <si>
    <t>2.6</t>
  </si>
  <si>
    <t>2.7</t>
  </si>
  <si>
    <t>2.8</t>
  </si>
  <si>
    <t>2.9</t>
  </si>
  <si>
    <t xml:space="preserve">SUBTOTAL  REVISION Y AJUSTE A DISEÑOS Y/O DISEÑOS </t>
  </si>
  <si>
    <t>SUBTOTAL OBRA</t>
  </si>
  <si>
    <t xml:space="preserve">SUB TOTAL REVISION Y AJUSTE A DISEÑOS Y/O DISEÑOS </t>
  </si>
  <si>
    <t>IVA  (19%)</t>
  </si>
  <si>
    <t>TOTAL EJECUCION OBRA (A)</t>
  </si>
  <si>
    <t>TOTAL REVISION Y AJUSTE A DISEÑOS Y/O DISEÑOS  (B)</t>
  </si>
  <si>
    <t>VALOR TOTAL (A + B)</t>
  </si>
  <si>
    <t>FORMATO</t>
  </si>
  <si>
    <t>VERSIÓN: 1</t>
  </si>
  <si>
    <t>CÓDIGO: M-PD-ID-F-001</t>
  </si>
  <si>
    <t>GOBERNACIÓN DE BOYACÁ - SECRETARÍA DE INFRAESTRUCTURA PÚBLICA</t>
  </si>
  <si>
    <t>FECHA: 30/abril/2025</t>
  </si>
  <si>
    <t>ANÁLISIS DE PRECIOS UNITARIOS</t>
  </si>
  <si>
    <t>No. CAPÍTULO</t>
  </si>
  <si>
    <t>C A P Í T U L O</t>
  </si>
  <si>
    <t>I N F R A E S T R U C T U R A   V I A L</t>
  </si>
  <si>
    <t>No. SUB-CAPÍTULO</t>
  </si>
  <si>
    <t>S U B - C A P Í T U L O</t>
  </si>
  <si>
    <t>V A R I O S   ( V Í A S ).</t>
  </si>
  <si>
    <t>REF. PRECIO GOB. BOYACÁ</t>
  </si>
  <si>
    <t>DESCRIPCIÓN DE LA ACTIVIDAD</t>
  </si>
  <si>
    <t>Unidad</t>
  </si>
  <si>
    <t>3.13.08</t>
  </si>
  <si>
    <t>No. ÍTEM PRESUPUESTO</t>
  </si>
  <si>
    <t>1. MATERIAL</t>
  </si>
  <si>
    <t>Valor Unitario</t>
  </si>
  <si>
    <t>Cantidad</t>
  </si>
  <si>
    <t>Valor parcial</t>
  </si>
  <si>
    <t>TELA CERRAMIENTO OBRA (VERDE)</t>
  </si>
  <si>
    <t>MADERA VARA DE CLAVO</t>
  </si>
  <si>
    <t>REPISA ORDINARIO 3m.</t>
  </si>
  <si>
    <t>PUNTILLA CON Y SIN CABEZA 2</t>
  </si>
  <si>
    <t>LB</t>
  </si>
  <si>
    <t/>
  </si>
  <si>
    <t>SUBTOTAL MATERIALES</t>
  </si>
  <si>
    <t>2. EQUIPO</t>
  </si>
  <si>
    <t>Vr. Unitario</t>
  </si>
  <si>
    <t>HERRAMIENTA Y EQUIPO MENOR (%M.O.)</t>
  </si>
  <si>
    <t>%</t>
  </si>
  <si>
    <t>SUBTOTAL EQUIPO</t>
  </si>
  <si>
    <t>3. MANO DE OBRA</t>
  </si>
  <si>
    <t>CUADRILLA DE ALBAÑILERIA (AA)</t>
  </si>
  <si>
    <t>HC</t>
  </si>
  <si>
    <t>SUBTOTAL MANO DE OBRA</t>
  </si>
  <si>
    <t>COSTO DIRECTO</t>
  </si>
  <si>
    <t>INCREMENTO POR DISTANCIA (F.I.D.)</t>
  </si>
  <si>
    <t>TOTAL COSTO DIRECTO + INCREMENTO POR DISTANCIA</t>
  </si>
  <si>
    <t>IMPREVISTOS</t>
  </si>
  <si>
    <t>TOTAL COSTOS INDIRECTOS</t>
  </si>
  <si>
    <t>TOTAL COSTOS ACTIVIDAD (INCLUYE AIU E INCREMENTO POR DISTANCIA)</t>
  </si>
  <si>
    <t>OBSERVACIONES:</t>
  </si>
  <si>
    <t>________________________________________</t>
  </si>
  <si>
    <t>Realizó</t>
  </si>
  <si>
    <t>Aprobó</t>
  </si>
  <si>
    <t>O B R A S   D E   D R E N A J E ,   P R O T E C C I Ó N   Y   E S T R U C T U R A S</t>
  </si>
  <si>
    <t>3.03.10</t>
  </si>
  <si>
    <t>T R A N S P O R T E</t>
  </si>
  <si>
    <t>3.12.02</t>
  </si>
  <si>
    <t>4. TRANSPORTE</t>
  </si>
  <si>
    <t>TRANSPORTE M3/KM</t>
  </si>
  <si>
    <t>SUBTOTAL TRANSPORTE</t>
  </si>
  <si>
    <t>3.03.15</t>
  </si>
  <si>
    <t>MATERIAL DE AFIRMADO NORMA INVIAS</t>
  </si>
  <si>
    <t>CARGADOR FRONTAL O SIMILAR (CAPACIDAD MÍNIMA 3.5 TON)</t>
  </si>
  <si>
    <t>HORA</t>
  </si>
  <si>
    <t>VIBROCOMPACTADOR RANA (HR)</t>
  </si>
  <si>
    <t>VOLQUETA</t>
  </si>
  <si>
    <t>M3-5KM</t>
  </si>
  <si>
    <t>E D I F I C A C I O N E S</t>
  </si>
  <si>
    <t>C I M E N T A C I O N E S    Y   D E S A G Ü E S</t>
  </si>
  <si>
    <t>2.02.24</t>
  </si>
  <si>
    <t>AGUA</t>
  </si>
  <si>
    <t>L</t>
  </si>
  <si>
    <t>VIBROCOMPACTADOR RANA (DÍA)</t>
  </si>
  <si>
    <t>DIA</t>
  </si>
  <si>
    <t>AYUDANTE (AA)</t>
  </si>
  <si>
    <t>HH</t>
  </si>
  <si>
    <t>2.02.15</t>
  </si>
  <si>
    <t>RETROEXCAVADORA (CAPACIDAD 100 HP)</t>
  </si>
  <si>
    <t>2.02.10</t>
  </si>
  <si>
    <t>TABLA CHAPA DE 25 cm. X 2 cm. (ORDINARIO)</t>
  </si>
  <si>
    <t>CONCRETO SIMPLE DE 21 Mpa. (3000 PSI)</t>
  </si>
  <si>
    <t>CUARTON DE MADERA (ORDINARIO) DE 2"x 4"</t>
  </si>
  <si>
    <t>VIBRADOR PORTÁTIL PARA CONCRETO</t>
  </si>
  <si>
    <t>CUADRILLA DE ALBAÑILERIA (AA1)</t>
  </si>
  <si>
    <t>3.03.22</t>
  </si>
  <si>
    <t>CONCRETO SIMPLE DE 14 Mpa. (2000 PSI)</t>
  </si>
  <si>
    <t>2.02.13</t>
  </si>
  <si>
    <t>VARILLÓN DE 4 cm. X 4 cm. X 3m.</t>
  </si>
  <si>
    <t>R E D E S   D E   A L C A N T A R I L L A D O   Y   D E S A G Ü E S</t>
  </si>
  <si>
    <t>C O N C R E T O S   Y   O T R O S   ( A C U E D U C.  Y   A L C A N T A R. )</t>
  </si>
  <si>
    <t>5.03.02</t>
  </si>
  <si>
    <t>CONCRETO IMPERMEABILIZADO DE 21 Mpa. (3000 PSI)</t>
  </si>
  <si>
    <t>FORMALETA PARA CONSTRUCCIÓN</t>
  </si>
  <si>
    <t>M2-DÍA</t>
  </si>
  <si>
    <t>E S T R U C T U R A S   D E   C O N C R E T O</t>
  </si>
  <si>
    <t>2.03.01</t>
  </si>
  <si>
    <t>ALAMBRE NEGRO NO.18 (RECOCIDO)</t>
  </si>
  <si>
    <t>TABLA BURRA ORDINARIO X 3m.</t>
  </si>
  <si>
    <t>PUNTILLA CON Y SIN CABEZA 1</t>
  </si>
  <si>
    <t>ALAMBRE GALVANIZADO # 18</t>
  </si>
  <si>
    <t>ANDAMIO TUBULAR NORMALIZADO, TIPO MULTIDIRECCIONAL, DE ACERO GALVANIZADO EN CALIENTE, SEGÚN ISO 9001</t>
  </si>
  <si>
    <t>2.03.29</t>
  </si>
  <si>
    <t>5.03.04</t>
  </si>
  <si>
    <t>CONCRETO IMPERMEABILIZADO DE 28 Mpa. (4000 PSI)</t>
  </si>
  <si>
    <t>2.03.21</t>
  </si>
  <si>
    <t>LÁMINA COLABORANTE CAL. 22 (METALDECK O SIMILAR)</t>
  </si>
  <si>
    <t>2.02.35</t>
  </si>
  <si>
    <t>ACERO DE REFUERZO F`y = 60000 PSI</t>
  </si>
  <si>
    <t>SEGUETA</t>
  </si>
  <si>
    <t>2.03.35</t>
  </si>
  <si>
    <t>MALLA ELECTROSOLDADA (Kg)</t>
  </si>
  <si>
    <t>A C T I V I D A D E S    P R E L I M I N A R E S</t>
  </si>
  <si>
    <t>2.01.64</t>
  </si>
  <si>
    <t>MADERA DURMIENTE ORDINARIO (4 cm. X 4 cm.)</t>
  </si>
  <si>
    <t>EQUIPO DE TOPOGRAFÍA (ESTACION TOTAL, NIVEL Y ACCESORIOS)</t>
  </si>
  <si>
    <t>R E D E S   D E   A C U E D U C T O</t>
  </si>
  <si>
    <t>T U B E R Í A   P V C   -   A C U E D U C T O</t>
  </si>
  <si>
    <t>4.01.04</t>
  </si>
  <si>
    <t>ARENA DE PEÑA</t>
  </si>
  <si>
    <t>EL FACTOR DE EXPANSIÓN Y/O DE COMPACTACIÓN DE LOS MATERIALES AGREGADOS, SE DEBE CONSIDERAR DENTRO DE LA MEMORIA DE CANTIDADES DE OBRA DE CADA PROYECTO TENIENDO EN CUENTA EL RESULTADO DE LOS ENSAYOS DE LABORATORIO RESPECTIVOS.</t>
  </si>
  <si>
    <t>I N S T A L A C I O N E S   H I D R Á U L I C A S   Y   S A N I T A R I A S</t>
  </si>
  <si>
    <t>2.12.03</t>
  </si>
  <si>
    <t>TUBERÍA PVC DE 1". T.P. (RDE 13.5)</t>
  </si>
  <si>
    <t>SOLDADURA PVC</t>
  </si>
  <si>
    <t>1/4 GL</t>
  </si>
  <si>
    <t>REMOVEDOR PVC (LIMPIADOR)</t>
  </si>
  <si>
    <t>UNION CANAL PVC  ALL</t>
  </si>
  <si>
    <t>TEE PVC DE 1" T.P.</t>
  </si>
  <si>
    <t>CODO PVC DE 1" T.P.</t>
  </si>
  <si>
    <t>CUADRILLA DE INSTALACIÓNES (BB)</t>
  </si>
  <si>
    <t>2.12.01</t>
  </si>
  <si>
    <t>TUBERÍA PVC DE 1/2". T.P. (RDE 9)</t>
  </si>
  <si>
    <t>UNION  DE 1/2``</t>
  </si>
  <si>
    <t>TEE PVC DE 1/2" T.P.</t>
  </si>
  <si>
    <t>CODO PVC DE 1/2" T.P.</t>
  </si>
  <si>
    <t>2.12.02</t>
  </si>
  <si>
    <t>TUBERÍA PVC DE 3/4". T.P. (RDE 11)</t>
  </si>
  <si>
    <t>TEE PVC DE 3/4" T.P.</t>
  </si>
  <si>
    <t>CODO PVC DE 3/4" T.P.</t>
  </si>
  <si>
    <t>2.12.04</t>
  </si>
  <si>
    <t>TUBERÍA PVC DE 1 1/4". T.P.</t>
  </si>
  <si>
    <t>TEE PVC DE 1 1/4" T.P.</t>
  </si>
  <si>
    <t>CODO PVC DE 1 1/4" T.P.</t>
  </si>
  <si>
    <t>2.12.43</t>
  </si>
  <si>
    <t>REGISTRO DE BOLA ROSCADO PVC DE 3/4" T.P.</t>
  </si>
  <si>
    <t>ADAPTADOR MACHO PVC DE 3/4"</t>
  </si>
  <si>
    <t>CINTA TEFLON 10 m 1/2``</t>
  </si>
  <si>
    <t>RLL</t>
  </si>
  <si>
    <t>2.12.42</t>
  </si>
  <si>
    <t>REGISTRO DE BOLA ROSCADO PVC DE 1/2" T.P.</t>
  </si>
  <si>
    <t>ADAPTADOR MACHO PVC DE 1/2"</t>
  </si>
  <si>
    <t>2.12.44</t>
  </si>
  <si>
    <t>REGISTRO DE BOLA ROSCADO PVC DE 1" T.P.</t>
  </si>
  <si>
    <t>ADAPTADOR MACHO PVC DE 1"</t>
  </si>
  <si>
    <t>2.12.09</t>
  </si>
  <si>
    <t>UNIÓN PVC DE 1/2" T.P.</t>
  </si>
  <si>
    <t>TAPON PVC ROSCADO 1/2"</t>
  </si>
  <si>
    <t>2.12.106</t>
  </si>
  <si>
    <t>TUBERÍA SANITARIA DE 2" PVC T.P.</t>
  </si>
  <si>
    <t>UNIÓN PVC SANITARIA DE 2"</t>
  </si>
  <si>
    <t>CODO SANITARIO DE 2" PVC</t>
  </si>
  <si>
    <t>TEE SENCILLA SANITARIA DE 2" PVC</t>
  </si>
  <si>
    <t>2.12.108</t>
  </si>
  <si>
    <t>TUBERÍA SANITARIA DE 4" PVC T.P.</t>
  </si>
  <si>
    <t>UNIÓN PVC SANITARIA DE 4"</t>
  </si>
  <si>
    <t>CODO SANITARIO DE 4" PVC</t>
  </si>
  <si>
    <t>TEE SENCILLA SANITARIA DE 4" PVC</t>
  </si>
  <si>
    <t>2.12.10</t>
  </si>
  <si>
    <t>UNIÓN PVC DE 3/4" T.P.</t>
  </si>
  <si>
    <t>2.12.109</t>
  </si>
  <si>
    <t>TUBERÍA SANITARIA DE 6" PVC T.P.</t>
  </si>
  <si>
    <t>UNIÓN PVC SANITARIA DE 6"</t>
  </si>
  <si>
    <t>CODO SANITARIO DE 6" PVC</t>
  </si>
  <si>
    <t>TEE SENCILLA SANITARIA DE 6" PVC</t>
  </si>
  <si>
    <t>2.12.107</t>
  </si>
  <si>
    <t>TUBERÍA SANITARIA DE 3" PVC T.P.</t>
  </si>
  <si>
    <t>UNIÓN PVC SANITARIA DE 3"</t>
  </si>
  <si>
    <t>CODO SANITARIO DE 3" PVC</t>
  </si>
  <si>
    <t>TEE SENCILLA SANITARIA DE 3" PVC</t>
  </si>
  <si>
    <t>2.12.143</t>
  </si>
  <si>
    <t>2.12.144</t>
  </si>
  <si>
    <t>2.12.145</t>
  </si>
  <si>
    <t>T U B E R Í A   S A N I T A R I A   P V C   Y   A C C E S O R I O S</t>
  </si>
  <si>
    <t>5.01.26</t>
  </si>
  <si>
    <t>TUBERÍA ALCANTARILLADO TDP DE 8" (200 MM)</t>
  </si>
  <si>
    <t>LUBRICANTE TUB PVC/500GR</t>
  </si>
  <si>
    <t>I N S T A L A C I O N E S   E L É C T R I C A S   Y   D E   I L U M I N A C I Ó N</t>
  </si>
  <si>
    <t>2.10.105</t>
  </si>
  <si>
    <t>TOMACORRIENTE DOBLE CON POLO A TIERRA</t>
  </si>
  <si>
    <t>TUBERÍA CONDUIT PVC 1/2" DB</t>
  </si>
  <si>
    <t>CURVA PVC CONDUIT 90° DE 1/2"</t>
  </si>
  <si>
    <t>UNIÓN CONDUIT PVC DE 1/2"</t>
  </si>
  <si>
    <t>CONECTOR TIPO RESORTE</t>
  </si>
  <si>
    <t>CAJA METÁLICA GALVANIZADA 5800 (2 X 4) CAL. 20</t>
  </si>
  <si>
    <t>ADAPTADOR TERMINAL PVC CONDUIT DE 1/2"</t>
  </si>
  <si>
    <t>LIMPIADOR PVC X 1/4</t>
  </si>
  <si>
    <t>GL</t>
  </si>
  <si>
    <t>LUBRICANTE PARA ALAMBRADO DE CABLES</t>
  </si>
  <si>
    <t>CABLE DE COBRE AISLADO THHN/THWN AWG No. 12</t>
  </si>
  <si>
    <t>SOLDADURA LIQUIDA PVC 1/4``</t>
  </si>
  <si>
    <t>CUADRILLA DE INSTALACIÓNES ELÉCTRICAS (FF)</t>
  </si>
  <si>
    <t>2.10.111</t>
  </si>
  <si>
    <t>TOMACORRIENTE TRIFÁSICO DE INCRUSTAR</t>
  </si>
  <si>
    <t>CURVA PVC CONDUIT 90° DE 1"</t>
  </si>
  <si>
    <t>CABLE DE COBRE AISLADO THHN/THWN AWG No. 10</t>
  </si>
  <si>
    <t>M</t>
  </si>
  <si>
    <t>TUBERÍA CONDUIT PVC 1" DB</t>
  </si>
  <si>
    <t>CAJA METÁLICA GALVANIZADA 2400 (4 X 4) CAL. 20</t>
  </si>
  <si>
    <t>ADAPTADOR TERMINAL PVC CONDUIT DE 1"</t>
  </si>
  <si>
    <t>2.10.163</t>
  </si>
  <si>
    <t>CAJA METÁLICA GALVANIZADA OCTAGONAL CAL. 20</t>
  </si>
  <si>
    <t>2.10.181</t>
  </si>
  <si>
    <t>BASE O MARCO METÁLICO PARA SOPORTE DE PANEL LED DE 60 X 60</t>
  </si>
  <si>
    <t>LUMINARIA PANEL LED CUADRADO DE SOBREPONER DE 60 X 60 CM. X 40-60 W.</t>
  </si>
  <si>
    <t>GANCHOS METÁLICOS DE ANCLAJE PARA PANEL LED DE INCRUSTAR (PAQ. X4 UND)</t>
  </si>
  <si>
    <t>TALADRO</t>
  </si>
  <si>
    <t>2.10.175</t>
  </si>
  <si>
    <t>LUMINARIA PANEL LED REDONDO DE INCRUSTAR X 18 W.</t>
  </si>
  <si>
    <t>OFICIAL (FF)</t>
  </si>
  <si>
    <t>2.10.186</t>
  </si>
  <si>
    <t>LUMINARIA LED EMERGENCIA DE DOBLE SPOT DE 2 X 1.6 W.</t>
  </si>
  <si>
    <t>I N S T A L A C I O N E S   E L É C T R I C A S   P A R A   R E D E S   D E   D I S T R I B U C I Ó N   E N   B A J A   Y   M E D I A   T E N S I Ó N</t>
  </si>
  <si>
    <t>E S T R U C T U R A S  Y  C A B L E A D O   P A R A   R E D E S   A É R E A S   D E   D I S T R I B U C I Ó N   E N   B A J A   T E N S I Ó N   Y   M E D I A   T E N S I Ó N.</t>
  </si>
  <si>
    <t>6.02.06</t>
  </si>
  <si>
    <t>POSTE DE FERROCONCRETO 12M 1050 KGF</t>
  </si>
  <si>
    <t>GRÚA DE BRAZO ARTICULADO</t>
  </si>
  <si>
    <t>CUADRILLA DE INSTALACIÓNES ELÉCTRICAS ESPECIALIZADAS (FF1)</t>
  </si>
  <si>
    <t>R E D E S    D E    C O M U N I C A C I O N E S ,   V O Z   Y   D A T O S</t>
  </si>
  <si>
    <t>2.11.45</t>
  </si>
  <si>
    <t>CABLE UTP CAT 6A</t>
  </si>
  <si>
    <t>AMARRE DE LONGITUD 280 MM, ANCHO 4.6 MM</t>
  </si>
  <si>
    <t>CUADRILLA DE CABLEADO ESTRUCTURADO (EE)</t>
  </si>
  <si>
    <t>2.11.47</t>
  </si>
  <si>
    <t>PATCH CORD CAT 6A 2M</t>
  </si>
  <si>
    <t>2.11.36</t>
  </si>
  <si>
    <t xml:space="preserve">SWITCH 10/100/1000 24 PUERTOS </t>
  </si>
  <si>
    <t>2.11.40</t>
  </si>
  <si>
    <t>PATCH PANEL 24 PUERTOS CAT 6A</t>
  </si>
  <si>
    <t>2.11.49</t>
  </si>
  <si>
    <t>PATCH CORD CAT 6A 10M</t>
  </si>
  <si>
    <t>M A M P O S T E R I A</t>
  </si>
  <si>
    <t>2.04.16</t>
  </si>
  <si>
    <t>BLOQUE NO. 5</t>
  </si>
  <si>
    <t>MORTERO 1:4</t>
  </si>
  <si>
    <t>2.04.24</t>
  </si>
  <si>
    <t>LADRILLO PRENSADO MACIZO (TIPO SANTAFÉ O SIMILAR)</t>
  </si>
  <si>
    <t>C O N C R E T O S ,   M O R T E R O S   Y   P A Ñ E T E S   ( B Á S I C O S )</t>
  </si>
  <si>
    <t>P A Ñ E T E S</t>
  </si>
  <si>
    <t>No. ÍTEM PRECIOS GOBER</t>
  </si>
  <si>
    <t>1.03.12</t>
  </si>
  <si>
    <t>1.03.07</t>
  </si>
  <si>
    <t>MORTERO 1:3 IMPERMEABILIZADO</t>
  </si>
  <si>
    <t>1.03.08</t>
  </si>
  <si>
    <t>P I N T U R A S   Y   E S M A L T E S</t>
  </si>
  <si>
    <t>2.07.08</t>
  </si>
  <si>
    <t>YESO CORRIENTE</t>
  </si>
  <si>
    <t>ESTUCO GRIS EN POLVO X 25 KG</t>
  </si>
  <si>
    <t>CEMENTO GRIS</t>
  </si>
  <si>
    <t>LIJA DE AGUA No. 120</t>
  </si>
  <si>
    <t>CUADRILLA DE PINTURAS Y ESTUCOS (CC)</t>
  </si>
  <si>
    <t>P I S O S   -   B A S E S   -   A C A B A D O S</t>
  </si>
  <si>
    <t>2.05.04</t>
  </si>
  <si>
    <t>MORTERO 1:5</t>
  </si>
  <si>
    <t>2.07.02</t>
  </si>
  <si>
    <t>DISOLVENTE THINER</t>
  </si>
  <si>
    <t>LIJA DE AGUA 150 SÚPER</t>
  </si>
  <si>
    <t>PINTURA ESMALTE SINTETICO TIPO II</t>
  </si>
  <si>
    <t>2.07.15</t>
  </si>
  <si>
    <t>PINTURA VINILO PARA EXTERIOR TIPO KORAZA O SIMILAR</t>
  </si>
  <si>
    <t>2.12.177</t>
  </si>
  <si>
    <t>SANITARIO BLANCO CON FLUXÓMETRO</t>
  </si>
  <si>
    <t>SELLANTE POLIURETANO TIPO SIKAFLEX PRO 3WF O SIMILAR</t>
  </si>
  <si>
    <t>BRIDA FLEXIBLE PARA INSTALACIÓN DE SANITARIO</t>
  </si>
  <si>
    <t>2.12.172</t>
  </si>
  <si>
    <t>LAVAMANOS DE SOBREPONER COLOR BLANCO</t>
  </si>
  <si>
    <t>2.12.191</t>
  </si>
  <si>
    <t>DUCHA  COLOR CROMO CON MEZCLADOR</t>
  </si>
  <si>
    <t>C U B I E R T A S</t>
  </si>
  <si>
    <t>2.08.02</t>
  </si>
  <si>
    <t>MANTO ASFÁLTIFO DE 3.0 MM NEGRO.</t>
  </si>
  <si>
    <t>TORNILLO ETERBOARD  1`` AVELLANANTE PUNTA DE BROCA SIN ALETA</t>
  </si>
  <si>
    <t>LÁMINA DE FIBROCEMENTO DE 10 MM.</t>
  </si>
  <si>
    <t>TEJA DE BARRO TIPO ESPAÑOLA</t>
  </si>
  <si>
    <t>CILINDRO DE GAS BUTANO X 14.1 OZ.</t>
  </si>
  <si>
    <t>2.08.33</t>
  </si>
  <si>
    <t>ANTICORROSIVO PRIMER</t>
  </si>
  <si>
    <t>ACERO ESTRUCTURAL. ASTM A-36;A-500; A572.</t>
  </si>
  <si>
    <t>SOLDADURA 6011 X 1/8``</t>
  </si>
  <si>
    <t>DISCO CORTE DE METAL 7"</t>
  </si>
  <si>
    <t>EQUIPO DE SOLDADURA</t>
  </si>
  <si>
    <t>EQUIPO DE CORTE DE ACERO INCLUYE CONSUMIBLES</t>
  </si>
  <si>
    <t>CUADRILLA DE  ESTRUCTURA METÁLICA (HH)</t>
  </si>
  <si>
    <t>TRANSPORTE ESTRUCTURA METALICA HASTA 100 KM</t>
  </si>
  <si>
    <t>MEDIDOR AGUA 1/2" R-160 ACUATUBOS C/CERTIFICADO</t>
  </si>
  <si>
    <t>Vr. Unitario ($)</t>
  </si>
  <si>
    <t>LLAVE BOLA 1/2 PVC ANTIF ROSCA METAL PCP</t>
  </si>
  <si>
    <t>ACCESORIOS-LIMPIADOR Y SOLDADURA PVC</t>
  </si>
  <si>
    <t>EQUIPOS-HERRAMIEN P/PRUEBA HIDROSTÁTICA</t>
  </si>
  <si>
    <t>HERRAMIENTAS MENORES</t>
  </si>
  <si>
    <t>%MO</t>
  </si>
  <si>
    <t>MANO DE OBRA BB</t>
  </si>
  <si>
    <t>hc</t>
  </si>
  <si>
    <t>CUADRILLA DE CARPINTERIA EN MADERA (DD)</t>
  </si>
  <si>
    <t>CONCRETO 1:2:2 ELABORADO EN OBRA-4.000PSI CLASE D</t>
  </si>
  <si>
    <t>CUADRILLA DE DRY WALL (GG)</t>
  </si>
  <si>
    <t>CUADRILLA DE ESTRUCTURA METÁLICA (HH)</t>
  </si>
  <si>
    <t>MANO DE OBRA AA</t>
  </si>
  <si>
    <t>CUADRILLA CARPINTERÍA METÁLICA (HH1)</t>
  </si>
  <si>
    <t>CUADRILLA DE TOPOGRAFÍA (II)</t>
  </si>
  <si>
    <t>CUADRILLA DE ASEO (KK)</t>
  </si>
  <si>
    <t>SOLDADURA PVC LIQUIDA 1/4</t>
  </si>
  <si>
    <t>CUADRILLA DE JARDINERÍA (NN)</t>
  </si>
  <si>
    <t>LIMPIADOR PVC LIQUIDA 1/4</t>
  </si>
  <si>
    <t>CUADRILLA DE MANEJO DE EXPLOSIVOS (OO)</t>
  </si>
  <si>
    <t>TUBO PVC SANITARIO 2</t>
  </si>
  <si>
    <t>CUADRILLA DE SEÑALIZACIÓN VIAL (PP)</t>
  </si>
  <si>
    <t>YEE SANITARIA 2</t>
  </si>
  <si>
    <t>CUADRILLA ESPECIALIZADA TERMOFUSIONES (QQ)</t>
  </si>
  <si>
    <t>DESPERDICIO</t>
  </si>
  <si>
    <t>YEE SANITARIA PVC4"</t>
  </si>
  <si>
    <t>TUBO PVC SANITARIO 4</t>
  </si>
  <si>
    <t>CODO 90° 1/4 CXC SANITARIO 4</t>
  </si>
  <si>
    <t>YEE SANITARIA PVC 3"</t>
  </si>
  <si>
    <t>TUBO PVC SANITARIO 3</t>
  </si>
  <si>
    <t>CODO 90° 1/4 CXC SANITARIO 3</t>
  </si>
  <si>
    <t>CONCRETO 1:2:3 ELABORADO EN OBRA-3.000PSI CLASE D-IMPERMEABILIZADO</t>
  </si>
  <si>
    <t>MORTERO 1:4 IMPERMEABILIZADO</t>
  </si>
  <si>
    <t>ALAMBRE NEGRO No.17 kG</t>
  </si>
  <si>
    <t>kg</t>
  </si>
  <si>
    <t>ACERO DE REFUERZO PDR-60</t>
  </si>
  <si>
    <t>TAPA Y MARCO PARA REGISTRO ELECTRICO O SANITARIO 0.60X0.60, EN ANGULO 3/16X1 1/2" EN TAPA Y MARCO, INCL. VARILLAS DE 6MM Y ANTICORROSIVO</t>
  </si>
  <si>
    <t xml:space="preserve">FORMALETA </t>
  </si>
  <si>
    <t>CONCRETO DE 3000PSI PARA CARCAMO</t>
  </si>
  <si>
    <t>TRANSPORTE</t>
  </si>
  <si>
    <t>TUBO PVC A.LL. 4</t>
  </si>
  <si>
    <t>ANDAMIO TUBULAR CON PLANCHON</t>
  </si>
  <si>
    <t>dia</t>
  </si>
  <si>
    <t>LAVADERO PREFABRICADO DE 0,65X0,80M</t>
  </si>
  <si>
    <t xml:space="preserve">ACCESORIO PVCP 1-1/4" </t>
  </si>
  <si>
    <t>ACCESORIO PVCP 1</t>
  </si>
  <si>
    <t xml:space="preserve">ACCESORIO PVCP 3/4" </t>
  </si>
  <si>
    <t>CONCRETO DE 4000 PSI PARA CILINDRO</t>
  </si>
  <si>
    <t>CONCRETO 1:2:3 ELABORADO EN OBRA-3.000PSI CLASE D</t>
  </si>
  <si>
    <t>BOMBA SUMERGIBLE</t>
  </si>
  <si>
    <t>MOTOBOMBA DE PRESION DE 3#X3# DISEL DE 10 A 12 HP PRESION MAXIMA 100PSI/70</t>
  </si>
  <si>
    <t>MAGUERAS DE SUCCION 3" X 6 METROS CON ACOLES</t>
  </si>
  <si>
    <t>|</t>
  </si>
  <si>
    <t>ARRANCADOR</t>
  </si>
  <si>
    <t>PROTECCIONES ELECTRICAS</t>
  </si>
  <si>
    <t>TOMA GFCI</t>
  </si>
  <si>
    <t>ADAPTADOR TERMINAL CONDUIT 1/2</t>
  </si>
  <si>
    <t>ALAMBRE COBRE THW 12 AWG THHN/NN</t>
  </si>
  <si>
    <t>TUBO CONDUIT PVC  1/2"</t>
  </si>
  <si>
    <t>CURVA 90ºCXE CONDUIT 1/2"</t>
  </si>
  <si>
    <t>CAJA RECTANGULAR 2 X 4 GALVANIZADA</t>
  </si>
  <si>
    <t>ALAMBRE COBRE THW 14 AWG THHN/NN</t>
  </si>
  <si>
    <t>TABLERO 4 CIRCUITO</t>
  </si>
  <si>
    <t>BREAKER DE 20 AMP</t>
  </si>
  <si>
    <t>TABLERO 8 CIRCUITO</t>
  </si>
  <si>
    <t>TABLERO 24 CIRCUITO</t>
  </si>
  <si>
    <t>TABLERO 12 CIRCUITO</t>
  </si>
  <si>
    <t>TABLERO 18 CIRCUITO</t>
  </si>
  <si>
    <t xml:space="preserve">CABLE DE COBRE TIPO THWN 10 </t>
  </si>
  <si>
    <t>CABLE DE COBRE TIPO THWN 12</t>
  </si>
  <si>
    <t>TUBERIA CONDUIT PVC DE 3/4"</t>
  </si>
  <si>
    <t xml:space="preserve">ELEMENTOS DE MONTAJE Y CONEXIÓN </t>
  </si>
  <si>
    <t>CABLE DE COBRE TIPO THWN 8</t>
  </si>
  <si>
    <t>CABLE DE COBRE TIPO THWN 14</t>
  </si>
  <si>
    <t>TUBERIA CONDUIT PVC DE  1"</t>
  </si>
  <si>
    <t>CABLE DE COBRE TIPO THWN 6</t>
  </si>
  <si>
    <t>TUBERIA CONDUIT PVC DE  1 1 /2"</t>
  </si>
  <si>
    <t>CABLE N°2</t>
  </si>
  <si>
    <t>CABLE N°4</t>
  </si>
  <si>
    <t>CABLE N°8</t>
  </si>
  <si>
    <t>TUBERIA CONDUIT PVC DE  2"</t>
  </si>
  <si>
    <t>CABLE N°12</t>
  </si>
  <si>
    <t>CABLE DE COBRE DESNUDO No 2 /0 AWG</t>
  </si>
  <si>
    <t xml:space="preserve">VARILLA DE COBRE DE 5/8" X 2.4M </t>
  </si>
  <si>
    <t>SOLDADURA CADWELL</t>
  </si>
  <si>
    <t>PTOS</t>
  </si>
  <si>
    <t>BOLSA DE FABIGEL DE 50 KG</t>
  </si>
  <si>
    <t>TERMINAL PARA PONCHAR TIPO 3M PARA CABLE 2/0</t>
  </si>
  <si>
    <t>PONCHADORA HIDRÁULICA</t>
  </si>
  <si>
    <t>TUBO GALVANIZADO DE 3"</t>
  </si>
  <si>
    <t>COLLARIN GALVANIZADO</t>
  </si>
  <si>
    <t>TUBO DE 1 1/2" GALVANIZADO</t>
  </si>
  <si>
    <t>LUMINARIA LED PARA ALUMBRADO PÚBLICO IP 65/65 (CONJUNTO ÓPTICO/CONJUNTO ELÉCTRICO), FABRICADA EN ALUMINIO Y CERRADA CON VIDRIO TEMPLADO RESISTENTE A CHOQUES TÉRMICOS Y MECÁNICOS. 16 LEDS. 120-277 VOLTOS, 38W, 4000°K. CON FOTO CELDA COMPLETA. REF: RALED I 16 LED RAO2.</t>
  </si>
  <si>
    <t>un</t>
  </si>
  <si>
    <t>FOTOCELDA</t>
  </si>
  <si>
    <t>ESTACA DE MADERA 2" X 2" X 1 MTRO</t>
  </si>
  <si>
    <t>PUNTILLA 2 1/2" X 11 CC</t>
  </si>
  <si>
    <t>lb</t>
  </si>
  <si>
    <t>Equipo de topografía teodolito electrónico con abertura de anteojo de 42- 45 mm. aumento del anteojo: 30x.distancia mínima de enfoque: 1 - 1.5 m. precisión: 5´´</t>
  </si>
  <si>
    <t xml:space="preserve">CADENERO 1 </t>
  </si>
  <si>
    <t xml:space="preserve">CADENERO 2 </t>
  </si>
  <si>
    <t xml:space="preserve">TOPOGRAFO </t>
  </si>
  <si>
    <t xml:space="preserve">SUBESTACION 75 KVA </t>
  </si>
  <si>
    <t>CARRO CANASTA</t>
  </si>
  <si>
    <t>ABRAZADERA DE 1 SALIDA</t>
  </si>
  <si>
    <t>SOPORTE CON ESTRIBO</t>
  </si>
  <si>
    <t>BRAZO ANTI BALANCEO</t>
  </si>
  <si>
    <t>ESPACIADOR ANGULAR</t>
  </si>
  <si>
    <t>TORNILLO TIPO CARRUAJE DE 5/8X 1 1/2</t>
  </si>
  <si>
    <t>AISLADOR DE PIN PARA 15 KV</t>
  </si>
  <si>
    <t>ARANDELA DE PRESION DE 5/8</t>
  </si>
  <si>
    <t>ARANDELAS DE PRESION DE 1/2</t>
  </si>
  <si>
    <t xml:space="preserve">CRUSETA METALICA DE 3X3X1/4 X 2.4M </t>
  </si>
  <si>
    <t>DIAGONAL EN V DE 48" PARA CRUCETA METALICA SIN DOBLEZ</t>
  </si>
  <si>
    <t>PERNO DE 5/5X8" GALVANIZADO EN CALIENTE</t>
  </si>
  <si>
    <t>PERNO DE 1/2 X 2" GALVANIZADO EN CALIENTE</t>
  </si>
  <si>
    <t>PORTAISLADOR PASANTE DE 5/8 PARA CRUCETA METALICA DE 13.2KV</t>
  </si>
  <si>
    <t>ESPIGO RECTO PARA EXTREMO DE POSTE DE 13.2KV</t>
  </si>
  <si>
    <t>ARANDELA CUADRADA PLANA DE 1/2"</t>
  </si>
  <si>
    <t>ARANDELA CUADRADA PLANA DE 5/8"</t>
  </si>
  <si>
    <t>CONCRETO DE 3000PSI</t>
  </si>
  <si>
    <t>SOLADO DE 2500PSI PARA FONDO</t>
  </si>
  <si>
    <t>FORMALETA</t>
  </si>
  <si>
    <t>TAPA EN CONCRETO CON MARCO METLICA CON MARCO EN ANGULO DE 2 1/2X2 1/2 X3/16" INCLUYE ACCESORIOS</t>
  </si>
  <si>
    <t>DUCTO METALICA GALVANIZADO PARA REDES DE ALTA Y BAJA TENSION DE 3"</t>
  </si>
  <si>
    <t>GRAVA PARA DRENAJE</t>
  </si>
  <si>
    <t>CABLE ACSR N°2 AWG</t>
  </si>
  <si>
    <t>AISLADOR DE SUSPENSION POLIMERICO DE 4KB</t>
  </si>
  <si>
    <t>CRUCETA METALICA DE 2.5</t>
  </si>
  <si>
    <t>DIAGONAL METALICA VARILLA TIPO 1</t>
  </si>
  <si>
    <t>GRAPA TERMINAL TIPO RECTO PARA CABLES ENTRE 3/0AWG - 266.8KCMIL</t>
  </si>
  <si>
    <t xml:space="preserve">CINTA DE ACERO INOXIDABLE 5/8" X 0,03" </t>
  </si>
  <si>
    <t>HEBILLA DE ACERO INOXIDABLE</t>
  </si>
  <si>
    <t>SEXIONADOR MONNOPOLAR 4000A 15KV TIPO CUCHILLA</t>
  </si>
  <si>
    <t>PERNO DE HOJO TIPO 4 DE 5/8"X 400MM</t>
  </si>
  <si>
    <t>DESCARGADOR DE SOBRETENSION DE OXIDO METALICO DE 12KV 10A</t>
  </si>
  <si>
    <t>CONECTOR TIPO CUÑA P=95 D=70MM2 O 4/0-A0AWWG</t>
  </si>
  <si>
    <t>ESPARRAGO DE 5/8X12"</t>
  </si>
  <si>
    <t>TORNILLO DE CARRUAJE DE 5/8X1 1/2</t>
  </si>
  <si>
    <t>TORNILLO DE ACERO GALVANIZADO DE 5/8X2</t>
  </si>
  <si>
    <t>TUBO GALVANIZADO DE 4"</t>
  </si>
  <si>
    <t>BOQUILLA GALVANIZADA DE 4"</t>
  </si>
  <si>
    <t>TERMINAL TIPO EXTERIOR PALA 95-240MM 12/20 (24KV)</t>
  </si>
  <si>
    <t>ELEMENTOS DE SUJECION DE CABLE MT</t>
  </si>
  <si>
    <t>ABRAZADERA DE 2 SALIDA TIPO 4 DE 200MM</t>
  </si>
  <si>
    <t>CD</t>
  </si>
  <si>
    <t>JACK RJ - 45</t>
  </si>
  <si>
    <t>BANDEJA RACKEABLE</t>
  </si>
  <si>
    <t>CHASOS DE SUJESION</t>
  </si>
  <si>
    <t>RACK 20 UR EN LAMINA COLD ROLLD</t>
  </si>
  <si>
    <t>ODF 24 PUERTOS</t>
  </si>
  <si>
    <t>CONECTOR ANAEROBICO LC</t>
  </si>
  <si>
    <t>FIBRA OPTICA ESTERIOR 12 HILOS</t>
  </si>
  <si>
    <t>MUFLA TIPO EXTERIOR</t>
  </si>
  <si>
    <t>FUSIONADORA ALQUILER</t>
  </si>
  <si>
    <t>CERTIFICADOR DE PUNTO</t>
  </si>
  <si>
    <t>GENERADOR DE EMERGENCIA DE 35 KVA</t>
  </si>
  <si>
    <t>TABLAS ALGARROBILLO 1" X 30 X 3MTS</t>
  </si>
  <si>
    <t>m</t>
  </si>
  <si>
    <t>ALGARROBILLO 2"X2"X3.00MT</t>
  </si>
  <si>
    <t>PUNTILLA CON CABEZA 2" 159UN/LB</t>
  </si>
  <si>
    <t>CONCRETO 1:2:4 ELABORADO EN OBRA-2500PSI CLASE D</t>
  </si>
  <si>
    <t>MEZCLADORA, RANA, VIBRADOR, MOTOBOMBA SIN OPERADOR- REGLA VIBRADORA</t>
  </si>
  <si>
    <t>d</t>
  </si>
  <si>
    <t>CONCRETO 1:2:3 ELABORADO EN OBRA</t>
  </si>
  <si>
    <t>m³</t>
  </si>
  <si>
    <t>MALLA ELEC. 5.0 MM 15 X 15 M131</t>
  </si>
  <si>
    <t>SIKAFLOOR - 3 QUART</t>
  </si>
  <si>
    <t>BARRAS DE SEGURIDAD, PARA MINUSVALIDOS LONG. .45MT, ACABADO CRMADO EN ACERO INOXIDABLE</t>
  </si>
  <si>
    <t>CEMENTO BLANCO</t>
  </si>
  <si>
    <t xml:space="preserve">LAVAOJOS DE PARED </t>
  </si>
  <si>
    <t>PUERTA METALICA DE 2,3X0,8 CALIBRE 20</t>
  </si>
  <si>
    <t>PUERTA METALICA DE 2,3X1,00 CALIBRE 20</t>
  </si>
  <si>
    <t>PUERTA METALICA DE 2,3X1,2 CALIBRE 20</t>
  </si>
  <si>
    <t>PUERTA METALICA DE 2,3X0,7 CALIBRE 20</t>
  </si>
  <si>
    <t>LÁMINA COLD ROLLED 1.00X2.00 CAL.18</t>
  </si>
  <si>
    <t>TUBO CUADRADO DE 2X2</t>
  </si>
  <si>
    <t xml:space="preserve"> UN </t>
  </si>
  <si>
    <t>SOLDADURA 6011X1/8"</t>
  </si>
  <si>
    <t xml:space="preserve"> LIJA MASILLA </t>
  </si>
  <si>
    <t xml:space="preserve"> VIDRIO TRANSPARENTE 4 MM </t>
  </si>
  <si>
    <t xml:space="preserve"> m2 </t>
  </si>
  <si>
    <t>TINNER</t>
  </si>
  <si>
    <t xml:space="preserve"> gl </t>
  </si>
  <si>
    <t xml:space="preserve"> PINTURA ESMALTE SINTET</t>
  </si>
  <si>
    <t>VENTANA EN MADERA</t>
  </si>
  <si>
    <t xml:space="preserve">VENTANA EN ALUMINIO </t>
  </si>
  <si>
    <t>VENTANA 744 ANOLOCK-VIDRIO BRONCE UNA NAVE FIJA Y UNA CORREDIZA 1.00X1.20</t>
  </si>
  <si>
    <t>MUEBLE DE PISO EN ACERO INOXIDABLE 304, MESÓN SUPERIOR EN ACERO INOXIDABLE CALIBRE 18, CON LAVA PLATOS EN ACERO INOXIDABLE CALIBRE 18 DE 60 DE LARGO X40 DE ANCHO, X 30 DE FONDO, CON SU RESPECTIVA TRAMPA GRASAS ACERO INOXIDABLE CALIBRE 20: 50CM DE ALTA, 40</t>
  </si>
  <si>
    <t>ESTUFA INDUSTRIAL DE CUATRO PUESTOS EN ACERO INOXIDABLE 304 CALIBRE 22 LA BOCELARÍA Y FORRADA EN CALIBRE 24 EN ACERO INOXIDABLE 304, MEDIDA EXTERNA DE LA ESTUFA: 120 DE LARGA X 60 DE ANCHA X 88 DE ALTA, CON UNA PACHA Q50 + 1 FOGÓN Q30 Y DOS FOGONES Q15 CO</t>
  </si>
  <si>
    <t>TUBERÍA GALVANIZADA DE 4"  - SCH 10</t>
  </si>
  <si>
    <t>REDUCCION EN ACERO GALVANIZADO 4" x 3"</t>
  </si>
  <si>
    <t>TEE ACERO GALVANIZADO 4"</t>
  </si>
  <si>
    <t>TUBO AC SCH 10 1 1/4"</t>
  </si>
  <si>
    <t>CODO DE 90º ACERO GALVANIZADO 1-1/4"</t>
  </si>
  <si>
    <t>TEE ACERO GALVANIZADO 1-1/4"</t>
  </si>
  <si>
    <t>ACCESORIO RANURADO TIPO VITALULIC</t>
  </si>
  <si>
    <t>MANO DE OBRA E.E</t>
  </si>
  <si>
    <t xml:space="preserve">COUPLING PARA UNION RANURADA 1" </t>
  </si>
  <si>
    <t xml:space="preserve">VALVULA CHEQUE RANURADA 4" </t>
  </si>
  <si>
    <t>COUPLING PARA UNION RANURADA 1 1/4"</t>
  </si>
  <si>
    <t xml:space="preserve">NIPLE PASAMURO A INOX 2" </t>
  </si>
  <si>
    <t xml:space="preserve">NIPLE PASAMURO A INOX 3" </t>
  </si>
  <si>
    <t>BOMBA DE 500 GPM 82,61  PSI POTENCIA DE 31,67 HP</t>
  </si>
  <si>
    <t>TUBO ACERO NEGRO SCH 10 1"</t>
  </si>
  <si>
    <t>TUBO ACERO NEGRO SCH 10 1 1/4"</t>
  </si>
  <si>
    <t>TUBO ACERO NEGRO SCH 10 2"</t>
  </si>
  <si>
    <t>TUBO ACERO NEGRO SCH 10 3"</t>
  </si>
  <si>
    <t xml:space="preserve">COUPLING PARA UNION RANURADA  2" </t>
  </si>
  <si>
    <t xml:space="preserve">COUPLING PARA UNION RANURADA  3" </t>
  </si>
  <si>
    <t xml:space="preserve">ACCESORIO ACERO RANURADO 1" </t>
  </si>
  <si>
    <t xml:space="preserve">ACCESORIO ACERO RANURADO 1 1/4" </t>
  </si>
  <si>
    <t xml:space="preserve">ACCESORIO ACERO RANURADO 2" </t>
  </si>
  <si>
    <t xml:space="preserve">ACCESORIO ACERO RANURADO 3" </t>
  </si>
  <si>
    <t xml:space="preserve">UNIÓN UNIVERSAL PVC A ACERO </t>
  </si>
  <si>
    <t>CAJA DE GABINETE  77X99X24 DE SOBREPONER O EMPOTRAR</t>
  </si>
  <si>
    <t>VALVULA ANGULAR DE 1 1/2" CERTIFICADA</t>
  </si>
  <si>
    <t>VALVULA ANGULAR DE 2 1/2" certificada</t>
  </si>
  <si>
    <t>MANGUERA DE 1 1/2" x 30m</t>
  </si>
  <si>
    <t>BOQUILLA DE  1 1/2" CHORRO NIEBLA EN POLICARBONATO</t>
  </si>
  <si>
    <t>HACHA DE 4.5LB</t>
  </si>
  <si>
    <t>LLAVE ESPANNEL DE 1 1/2" X 2 1/2"</t>
  </si>
  <si>
    <t>EXTINTOR MULTIPROPOSITO DE 10LB</t>
  </si>
  <si>
    <t xml:space="preserve">ABRAZADERA 1" </t>
  </si>
  <si>
    <t xml:space="preserve">ABRAZADERA 1 1/4" </t>
  </si>
  <si>
    <t xml:space="preserve">ABRAZADERA 2" </t>
  </si>
  <si>
    <t xml:space="preserve">ABRAZADERA 3" </t>
  </si>
  <si>
    <t xml:space="preserve">ABRAZADERA 4" </t>
  </si>
  <si>
    <t>ESTACION COMPLETA</t>
  </si>
  <si>
    <t xml:space="preserve">PUNTO ROCIADOR 1" </t>
  </si>
  <si>
    <t xml:space="preserve">ROCIADOR PENDENT BRONCE K 5.6 D=1/2" CON ESCUDO </t>
  </si>
  <si>
    <t xml:space="preserve">PLACA ANTIVORTICE 4" 0.7x0.7 </t>
  </si>
  <si>
    <t xml:space="preserve">CABEZAL DE VALVULAS PARA LLENADO DE TANQUES </t>
  </si>
  <si>
    <t>TUBO PVC - P 4"</t>
  </si>
  <si>
    <t xml:space="preserve">ACCESORIOS PVC-P 4" </t>
  </si>
  <si>
    <t>TUBO RIGIDO PVC COLOR NEGRO DE 16 MM DE DIAMETRO CON IP547</t>
  </si>
  <si>
    <t>DC</t>
  </si>
  <si>
    <t>LUMINARIA  DE  EMERGENCIA,  CON  TUBO  LINEAL  FLUORESCENTE,  6  W  - G5,  FLUJO  LUMINOSO 155 LÚMENES, CARCASA DE 245X110X58 MM, CLASE II, IP42, CON BATERÍAS DE NI-CD DE ALTA TEMPERATURA, AUTONOMÍA DE 1 H, ALIMENTACIÓN A 230 V, TIEMPO DE CARGA 24 H. INCL</t>
  </si>
  <si>
    <t>TUBERIA GALVANIZADA 2", INCLUYE PINTURA ANTICORROSIVA, SOLDADURA</t>
  </si>
  <si>
    <t>MALLA ESLABONADA, INCLUYE SOLDADURAS, PINTURA ANTICORROSIVA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</si>
</sst>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4" formatCode="_-&quot;$&quot;\ * #,##0.00_-;\-&quot;$&quot;\ * #,##0.00_-;_-&quot;$&quot;\ * &quot;-&quot;??_-;_-@_-"/>
    <numFmt numFmtId="43" formatCode="_-* #,##0.00_-;\-* #,##0.00_-;_-* &quot;-&quot;??_-;_-@_-"/>
    <numFmt numFmtId="164" formatCode="&quot;$&quot;#,##0;[Red]\-&quot;$&quot;#,##0"/>
    <numFmt numFmtId="165" formatCode="_-&quot;$&quot;* #,##0.00_-;\-&quot;$&quot;* #,##0.00_-;_-&quot;$&quot;* &quot;-&quot;??_-;_-@_-"/>
    <numFmt numFmtId="166" formatCode="_-* #,##0.00\ &quot;€&quot;_-;\-* #,##0.00\ &quot;€&quot;_-;_-* &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 numFmtId="205" formatCode="0.0"/>
    <numFmt numFmtId="206" formatCode="&quot;$&quot;#,##0.00"/>
    <numFmt numFmtId="207" formatCode="&quot;$&quot;#,##0"/>
    <numFmt numFmtId="208" formatCode="_(&quot;$&quot;\ * #,##0_);_(&quot;$&quot;\ * \(#,##0\);_(&quot;$&quot;\ * &quot;-&quot;_);_(@_)"/>
    <numFmt numFmtId="209" formatCode="#,##0.00_);\-#,##0.00"/>
    <numFmt numFmtId="210" formatCode="[$$-240A]\ #,##0.00"/>
  </numFmts>
  <fonts count="8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8"/>
      <name val="Arial"/>
    </font>
    <font>
      <b/>
      <sz val="14"/>
      <name val="Arial"/>
      <family val="2"/>
    </font>
    <font>
      <b/>
      <sz val="12"/>
      <name val="Arial Narrow"/>
      <family val="2"/>
    </font>
    <font>
      <b/>
      <sz val="14"/>
      <name val="Arial Narrow"/>
      <family val="2"/>
    </font>
    <font>
      <b/>
      <sz val="10"/>
      <name val="Arial Narrow"/>
      <family val="2"/>
    </font>
    <font>
      <sz val="11"/>
      <color theme="1"/>
      <name val="Arial Narrow"/>
      <family val="2"/>
    </font>
    <font>
      <b/>
      <i/>
      <sz val="12"/>
      <name val="Arial Narrow"/>
      <family val="2"/>
    </font>
    <font>
      <b/>
      <i/>
      <sz val="10"/>
      <name val="Arial Narrow"/>
      <family val="2"/>
    </font>
    <font>
      <sz val="12"/>
      <color theme="1"/>
      <name val="Arial Narrow"/>
      <family val="2"/>
    </font>
    <font>
      <sz val="10"/>
      <color theme="1"/>
      <name val="Arial Narrow"/>
      <family val="2"/>
    </font>
    <font>
      <i/>
      <sz val="12"/>
      <name val="Arial Narrow"/>
      <family val="2"/>
    </font>
    <font>
      <i/>
      <sz val="10"/>
      <name val="Arial Narrow"/>
      <family val="2"/>
    </font>
    <font>
      <sz val="9"/>
      <color theme="1"/>
      <name val="Arial Narrow"/>
      <family val="2"/>
    </font>
    <font>
      <sz val="7.9"/>
      <color indexed="8"/>
      <name val="Arial"/>
      <family val="2"/>
    </font>
    <font>
      <b/>
      <sz val="9"/>
      <name val="Calibri"/>
      <family val="2"/>
      <scheme val="minor"/>
    </font>
    <font>
      <b/>
      <sz val="12"/>
      <name val="Calibri"/>
      <family val="2"/>
      <scheme val="minor"/>
    </font>
    <font>
      <sz val="11"/>
      <name val="Calibri"/>
      <family val="2"/>
      <scheme val="minor"/>
    </font>
    <font>
      <sz val="10"/>
      <name val="Calibri"/>
      <family val="2"/>
      <scheme val="minor"/>
    </font>
    <font>
      <b/>
      <sz val="10"/>
      <name val="Calibri"/>
      <family val="2"/>
      <scheme val="minor"/>
    </font>
    <font>
      <b/>
      <sz val="9"/>
      <name val="Calibri"/>
      <family val="2"/>
    </font>
    <font>
      <sz val="12"/>
      <name val="Calibri"/>
      <family val="2"/>
      <scheme val="minor"/>
    </font>
    <font>
      <sz val="10"/>
      <color indexed="8"/>
      <name val="Calibri"/>
      <family val="2"/>
      <scheme val="minor"/>
    </font>
    <font>
      <b/>
      <sz val="11"/>
      <color theme="1"/>
      <name val="Calibri"/>
      <family val="2"/>
      <scheme val="minor"/>
    </font>
    <font>
      <sz val="9"/>
      <name val="Calibri"/>
      <family val="2"/>
      <scheme val="minor"/>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rgb="FF0070C0"/>
        <bgColor indexed="64"/>
      </patternFill>
    </fill>
  </fills>
  <borders count="1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auto="1"/>
      </left>
      <right style="hair">
        <color auto="1"/>
      </right>
      <top style="hair">
        <color auto="1"/>
      </top>
      <bottom style="thin">
        <color auto="1"/>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thin">
        <color indexed="64"/>
      </left>
      <right/>
      <top style="hair">
        <color indexed="64"/>
      </top>
      <bottom style="hair">
        <color indexed="64"/>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indexed="64"/>
      </left>
      <right style="hair">
        <color indexed="64"/>
      </right>
      <top/>
      <bottom/>
      <diagonal/>
    </border>
    <border>
      <left/>
      <right/>
      <top style="hair">
        <color indexed="64"/>
      </top>
      <bottom style="thin">
        <color indexed="64"/>
      </bottom>
      <diagonal/>
    </border>
    <border>
      <left/>
      <right style="hair">
        <color auto="1"/>
      </right>
      <top style="hair">
        <color auto="1"/>
      </top>
      <bottom style="thin">
        <color auto="1"/>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diagonal/>
    </border>
    <border>
      <left/>
      <right style="hair">
        <color indexed="64"/>
      </right>
      <top style="thin">
        <color indexed="64"/>
      </top>
      <bottom style="hair">
        <color indexed="64"/>
      </bottom>
      <diagonal/>
    </border>
    <border>
      <left/>
      <right style="hair">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s>
  <cellStyleXfs count="267">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4" fontId="7" fillId="0" borderId="0" applyFont="0" applyFill="0" applyBorder="0" applyAlignment="0" applyProtection="0"/>
    <xf numFmtId="0" fontId="18" fillId="3" borderId="0" applyNumberFormat="0" applyBorder="0" applyAlignment="0" applyProtection="0"/>
    <xf numFmtId="174" fontId="6" fillId="0" borderId="0" applyFont="0" applyFill="0" applyBorder="0" applyAlignment="0" applyProtection="0"/>
    <xf numFmtId="2" fontId="8" fillId="0" borderId="4" applyFont="0" applyBorder="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9"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9" fontId="7" fillId="0" borderId="0" applyFont="0" applyFill="0" applyBorder="0" applyAlignment="0" applyProtection="0"/>
    <xf numFmtId="175" fontId="7" fillId="0" borderId="0" applyFont="0" applyFill="0" applyBorder="0" applyAlignment="0" applyProtection="0"/>
    <xf numFmtId="170" fontId="10" fillId="0" borderId="0" applyFont="0" applyFill="0" applyBorder="0" applyAlignment="0" applyProtection="0"/>
    <xf numFmtId="175" fontId="7" fillId="0" borderId="0" applyFont="0" applyFill="0" applyBorder="0" applyAlignment="0" applyProtection="0"/>
    <xf numFmtId="170" fontId="7" fillId="0" borderId="0" applyFont="0" applyFill="0" applyBorder="0" applyAlignment="0" applyProtection="0"/>
    <xf numFmtId="170" fontId="28" fillId="0" borderId="0" applyFont="0" applyFill="0" applyBorder="0" applyAlignment="0" applyProtection="0"/>
    <xf numFmtId="174"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80" fontId="7" fillId="0" borderId="0" applyFont="0" applyFill="0" applyBorder="0" applyAlignment="0" applyProtection="0"/>
    <xf numFmtId="169" fontId="10" fillId="0" borderId="0" applyFont="0" applyFill="0" applyBorder="0" applyAlignment="0" applyProtection="0"/>
    <xf numFmtId="171" fontId="7" fillId="0" borderId="0" applyFont="0" applyFill="0" applyBorder="0" applyAlignment="0" applyProtection="0"/>
    <xf numFmtId="178" fontId="7" fillId="0" borderId="0" applyFont="0" applyFill="0" applyBorder="0" applyAlignment="0" applyProtection="0"/>
    <xf numFmtId="166" fontId="7" fillId="0" borderId="0" applyFont="0" applyFill="0" applyBorder="0" applyAlignment="0" applyProtection="0"/>
    <xf numFmtId="178"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4"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8"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9" fontId="8" fillId="0" borderId="49">
      <alignment horizontal="right"/>
    </xf>
    <xf numFmtId="189" fontId="8" fillId="0" borderId="49">
      <alignment horizontal="right"/>
    </xf>
    <xf numFmtId="2" fontId="8" fillId="0" borderId="0"/>
    <xf numFmtId="2" fontId="8" fillId="0" borderId="0"/>
    <xf numFmtId="2" fontId="8" fillId="0" borderId="0"/>
    <xf numFmtId="190" fontId="8" fillId="0" borderId="0"/>
    <xf numFmtId="190" fontId="8" fillId="0" borderId="0"/>
    <xf numFmtId="190" fontId="8" fillId="0" borderId="0"/>
    <xf numFmtId="191" fontId="9" fillId="0" borderId="0"/>
    <xf numFmtId="191" fontId="9" fillId="0" borderId="0"/>
    <xf numFmtId="191" fontId="9" fillId="0" borderId="0"/>
    <xf numFmtId="189" fontId="8" fillId="0" borderId="49">
      <alignment horizontal="right"/>
    </xf>
    <xf numFmtId="192" fontId="6" fillId="0" borderId="0">
      <protection locked="0"/>
    </xf>
    <xf numFmtId="3" fontId="35" fillId="0" borderId="0" applyFont="0" applyFill="0" applyBorder="0" applyAlignment="0" applyProtection="0"/>
    <xf numFmtId="193" fontId="6" fillId="0" borderId="0">
      <protection locked="0"/>
    </xf>
    <xf numFmtId="194" fontId="35" fillId="0" borderId="0" applyFont="0" applyFill="0" applyBorder="0" applyAlignment="0" applyProtection="0"/>
    <xf numFmtId="195"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6" fontId="36" fillId="0" borderId="0">
      <protection locked="0"/>
    </xf>
    <xf numFmtId="196" fontId="36" fillId="0" borderId="0">
      <protection locked="0"/>
    </xf>
    <xf numFmtId="196" fontId="36" fillId="0" borderId="0">
      <protection locked="0"/>
    </xf>
    <xf numFmtId="196" fontId="36" fillId="0" borderId="0">
      <protection locked="0"/>
    </xf>
    <xf numFmtId="196" fontId="36" fillId="0" borderId="0">
      <protection locked="0"/>
    </xf>
    <xf numFmtId="196" fontId="36" fillId="0" borderId="0">
      <protection locked="0"/>
    </xf>
    <xf numFmtId="196" fontId="36" fillId="0" borderId="0">
      <protection locked="0"/>
    </xf>
    <xf numFmtId="197"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8" fontId="6" fillId="0" borderId="0">
      <protection locked="0"/>
    </xf>
    <xf numFmtId="198" fontId="6" fillId="0" borderId="0">
      <protection locked="0"/>
    </xf>
    <xf numFmtId="0" fontId="18" fillId="3" borderId="0" applyNumberFormat="0" applyBorder="0" applyAlignment="0" applyProtection="0"/>
    <xf numFmtId="199" fontId="8" fillId="0" borderId="0">
      <alignment horizontal="right"/>
    </xf>
    <xf numFmtId="199" fontId="8" fillId="0" borderId="0">
      <alignment horizontal="right"/>
    </xf>
    <xf numFmtId="199" fontId="8" fillId="0" borderId="0">
      <alignment horizontal="right"/>
    </xf>
    <xf numFmtId="200" fontId="8" fillId="0" borderId="0" applyFont="0" applyFill="0" applyBorder="0" applyAlignment="0">
      <alignment horizontal="center"/>
    </xf>
    <xf numFmtId="200" fontId="8" fillId="0" borderId="0" applyFont="0" applyFill="0" applyBorder="0" applyAlignment="0">
      <alignment horizontal="center"/>
    </xf>
    <xf numFmtId="2" fontId="8" fillId="0" borderId="4" applyFont="0" applyBorder="0"/>
    <xf numFmtId="170" fontId="10" fillId="0" borderId="0" applyFont="0" applyFill="0" applyBorder="0" applyAlignment="0" applyProtection="0"/>
    <xf numFmtId="174" fontId="6" fillId="0" borderId="0" applyFont="0" applyFill="0" applyBorder="0" applyAlignment="0" applyProtection="0"/>
    <xf numFmtId="170" fontId="6" fillId="0" borderId="0" applyFont="0" applyFill="0" applyBorder="0" applyAlignment="0" applyProtection="0"/>
    <xf numFmtId="170" fontId="39" fillId="0" borderId="0" applyFont="0" applyFill="0" applyBorder="0" applyAlignment="0" applyProtection="0"/>
    <xf numFmtId="170" fontId="39" fillId="0" borderId="0" applyFont="0" applyFill="0" applyBorder="0" applyAlignment="0" applyProtection="0"/>
    <xf numFmtId="170" fontId="39" fillId="0" borderId="0" applyFont="0" applyFill="0" applyBorder="0" applyAlignment="0" applyProtection="0"/>
    <xf numFmtId="201" fontId="8" fillId="0" borderId="0">
      <alignment horizontal="right"/>
    </xf>
    <xf numFmtId="201" fontId="8" fillId="0" borderId="0">
      <alignment horizontal="right"/>
    </xf>
    <xf numFmtId="201" fontId="8" fillId="0" borderId="0">
      <alignment horizontal="right"/>
    </xf>
    <xf numFmtId="202" fontId="6" fillId="0" borderId="0" applyFont="0" applyFill="0" applyBorder="0" applyAlignment="0" applyProtection="0"/>
    <xf numFmtId="202" fontId="6" fillId="0" borderId="0" applyFont="0" applyFill="0" applyBorder="0" applyAlignment="0" applyProtection="0"/>
    <xf numFmtId="165" fontId="6" fillId="0" borderId="0" applyFont="0" applyFill="0" applyBorder="0" applyAlignment="0" applyProtection="0"/>
    <xf numFmtId="169" fontId="6" fillId="0" borderId="0" applyFont="0" applyFill="0" applyBorder="0" applyAlignment="0" applyProtection="0"/>
    <xf numFmtId="202" fontId="6" fillId="0" borderId="0" applyFont="0" applyFill="0" applyBorder="0" applyAlignment="0" applyProtection="0"/>
    <xf numFmtId="202" fontId="6" fillId="0" borderId="0" applyFont="0" applyFill="0" applyBorder="0" applyAlignment="0" applyProtection="0"/>
    <xf numFmtId="202" fontId="6" fillId="0" borderId="0" applyFont="0" applyFill="0" applyBorder="0" applyAlignment="0" applyProtection="0"/>
    <xf numFmtId="202" fontId="6" fillId="0" borderId="0" applyFont="0" applyFill="0" applyBorder="0" applyAlignment="0" applyProtection="0"/>
    <xf numFmtId="202" fontId="6" fillId="0" borderId="0" applyFont="0" applyFill="0" applyBorder="0" applyAlignment="0" applyProtection="0"/>
    <xf numFmtId="202" fontId="6" fillId="0" borderId="0" applyFont="0" applyFill="0" applyBorder="0" applyAlignment="0" applyProtection="0"/>
    <xf numFmtId="165" fontId="6" fillId="0" borderId="0" applyFont="0" applyFill="0" applyBorder="0" applyAlignment="0" applyProtection="0"/>
    <xf numFmtId="169" fontId="10" fillId="0" borderId="0" applyFont="0" applyFill="0" applyBorder="0" applyAlignment="0" applyProtection="0"/>
    <xf numFmtId="194" fontId="40" fillId="0" borderId="0" applyFont="0" applyFill="0" applyBorder="0" applyAlignment="0" applyProtection="0"/>
    <xf numFmtId="0" fontId="19" fillId="22" borderId="0" applyNumberFormat="0" applyBorder="0" applyAlignment="0" applyProtection="0"/>
    <xf numFmtId="203" fontId="8" fillId="0" borderId="0" applyFont="0" applyFill="0" applyBorder="0" applyAlignment="0">
      <alignment horizontal="center"/>
    </xf>
    <xf numFmtId="203"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4"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8" fontId="6" fillId="0" borderId="54">
      <protection locked="0"/>
    </xf>
    <xf numFmtId="0" fontId="46" fillId="0" borderId="0"/>
    <xf numFmtId="0" fontId="47" fillId="0" borderId="0" applyNumberFormat="0" applyFill="0" applyBorder="0" applyAlignment="0" applyProtection="0">
      <alignment vertical="top"/>
      <protection locked="0"/>
    </xf>
    <xf numFmtId="0" fontId="2" fillId="0" borderId="0"/>
    <xf numFmtId="174" fontId="6" fillId="0" borderId="0" applyFont="0" applyFill="0" applyBorder="0" applyAlignment="0" applyProtection="0"/>
    <xf numFmtId="44" fontId="2" fillId="0" borderId="0" applyFont="0" applyFill="0" applyBorder="0" applyAlignment="0" applyProtection="0"/>
    <xf numFmtId="0" fontId="2" fillId="0" borderId="0"/>
    <xf numFmtId="208" fontId="2" fillId="0" borderId="0" applyFont="0" applyFill="0" applyBorder="0" applyAlignment="0" applyProtection="0"/>
    <xf numFmtId="9" fontId="2" fillId="0" borderId="0" applyFont="0" applyFill="0" applyBorder="0" applyAlignment="0" applyProtection="0"/>
    <xf numFmtId="0" fontId="1" fillId="0" borderId="0"/>
    <xf numFmtId="44" fontId="1" fillId="0" borderId="0" applyFont="0" applyFill="0" applyBorder="0" applyAlignment="0" applyProtection="0"/>
    <xf numFmtId="174" fontId="73" fillId="0" borderId="0" applyFont="0" applyFill="0" applyBorder="0" applyAlignment="0" applyProtection="0"/>
    <xf numFmtId="174" fontId="73" fillId="0" borderId="0" applyFont="0" applyFill="0" applyBorder="0" applyAlignment="0" applyProtection="0"/>
  </cellStyleXfs>
  <cellXfs count="859">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9" xfId="89" applyFont="1" applyBorder="1"/>
    <xf numFmtId="0" fontId="34" fillId="0" borderId="36" xfId="89" applyFont="1" applyBorder="1"/>
    <xf numFmtId="0" fontId="34" fillId="0" borderId="37" xfId="89" applyFont="1" applyBorder="1"/>
    <xf numFmtId="0" fontId="34" fillId="0" borderId="0" xfId="90" applyFont="1"/>
    <xf numFmtId="0" fontId="34" fillId="0" borderId="36" xfId="90" applyFont="1" applyBorder="1"/>
    <xf numFmtId="0" fontId="34" fillId="0" borderId="37" xfId="90" applyFont="1" applyBorder="1"/>
    <xf numFmtId="183" fontId="34" fillId="0" borderId="37" xfId="90" applyNumberFormat="1" applyFont="1" applyBorder="1"/>
    <xf numFmtId="185" fontId="34" fillId="0" borderId="37" xfId="90" applyNumberFormat="1" applyFont="1" applyBorder="1"/>
    <xf numFmtId="0" fontId="31" fillId="0" borderId="36" xfId="89" applyFont="1" applyBorder="1"/>
    <xf numFmtId="0" fontId="31" fillId="0" borderId="37" xfId="89" applyFont="1" applyBorder="1"/>
    <xf numFmtId="0" fontId="32" fillId="0" borderId="0" xfId="0" applyFont="1"/>
    <xf numFmtId="0" fontId="34" fillId="25" borderId="0" xfId="89" applyFont="1" applyFill="1"/>
    <xf numFmtId="0" fontId="31" fillId="25" borderId="0" xfId="89" applyFont="1" applyFill="1"/>
    <xf numFmtId="0" fontId="34" fillId="25" borderId="37" xfId="89" applyFont="1" applyFill="1" applyBorder="1"/>
    <xf numFmtId="0" fontId="48" fillId="0" borderId="0" xfId="89" applyFont="1"/>
    <xf numFmtId="0" fontId="32" fillId="0" borderId="38" xfId="0" applyFont="1" applyBorder="1"/>
    <xf numFmtId="0" fontId="32" fillId="0" borderId="81"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5"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4" fontId="32" fillId="0" borderId="37" xfId="34" applyFont="1" applyFill="1" applyBorder="1"/>
    <xf numFmtId="174" fontId="32" fillId="0" borderId="37" xfId="0" applyNumberFormat="1" applyFont="1" applyBorder="1"/>
    <xf numFmtId="0" fontId="44" fillId="0" borderId="37" xfId="0" applyFont="1" applyBorder="1" applyAlignment="1">
      <alignment horizontal="center" wrapText="1"/>
    </xf>
    <xf numFmtId="174" fontId="32" fillId="0" borderId="37" xfId="34" applyFont="1" applyFill="1" applyBorder="1" applyAlignment="1">
      <alignment horizontal="center" wrapText="1"/>
    </xf>
    <xf numFmtId="167"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82" xfId="0" applyFont="1" applyBorder="1"/>
    <xf numFmtId="0" fontId="32" fillId="0" borderId="83" xfId="0" applyFont="1" applyBorder="1"/>
    <xf numFmtId="0" fontId="32" fillId="0" borderId="84" xfId="0" applyFont="1" applyBorder="1"/>
    <xf numFmtId="0" fontId="51" fillId="0" borderId="0" xfId="0" applyFont="1"/>
    <xf numFmtId="0" fontId="51" fillId="0" borderId="63" xfId="0" applyFont="1" applyBorder="1" applyAlignment="1">
      <alignment horizontal="center"/>
    </xf>
    <xf numFmtId="0" fontId="53" fillId="0" borderId="55" xfId="0" applyFont="1" applyBorder="1" applyAlignment="1">
      <alignment horizontal="center"/>
    </xf>
    <xf numFmtId="0" fontId="51" fillId="0" borderId="55" xfId="0" applyFont="1" applyBorder="1" applyAlignment="1">
      <alignment vertical="center"/>
    </xf>
    <xf numFmtId="0" fontId="51" fillId="0" borderId="74" xfId="0" applyFont="1" applyBorder="1" applyAlignment="1">
      <alignment vertical="center"/>
    </xf>
    <xf numFmtId="0" fontId="51" fillId="0" borderId="60" xfId="0" applyFont="1" applyBorder="1" applyAlignment="1">
      <alignment horizontal="center"/>
    </xf>
    <xf numFmtId="0" fontId="51" fillId="0" borderId="59" xfId="0" applyFont="1" applyBorder="1" applyAlignment="1">
      <alignment horizontal="right" vertical="center"/>
    </xf>
    <xf numFmtId="0" fontId="51" fillId="0" borderId="29" xfId="0" applyFont="1" applyBorder="1" applyAlignment="1">
      <alignment horizontal="center" vertical="center"/>
    </xf>
    <xf numFmtId="0" fontId="51" fillId="0" borderId="35" xfId="0" applyFont="1" applyBorder="1" applyAlignment="1">
      <alignment horizontal="center" vertical="center"/>
    </xf>
    <xf numFmtId="0" fontId="51" fillId="0" borderId="11" xfId="0" applyFont="1" applyBorder="1" applyAlignment="1">
      <alignment horizontal="center"/>
    </xf>
    <xf numFmtId="0" fontId="51" fillId="0" borderId="0" xfId="0" applyFont="1" applyAlignment="1">
      <alignment horizontal="right" vertical="center"/>
    </xf>
    <xf numFmtId="1" fontId="51" fillId="0" borderId="18" xfId="0" applyNumberFormat="1" applyFont="1" applyBorder="1" applyAlignment="1">
      <alignment horizontal="center" vertical="center"/>
    </xf>
    <xf numFmtId="1" fontId="51" fillId="0" borderId="30" xfId="0" applyNumberFormat="1" applyFont="1" applyBorder="1" applyAlignment="1">
      <alignment horizontal="center" vertical="center"/>
    </xf>
    <xf numFmtId="1" fontId="51" fillId="0" borderId="12" xfId="0" applyNumberFormat="1" applyFont="1" applyBorder="1" applyAlignment="1">
      <alignment horizontal="center" vertical="center"/>
    </xf>
    <xf numFmtId="0" fontId="51" fillId="0" borderId="73" xfId="0" applyFont="1" applyBorder="1" applyAlignment="1">
      <alignment horizontal="left"/>
    </xf>
    <xf numFmtId="0" fontId="51" fillId="0" borderId="56" xfId="0" applyFont="1" applyBorder="1" applyAlignment="1">
      <alignment horizontal="center"/>
    </xf>
    <xf numFmtId="0" fontId="51" fillId="0" borderId="72" xfId="0" applyFont="1" applyBorder="1" applyAlignment="1">
      <alignment horizontal="center"/>
    </xf>
    <xf numFmtId="0" fontId="51" fillId="0" borderId="27" xfId="0" applyFont="1" applyBorder="1"/>
    <xf numFmtId="0" fontId="51" fillId="0" borderId="31" xfId="0" applyFont="1" applyBorder="1"/>
    <xf numFmtId="0" fontId="51" fillId="0" borderId="70" xfId="0" applyFont="1" applyBorder="1"/>
    <xf numFmtId="0" fontId="51" fillId="0" borderId="60" xfId="0" applyFont="1" applyBorder="1"/>
    <xf numFmtId="0" fontId="51" fillId="0" borderId="59" xfId="0" applyFont="1" applyBorder="1"/>
    <xf numFmtId="0" fontId="51" fillId="0" borderId="58" xfId="0" applyFont="1" applyBorder="1"/>
    <xf numFmtId="0" fontId="51" fillId="0" borderId="11" xfId="0" applyFont="1" applyBorder="1"/>
    <xf numFmtId="0" fontId="51" fillId="0" borderId="12" xfId="0" applyFont="1" applyBorder="1"/>
    <xf numFmtId="0" fontId="53" fillId="24" borderId="71" xfId="0" applyFont="1" applyFill="1" applyBorder="1" applyAlignment="1">
      <alignment horizontal="center" vertical="center"/>
    </xf>
    <xf numFmtId="0" fontId="51" fillId="24" borderId="69" xfId="0" applyFont="1" applyFill="1" applyBorder="1" applyAlignment="1">
      <alignment horizontal="center" vertical="center"/>
    </xf>
    <xf numFmtId="4" fontId="51" fillId="24" borderId="69" xfId="0" applyNumberFormat="1" applyFont="1" applyFill="1" applyBorder="1" applyAlignment="1">
      <alignment horizontal="center" vertical="center"/>
    </xf>
    <xf numFmtId="0" fontId="53" fillId="24" borderId="29" xfId="0" applyFont="1" applyFill="1" applyBorder="1" applyAlignment="1">
      <alignment horizontal="center"/>
    </xf>
    <xf numFmtId="0" fontId="53" fillId="24" borderId="35" xfId="0" applyFont="1" applyFill="1" applyBorder="1" applyAlignment="1">
      <alignment horizontal="center"/>
    </xf>
    <xf numFmtId="174" fontId="51" fillId="0" borderId="18" xfId="34" applyFont="1" applyBorder="1"/>
    <xf numFmtId="174" fontId="51" fillId="0" borderId="30" xfId="34" applyFont="1" applyBorder="1"/>
    <xf numFmtId="0" fontId="51" fillId="0" borderId="63" xfId="0" applyFont="1" applyBorder="1"/>
    <xf numFmtId="0" fontId="51" fillId="0" borderId="55" xfId="0" applyFont="1" applyBorder="1"/>
    <xf numFmtId="0" fontId="51" fillId="0" borderId="65" xfId="0" applyFont="1" applyBorder="1"/>
    <xf numFmtId="0" fontId="51" fillId="0" borderId="66" xfId="0" applyFont="1" applyBorder="1"/>
    <xf numFmtId="174" fontId="51" fillId="0" borderId="64" xfId="34" applyFont="1" applyBorder="1"/>
    <xf numFmtId="174" fontId="51" fillId="0" borderId="61" xfId="0" applyNumberFormat="1" applyFont="1" applyBorder="1"/>
    <xf numFmtId="2" fontId="51" fillId="0" borderId="18" xfId="0" applyNumberFormat="1" applyFont="1" applyBorder="1"/>
    <xf numFmtId="0" fontId="51" fillId="0" borderId="20" xfId="0" applyFont="1" applyBorder="1"/>
    <xf numFmtId="174" fontId="51" fillId="0" borderId="42" xfId="34" applyFont="1" applyBorder="1"/>
    <xf numFmtId="174" fontId="51" fillId="0" borderId="61" xfId="34" applyFont="1" applyBorder="1"/>
    <xf numFmtId="0" fontId="53" fillId="24" borderId="29" xfId="0" applyFont="1" applyFill="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64" xfId="0" applyFont="1" applyBorder="1"/>
    <xf numFmtId="0" fontId="51" fillId="0" borderId="14" xfId="0" applyFont="1" applyBorder="1"/>
    <xf numFmtId="174" fontId="51" fillId="0" borderId="40" xfId="34" applyFont="1" applyBorder="1"/>
    <xf numFmtId="0" fontId="53" fillId="24" borderId="16" xfId="0" applyFont="1" applyFill="1" applyBorder="1" applyAlignment="1">
      <alignment horizontal="center" wrapText="1"/>
    </xf>
    <xf numFmtId="0" fontId="53" fillId="24" borderId="29" xfId="0" applyFont="1" applyFill="1" applyBorder="1" applyAlignment="1">
      <alignment horizontal="center" wrapText="1"/>
    </xf>
    <xf numFmtId="0" fontId="53" fillId="24" borderId="35" xfId="0" applyFont="1" applyFill="1" applyBorder="1" applyAlignment="1">
      <alignment horizontal="center" wrapText="1"/>
    </xf>
    <xf numFmtId="0" fontId="51" fillId="0" borderId="21" xfId="0" applyFont="1" applyBorder="1" applyAlignment="1">
      <alignment horizontal="left"/>
    </xf>
    <xf numFmtId="0" fontId="51" fillId="0" borderId="22" xfId="0" applyFont="1" applyBorder="1" applyAlignment="1">
      <alignment horizontal="left"/>
    </xf>
    <xf numFmtId="174" fontId="51" fillId="0" borderId="18" xfId="34" applyFont="1" applyBorder="1" applyAlignment="1">
      <alignment horizontal="center"/>
    </xf>
    <xf numFmtId="0" fontId="51" fillId="0" borderId="22" xfId="95" applyNumberFormat="1" applyFont="1" applyBorder="1" applyAlignment="1">
      <alignment horizontal="center"/>
    </xf>
    <xf numFmtId="167" fontId="51" fillId="0" borderId="25" xfId="0" applyNumberFormat="1" applyFont="1" applyBorder="1" applyAlignment="1">
      <alignment horizontal="center" wrapText="1"/>
    </xf>
    <xf numFmtId="174" fontId="51" fillId="0" borderId="47" xfId="34" applyFont="1" applyBorder="1" applyAlignment="1">
      <alignment horizontal="center" wrapText="1"/>
    </xf>
    <xf numFmtId="167" fontId="51" fillId="24" borderId="61" xfId="0" applyNumberFormat="1" applyFont="1" applyFill="1" applyBorder="1"/>
    <xf numFmtId="43" fontId="51" fillId="0" borderId="22" xfId="34" applyNumberFormat="1" applyFont="1" applyBorder="1"/>
    <xf numFmtId="9" fontId="51" fillId="0" borderId="23" xfId="95" applyFont="1" applyBorder="1"/>
    <xf numFmtId="9" fontId="51" fillId="0" borderId="18" xfId="95" applyFont="1" applyBorder="1" applyAlignment="1">
      <alignment horizontal="center"/>
    </xf>
    <xf numFmtId="43" fontId="51" fillId="0" borderId="30" xfId="34" applyNumberFormat="1" applyFont="1" applyBorder="1"/>
    <xf numFmtId="43" fontId="51" fillId="0" borderId="31" xfId="34" applyNumberFormat="1" applyFont="1" applyBorder="1"/>
    <xf numFmtId="9" fontId="51" fillId="0" borderId="28" xfId="95" applyFont="1" applyBorder="1"/>
    <xf numFmtId="43" fontId="51" fillId="0" borderId="61" xfId="0" applyNumberFormat="1" applyFont="1" applyBorder="1"/>
    <xf numFmtId="43" fontId="51" fillId="24" borderId="61" xfId="0" applyNumberFormat="1" applyFont="1" applyFill="1" applyBorder="1"/>
    <xf numFmtId="0" fontId="51" fillId="0" borderId="56" xfId="0" applyFont="1" applyBorder="1"/>
    <xf numFmtId="0" fontId="51" fillId="0" borderId="0" xfId="0" applyFont="1" applyAlignment="1">
      <alignment horizontal="center"/>
    </xf>
    <xf numFmtId="0" fontId="51" fillId="0" borderId="12" xfId="0" applyFont="1" applyBorder="1" applyAlignment="1">
      <alignment horizontal="center"/>
    </xf>
    <xf numFmtId="0" fontId="53" fillId="0" borderId="21" xfId="0" applyFont="1" applyBorder="1"/>
    <xf numFmtId="0" fontId="51" fillId="0" borderId="22" xfId="0" applyFont="1" applyBorder="1"/>
    <xf numFmtId="0" fontId="51" fillId="0" borderId="57" xfId="0" applyFont="1" applyBorder="1"/>
    <xf numFmtId="0" fontId="53" fillId="0" borderId="11" xfId="0" applyFont="1" applyBorder="1" applyAlignment="1">
      <alignment horizontal="left"/>
    </xf>
    <xf numFmtId="0" fontId="51" fillId="0" borderId="0" xfId="0" applyFont="1" applyAlignment="1">
      <alignment horizontal="left"/>
    </xf>
    <xf numFmtId="0" fontId="51" fillId="0" borderId="11" xfId="0" applyFont="1" applyBorder="1" applyAlignment="1">
      <alignment horizontal="left"/>
    </xf>
    <xf numFmtId="0" fontId="49" fillId="0" borderId="0" xfId="0" applyFont="1"/>
    <xf numFmtId="0" fontId="50" fillId="0" borderId="0" xfId="0" applyFont="1"/>
    <xf numFmtId="0" fontId="53" fillId="0" borderId="20" xfId="126" applyFont="1" applyBorder="1" applyAlignment="1">
      <alignment horizontal="center" vertical="center" wrapText="1"/>
    </xf>
    <xf numFmtId="0" fontId="53" fillId="24" borderId="41" xfId="73" applyFont="1" applyFill="1" applyBorder="1" applyAlignment="1">
      <alignment vertical="center"/>
    </xf>
    <xf numFmtId="0" fontId="53" fillId="24" borderId="43" xfId="73" applyFont="1" applyFill="1" applyBorder="1" applyAlignment="1">
      <alignment vertical="center"/>
    </xf>
    <xf numFmtId="0" fontId="53" fillId="24" borderId="44" xfId="73" applyFont="1" applyFill="1" applyBorder="1" applyAlignment="1">
      <alignment vertical="center"/>
    </xf>
    <xf numFmtId="0" fontId="51" fillId="0" borderId="52" xfId="73" applyFont="1" applyBorder="1" applyAlignment="1">
      <alignment horizontal="center" vertical="center"/>
    </xf>
    <xf numFmtId="0" fontId="51" fillId="0" borderId="18" xfId="74" applyFont="1" applyBorder="1" applyAlignment="1">
      <alignment horizontal="center" vertical="center"/>
    </xf>
    <xf numFmtId="0" fontId="51" fillId="0" borderId="18" xfId="74" applyFont="1" applyBorder="1" applyAlignment="1">
      <alignment horizontal="left" vertical="center" wrapText="1"/>
    </xf>
    <xf numFmtId="4" fontId="51" fillId="0" borderId="18" xfId="39" applyNumberFormat="1" applyFont="1" applyBorder="1" applyAlignment="1">
      <alignment vertical="center" wrapText="1"/>
    </xf>
    <xf numFmtId="168" fontId="51" fillId="0" borderId="18" xfId="62" applyNumberFormat="1" applyFont="1" applyBorder="1" applyAlignment="1">
      <alignment horizontal="right" vertical="center" wrapText="1"/>
    </xf>
    <xf numFmtId="168" fontId="51" fillId="0" borderId="47" xfId="62" applyNumberFormat="1" applyFont="1" applyBorder="1" applyAlignment="1">
      <alignment horizontal="right" vertical="center" wrapText="1"/>
    </xf>
    <xf numFmtId="0" fontId="51" fillId="0" borderId="13" xfId="73" applyFont="1" applyBorder="1" applyAlignment="1">
      <alignment horizontal="left" vertical="center"/>
    </xf>
    <xf numFmtId="0" fontId="51" fillId="0" borderId="14" xfId="74" applyFont="1" applyBorder="1" applyAlignment="1">
      <alignment horizontal="center" vertical="center"/>
    </xf>
    <xf numFmtId="0" fontId="51" fillId="0" borderId="14" xfId="74" applyFont="1" applyBorder="1" applyAlignment="1">
      <alignment horizontal="left" vertical="center" wrapText="1"/>
    </xf>
    <xf numFmtId="168" fontId="51" fillId="0" borderId="24" xfId="62" applyNumberFormat="1" applyFont="1" applyBorder="1" applyAlignment="1">
      <alignment horizontal="right" vertical="center" wrapText="1"/>
    </xf>
    <xf numFmtId="177" fontId="53" fillId="0" borderId="40" xfId="39" applyNumberFormat="1" applyFont="1" applyBorder="1" applyAlignment="1">
      <alignment horizontal="right" vertical="center"/>
    </xf>
    <xf numFmtId="0" fontId="51" fillId="0" borderId="18" xfId="74" applyFont="1" applyBorder="1" applyAlignment="1">
      <alignment horizontal="left" vertical="center"/>
    </xf>
    <xf numFmtId="168" fontId="51" fillId="0" borderId="30" xfId="62" applyNumberFormat="1" applyFont="1" applyBorder="1" applyAlignment="1">
      <alignment horizontal="right" vertical="center" wrapText="1"/>
    </xf>
    <xf numFmtId="0" fontId="51" fillId="0" borderId="18" xfId="135" applyFont="1" applyBorder="1" applyAlignment="1">
      <alignment horizontal="center" vertical="center"/>
    </xf>
    <xf numFmtId="0" fontId="51" fillId="0" borderId="18" xfId="135" applyFont="1" applyBorder="1" applyAlignment="1">
      <alignment horizontal="left" vertical="center"/>
    </xf>
    <xf numFmtId="0" fontId="51" fillId="0" borderId="14" xfId="89" applyFont="1" applyBorder="1"/>
    <xf numFmtId="0" fontId="51" fillId="0" borderId="14" xfId="89" applyFont="1" applyBorder="1" applyAlignment="1">
      <alignment horizontal="center"/>
    </xf>
    <xf numFmtId="0" fontId="51" fillId="0" borderId="18" xfId="73" applyFont="1" applyBorder="1" applyAlignment="1">
      <alignment horizontal="center" vertical="center"/>
    </xf>
    <xf numFmtId="0" fontId="51" fillId="0" borderId="18" xfId="73" applyFont="1" applyBorder="1" applyAlignment="1">
      <alignment horizontal="left" vertical="center" wrapText="1"/>
    </xf>
    <xf numFmtId="0" fontId="51" fillId="0" borderId="18" xfId="126" applyFont="1" applyBorder="1" applyAlignment="1">
      <alignment horizontal="center" vertical="center"/>
    </xf>
    <xf numFmtId="0" fontId="51" fillId="0" borderId="18" xfId="135" applyFont="1" applyBorder="1" applyAlignment="1">
      <alignment horizontal="left" vertical="center" wrapText="1"/>
    </xf>
    <xf numFmtId="168" fontId="51" fillId="0" borderId="18" xfId="62" quotePrefix="1" applyNumberFormat="1" applyFont="1" applyBorder="1" applyAlignment="1">
      <alignment horizontal="right" vertical="center" wrapText="1"/>
    </xf>
    <xf numFmtId="0" fontId="51" fillId="0" borderId="52" xfId="135" applyFont="1" applyBorder="1" applyAlignment="1">
      <alignment horizontal="center" vertical="center"/>
    </xf>
    <xf numFmtId="0" fontId="51" fillId="0" borderId="18" xfId="73" applyFont="1" applyBorder="1" applyAlignment="1">
      <alignment horizontal="center" vertical="center" wrapText="1"/>
    </xf>
    <xf numFmtId="0" fontId="51" fillId="0" borderId="51" xfId="73" applyFont="1" applyBorder="1" applyAlignment="1">
      <alignment horizontal="left" vertical="center"/>
    </xf>
    <xf numFmtId="0" fontId="51" fillId="0" borderId="0" xfId="73" applyFont="1" applyAlignment="1">
      <alignment horizontal="center" vertical="center"/>
    </xf>
    <xf numFmtId="0" fontId="51" fillId="0" borderId="0" xfId="73" applyFont="1" applyAlignment="1">
      <alignment horizontal="left" vertical="center" wrapText="1"/>
    </xf>
    <xf numFmtId="168" fontId="51" fillId="0" borderId="45" xfId="62" applyNumberFormat="1" applyFont="1" applyBorder="1" applyAlignment="1">
      <alignment horizontal="right" vertical="center" wrapText="1"/>
    </xf>
    <xf numFmtId="177" fontId="53" fillId="0" borderId="50" xfId="39" applyNumberFormat="1" applyFont="1" applyBorder="1" applyAlignment="1">
      <alignment horizontal="right" vertical="center"/>
    </xf>
    <xf numFmtId="0" fontId="51" fillId="0" borderId="33" xfId="73" applyFont="1" applyBorder="1" applyAlignment="1">
      <alignment horizontal="center" vertical="center"/>
    </xf>
    <xf numFmtId="2" fontId="51" fillId="0" borderId="14" xfId="73" applyNumberFormat="1" applyFont="1" applyBorder="1" applyAlignment="1">
      <alignment horizontal="center" vertical="center"/>
    </xf>
    <xf numFmtId="0" fontId="51" fillId="0" borderId="14" xfId="73" applyFont="1" applyBorder="1" applyAlignment="1">
      <alignment horizontal="left" vertical="center"/>
    </xf>
    <xf numFmtId="0" fontId="51" fillId="0" borderId="14" xfId="73" applyFont="1" applyBorder="1" applyAlignment="1">
      <alignment horizontal="center" vertical="center"/>
    </xf>
    <xf numFmtId="0" fontId="51" fillId="0" borderId="14" xfId="73" applyFont="1" applyBorder="1" applyAlignment="1">
      <alignment horizontal="left" vertical="center" wrapText="1"/>
    </xf>
    <xf numFmtId="188" fontId="53" fillId="24" borderId="44" xfId="73" applyNumberFormat="1" applyFont="1" applyFill="1" applyBorder="1" applyAlignment="1">
      <alignment vertical="center"/>
    </xf>
    <xf numFmtId="49" fontId="53" fillId="0" borderId="0" xfId="131" applyNumberFormat="1" applyFont="1" applyAlignment="1">
      <alignment horizontal="right" vertical="center"/>
    </xf>
    <xf numFmtId="187" fontId="53" fillId="0" borderId="0" xfId="131" applyNumberFormat="1" applyFont="1" applyAlignment="1">
      <alignment vertical="center"/>
    </xf>
    <xf numFmtId="0" fontId="51" fillId="0" borderId="0" xfId="128" applyFont="1"/>
    <xf numFmtId="0" fontId="51" fillId="0" borderId="0" xfId="128" applyFont="1" applyAlignment="1">
      <alignment horizontal="center"/>
    </xf>
    <xf numFmtId="0" fontId="55" fillId="0" borderId="17" xfId="128" applyFont="1" applyBorder="1" applyAlignment="1">
      <alignment horizontal="right" vertical="center"/>
    </xf>
    <xf numFmtId="182" fontId="51" fillId="0" borderId="35" xfId="129" applyNumberFormat="1" applyFont="1" applyBorder="1" applyAlignment="1">
      <alignment vertical="center"/>
    </xf>
    <xf numFmtId="0" fontId="51" fillId="0" borderId="21" xfId="128" applyFont="1" applyBorder="1" applyAlignment="1">
      <alignment horizontal="left" vertical="center"/>
    </xf>
    <xf numFmtId="181" fontId="51" fillId="0" borderId="22" xfId="129" applyNumberFormat="1" applyFont="1" applyBorder="1" applyAlignment="1">
      <alignment horizontal="center" vertical="center"/>
    </xf>
    <xf numFmtId="0" fontId="53" fillId="0" borderId="22" xfId="128" applyFont="1" applyBorder="1" applyAlignment="1">
      <alignment vertical="center"/>
    </xf>
    <xf numFmtId="0" fontId="53" fillId="0" borderId="23" xfId="128" applyFont="1" applyBorder="1" applyAlignment="1">
      <alignment horizontal="right" vertical="center"/>
    </xf>
    <xf numFmtId="182" fontId="51" fillId="0" borderId="30" xfId="129" applyNumberFormat="1" applyFont="1" applyBorder="1" applyAlignment="1">
      <alignment vertical="center"/>
    </xf>
    <xf numFmtId="0" fontId="51" fillId="0" borderId="0" xfId="126" applyFont="1" applyAlignment="1">
      <alignment horizontal="center" vertical="center"/>
    </xf>
    <xf numFmtId="9" fontId="51" fillId="0" borderId="22" xfId="129" applyNumberFormat="1" applyFont="1" applyBorder="1" applyAlignment="1">
      <alignment horizontal="center" vertical="center"/>
    </xf>
    <xf numFmtId="182" fontId="51" fillId="0" borderId="22" xfId="129" applyNumberFormat="1" applyFont="1" applyBorder="1" applyAlignment="1">
      <alignment vertical="center"/>
    </xf>
    <xf numFmtId="0" fontId="51" fillId="0" borderId="23" xfId="128" applyFont="1" applyBorder="1" applyAlignment="1">
      <alignment vertical="center"/>
    </xf>
    <xf numFmtId="0" fontId="53" fillId="0" borderId="21" xfId="128" applyFont="1" applyBorder="1" applyAlignment="1">
      <alignment horizontal="left" vertical="center"/>
    </xf>
    <xf numFmtId="182" fontId="53" fillId="0" borderId="30" xfId="129" applyNumberFormat="1" applyFont="1" applyBorder="1" applyAlignment="1">
      <alignment vertical="center"/>
    </xf>
    <xf numFmtId="0" fontId="51" fillId="0" borderId="21" xfId="128" applyFont="1" applyBorder="1" applyAlignment="1">
      <alignment horizontal="left" vertical="center" wrapText="1"/>
    </xf>
    <xf numFmtId="0" fontId="51" fillId="0" borderId="23" xfId="128" applyFont="1" applyBorder="1" applyAlignment="1">
      <alignment horizontal="right" vertical="center"/>
    </xf>
    <xf numFmtId="0" fontId="51" fillId="0" borderId="0" xfId="128" applyFont="1" applyAlignment="1">
      <alignment horizontal="center" vertical="center" wrapText="1"/>
    </xf>
    <xf numFmtId="0" fontId="53" fillId="0" borderId="27" xfId="128" applyFont="1" applyBorder="1" applyAlignment="1">
      <alignment horizontal="left" vertical="center"/>
    </xf>
    <xf numFmtId="9" fontId="51" fillId="0" borderId="31" xfId="129" applyNumberFormat="1" applyFont="1" applyBorder="1" applyAlignment="1">
      <alignment horizontal="center" vertical="center"/>
    </xf>
    <xf numFmtId="182" fontId="53" fillId="0" borderId="31" xfId="129" applyNumberFormat="1" applyFont="1" applyBorder="1" applyAlignment="1">
      <alignment vertical="center"/>
    </xf>
    <xf numFmtId="0" fontId="51" fillId="0" borderId="28" xfId="128" applyFont="1" applyBorder="1" applyAlignment="1">
      <alignment vertical="center"/>
    </xf>
    <xf numFmtId="2" fontId="51" fillId="0" borderId="0" xfId="128" applyNumberFormat="1" applyFont="1"/>
    <xf numFmtId="182" fontId="51" fillId="0" borderId="0" xfId="129" applyNumberFormat="1" applyFont="1"/>
    <xf numFmtId="39" fontId="53" fillId="0" borderId="0" xfId="129" applyNumberFormat="1" applyFont="1" applyAlignment="1">
      <alignment vertical="center"/>
    </xf>
    <xf numFmtId="0" fontId="53" fillId="0" borderId="34" xfId="79" applyFont="1" applyBorder="1" applyAlignment="1">
      <alignment vertical="center"/>
    </xf>
    <xf numFmtId="187" fontId="53" fillId="26" borderId="47" xfId="60" applyNumberFormat="1" applyFont="1" applyFill="1" applyBorder="1" applyAlignment="1">
      <alignment horizontal="center" vertical="center"/>
    </xf>
    <xf numFmtId="187" fontId="53" fillId="26" borderId="18" xfId="60" applyNumberFormat="1" applyFont="1" applyFill="1" applyBorder="1" applyAlignment="1">
      <alignment horizontal="center" vertical="center"/>
    </xf>
    <xf numFmtId="9" fontId="51" fillId="27" borderId="30" xfId="95" applyFont="1" applyFill="1" applyBorder="1" applyAlignment="1">
      <alignment horizontal="center" vertical="center"/>
    </xf>
    <xf numFmtId="0" fontId="53" fillId="0" borderId="21" xfId="128" applyFont="1" applyBorder="1" applyAlignment="1">
      <alignment horizontal="left" vertical="center" wrapText="1"/>
    </xf>
    <xf numFmtId="0" fontId="51" fillId="25" borderId="0" xfId="130" applyFont="1" applyFill="1" applyAlignment="1">
      <alignment horizontal="center" vertical="center" wrapText="1"/>
    </xf>
    <xf numFmtId="0" fontId="53" fillId="25" borderId="55" xfId="130" applyFont="1" applyFill="1" applyBorder="1" applyAlignment="1">
      <alignment horizontal="center" vertical="center" wrapText="1"/>
    </xf>
    <xf numFmtId="0" fontId="9" fillId="0" borderId="86" xfId="0" applyFont="1" applyBorder="1" applyAlignment="1">
      <alignment horizontal="left" vertical="center"/>
    </xf>
    <xf numFmtId="0" fontId="8" fillId="0" borderId="86" xfId="0" applyFont="1" applyBorder="1" applyAlignment="1">
      <alignment horizontal="left" vertical="center"/>
    </xf>
    <xf numFmtId="0" fontId="57" fillId="0" borderId="86" xfId="0" applyFont="1" applyBorder="1" applyAlignment="1">
      <alignment horizontal="left" vertical="center"/>
    </xf>
    <xf numFmtId="0" fontId="58" fillId="0" borderId="86" xfId="0" applyFont="1" applyBorder="1" applyAlignment="1">
      <alignment horizontal="left" vertical="center"/>
    </xf>
    <xf numFmtId="0" fontId="57" fillId="0" borderId="85" xfId="0" applyFont="1" applyBorder="1" applyAlignment="1">
      <alignment horizontal="left" vertical="center"/>
    </xf>
    <xf numFmtId="0" fontId="58" fillId="0" borderId="85" xfId="0" applyFont="1" applyBorder="1" applyAlignment="1">
      <alignment horizontal="left" vertical="center"/>
    </xf>
    <xf numFmtId="0" fontId="51" fillId="0" borderId="63" xfId="0" applyFont="1" applyBorder="1" applyAlignment="1">
      <alignment vertical="center" wrapText="1"/>
    </xf>
    <xf numFmtId="0" fontId="51" fillId="0" borderId="55" xfId="0" applyFont="1" applyBorder="1" applyAlignment="1">
      <alignment vertical="center" wrapText="1"/>
    </xf>
    <xf numFmtId="0" fontId="51" fillId="0" borderId="65" xfId="0" applyFont="1" applyBorder="1" applyAlignment="1">
      <alignment vertical="center" wrapText="1"/>
    </xf>
    <xf numFmtId="0" fontId="51" fillId="0" borderId="11" xfId="0" applyFont="1" applyBorder="1" applyAlignment="1">
      <alignment vertical="center" wrapText="1"/>
    </xf>
    <xf numFmtId="0" fontId="51" fillId="0" borderId="0" xfId="0" applyFont="1" applyAlignment="1">
      <alignment vertical="center" wrapText="1"/>
    </xf>
    <xf numFmtId="0" fontId="51" fillId="0" borderId="45" xfId="0" applyFont="1" applyBorder="1" applyAlignment="1">
      <alignment vertical="center" wrapText="1"/>
    </xf>
    <xf numFmtId="185" fontId="34" fillId="0" borderId="87" xfId="90" applyNumberFormat="1" applyFont="1" applyBorder="1"/>
    <xf numFmtId="0" fontId="51" fillId="25" borderId="59" xfId="130" applyFont="1" applyFill="1" applyBorder="1" applyAlignment="1">
      <alignment horizontal="center" vertical="center" wrapText="1"/>
    </xf>
    <xf numFmtId="0" fontId="51" fillId="0" borderId="14" xfId="0" applyFont="1" applyBorder="1" applyAlignment="1">
      <alignment vertical="center" wrapText="1"/>
    </xf>
    <xf numFmtId="0" fontId="51" fillId="0" borderId="24" xfId="0" applyFont="1" applyBorder="1" applyAlignment="1">
      <alignment vertical="center" wrapText="1"/>
    </xf>
    <xf numFmtId="0" fontId="51" fillId="0" borderId="13" xfId="0" applyFont="1" applyBorder="1" applyAlignment="1">
      <alignment vertical="center" wrapText="1"/>
    </xf>
    <xf numFmtId="0" fontId="34" fillId="25" borderId="88" xfId="89" applyFont="1" applyFill="1" applyBorder="1"/>
    <xf numFmtId="0" fontId="34" fillId="0" borderId="88" xfId="89" applyFont="1" applyBorder="1"/>
    <xf numFmtId="0" fontId="53" fillId="0" borderId="0" xfId="0" applyFont="1" applyAlignment="1">
      <alignment horizontal="center"/>
    </xf>
    <xf numFmtId="0" fontId="53" fillId="24" borderId="46" xfId="0" applyFont="1" applyFill="1" applyBorder="1" applyAlignment="1">
      <alignment horizontal="center"/>
    </xf>
    <xf numFmtId="0" fontId="53" fillId="0" borderId="59" xfId="0" applyFont="1" applyBorder="1" applyAlignment="1">
      <alignment horizontal="center"/>
    </xf>
    <xf numFmtId="0" fontId="53" fillId="24" borderId="16" xfId="0" applyFont="1" applyFill="1" applyBorder="1" applyAlignment="1">
      <alignment horizontal="center"/>
    </xf>
    <xf numFmtId="0" fontId="53" fillId="24" borderId="17" xfId="0" applyFont="1" applyFill="1" applyBorder="1" applyAlignment="1">
      <alignment horizontal="center" wrapText="1"/>
    </xf>
    <xf numFmtId="0" fontId="51" fillId="0" borderId="22" xfId="0" applyFont="1" applyBorder="1" applyAlignment="1">
      <alignment horizontal="center"/>
    </xf>
    <xf numFmtId="0" fontId="34" fillId="0" borderId="81" xfId="89" applyFont="1" applyBorder="1"/>
    <xf numFmtId="0" fontId="34" fillId="0" borderId="81" xfId="89" applyFont="1" applyBorder="1" applyAlignment="1">
      <alignment horizontal="center"/>
    </xf>
    <xf numFmtId="0" fontId="34" fillId="0" borderId="82" xfId="90" applyFont="1" applyBorder="1"/>
    <xf numFmtId="0" fontId="34" fillId="0" borderId="83" xfId="89" applyFont="1" applyBorder="1"/>
    <xf numFmtId="0" fontId="34" fillId="0" borderId="83" xfId="89" applyFont="1" applyBorder="1" applyAlignment="1">
      <alignment horizontal="center"/>
    </xf>
    <xf numFmtId="186" fontId="34" fillId="0" borderId="83" xfId="34" applyNumberFormat="1" applyFont="1" applyBorder="1"/>
    <xf numFmtId="0" fontId="34" fillId="0" borderId="84" xfId="89" applyFont="1" applyBorder="1"/>
    <xf numFmtId="0" fontId="32" fillId="0" borderId="39" xfId="0" applyFont="1" applyBorder="1"/>
    <xf numFmtId="0" fontId="8" fillId="0" borderId="85" xfId="0" applyFont="1" applyBorder="1" applyAlignment="1">
      <alignment horizontal="left" vertical="center"/>
    </xf>
    <xf numFmtId="182" fontId="53" fillId="0" borderId="35" xfId="129" applyNumberFormat="1" applyFont="1" applyBorder="1" applyAlignment="1">
      <alignment vertical="center"/>
    </xf>
    <xf numFmtId="4" fontId="51" fillId="0" borderId="0" xfId="39" applyNumberFormat="1" applyFont="1" applyBorder="1" applyAlignment="1">
      <alignment vertical="center" wrapText="1"/>
    </xf>
    <xf numFmtId="168" fontId="51" fillId="0" borderId="14" xfId="62" applyNumberFormat="1" applyFont="1" applyBorder="1" applyAlignment="1">
      <alignment horizontal="right" vertical="center" wrapText="1"/>
    </xf>
    <xf numFmtId="177" fontId="53" fillId="0" borderId="15" xfId="39" applyNumberFormat="1" applyFont="1" applyBorder="1" applyAlignment="1">
      <alignment horizontal="right" vertical="center"/>
    </xf>
    <xf numFmtId="0" fontId="53" fillId="27" borderId="11" xfId="73" applyFont="1" applyFill="1" applyBorder="1" applyAlignment="1">
      <alignment horizontal="center" vertical="center"/>
    </xf>
    <xf numFmtId="0" fontId="53" fillId="27" borderId="0" xfId="73" applyFont="1" applyFill="1" applyAlignment="1">
      <alignment vertical="center"/>
    </xf>
    <xf numFmtId="0" fontId="53" fillId="27" borderId="0" xfId="73" applyFont="1" applyFill="1" applyAlignment="1">
      <alignment horizontal="center" vertical="center"/>
    </xf>
    <xf numFmtId="0" fontId="53" fillId="27" borderId="12" xfId="73" applyFont="1" applyFill="1" applyBorder="1" applyAlignment="1">
      <alignment vertical="center"/>
    </xf>
    <xf numFmtId="0" fontId="53" fillId="27" borderId="41" xfId="73" applyFont="1" applyFill="1" applyBorder="1" applyAlignment="1">
      <alignment horizontal="center" vertical="center"/>
    </xf>
    <xf numFmtId="0" fontId="53" fillId="27" borderId="43" xfId="73" applyFont="1" applyFill="1" applyBorder="1" applyAlignment="1">
      <alignment vertical="center"/>
    </xf>
    <xf numFmtId="0" fontId="53" fillId="27" borderId="43" xfId="73" applyFont="1" applyFill="1" applyBorder="1" applyAlignment="1">
      <alignment horizontal="center" vertical="center"/>
    </xf>
    <xf numFmtId="0" fontId="53" fillId="27" borderId="44" xfId="73" applyFont="1" applyFill="1" applyBorder="1" applyAlignment="1">
      <alignment vertical="center"/>
    </xf>
    <xf numFmtId="0" fontId="51" fillId="0" borderId="25" xfId="73" applyFont="1" applyBorder="1" applyAlignment="1">
      <alignment horizontal="center" vertical="center"/>
    </xf>
    <xf numFmtId="0" fontId="51" fillId="0" borderId="25" xfId="73" applyFont="1" applyBorder="1" applyAlignment="1">
      <alignment horizontal="left" vertical="center" wrapText="1"/>
    </xf>
    <xf numFmtId="4" fontId="51" fillId="0" borderId="25" xfId="39" applyNumberFormat="1" applyFont="1" applyBorder="1" applyAlignment="1">
      <alignment vertical="center" wrapText="1"/>
    </xf>
    <xf numFmtId="0" fontId="53" fillId="27" borderId="34" xfId="73" applyFont="1" applyFill="1" applyBorder="1" applyAlignment="1">
      <alignment horizontal="center" vertical="center"/>
    </xf>
    <xf numFmtId="0" fontId="53" fillId="27" borderId="16" xfId="73" applyFont="1" applyFill="1" applyBorder="1" applyAlignment="1">
      <alignment vertical="center"/>
    </xf>
    <xf numFmtId="0" fontId="53" fillId="27" borderId="16" xfId="73" applyFont="1" applyFill="1" applyBorder="1" applyAlignment="1">
      <alignment horizontal="center" vertical="center"/>
    </xf>
    <xf numFmtId="0" fontId="53" fillId="27" borderId="26" xfId="73" applyFont="1" applyFill="1" applyBorder="1" applyAlignment="1">
      <alignment vertical="center"/>
    </xf>
    <xf numFmtId="188" fontId="53" fillId="27" borderId="44" xfId="73" applyNumberFormat="1" applyFont="1" applyFill="1" applyBorder="1" applyAlignment="1">
      <alignment vertical="center"/>
    </xf>
    <xf numFmtId="182" fontId="53" fillId="27" borderId="30" xfId="129" applyNumberFormat="1" applyFont="1" applyFill="1" applyBorder="1" applyAlignment="1">
      <alignment vertical="center"/>
    </xf>
    <xf numFmtId="188" fontId="61" fillId="27" borderId="42" xfId="73" applyNumberFormat="1" applyFont="1" applyFill="1" applyBorder="1" applyAlignment="1">
      <alignment vertical="center"/>
    </xf>
    <xf numFmtId="0" fontId="34" fillId="25" borderId="0" xfId="228" applyFont="1" applyFill="1" applyAlignment="1">
      <alignment vertical="center"/>
    </xf>
    <xf numFmtId="0" fontId="62" fillId="25" borderId="0" xfId="228" applyFont="1" applyFill="1" applyAlignment="1">
      <alignment horizontal="center" vertical="center"/>
    </xf>
    <xf numFmtId="0" fontId="2" fillId="0" borderId="0" xfId="257"/>
    <xf numFmtId="0" fontId="34" fillId="25" borderId="66" xfId="228" applyFont="1" applyFill="1" applyBorder="1" applyAlignment="1">
      <alignment vertical="center"/>
    </xf>
    <xf numFmtId="0" fontId="34" fillId="25" borderId="55" xfId="228" applyFont="1" applyFill="1" applyBorder="1" applyAlignment="1">
      <alignment vertical="center"/>
    </xf>
    <xf numFmtId="0" fontId="32" fillId="25" borderId="55" xfId="228" applyFont="1" applyFill="1" applyBorder="1" applyAlignment="1">
      <alignment vertical="center"/>
    </xf>
    <xf numFmtId="174" fontId="32" fillId="25" borderId="55" xfId="258" applyFont="1" applyFill="1" applyBorder="1" applyAlignment="1">
      <alignment vertical="center"/>
    </xf>
    <xf numFmtId="0" fontId="34" fillId="25" borderId="65" xfId="228" applyFont="1" applyFill="1" applyBorder="1" applyAlignment="1">
      <alignment vertical="center"/>
    </xf>
    <xf numFmtId="0" fontId="34" fillId="25" borderId="75" xfId="228" applyFont="1" applyFill="1" applyBorder="1" applyAlignment="1">
      <alignment vertical="center"/>
    </xf>
    <xf numFmtId="0" fontId="34" fillId="25" borderId="45" xfId="228" applyFont="1" applyFill="1" applyBorder="1" applyAlignment="1">
      <alignment vertical="center"/>
    </xf>
    <xf numFmtId="4" fontId="62" fillId="25" borderId="56" xfId="228" applyNumberFormat="1" applyFont="1" applyFill="1" applyBorder="1" applyAlignment="1">
      <alignment horizontal="center" vertical="center"/>
    </xf>
    <xf numFmtId="4" fontId="64" fillId="25" borderId="56" xfId="228" applyNumberFormat="1" applyFont="1" applyFill="1" applyBorder="1" applyAlignment="1">
      <alignment horizontal="center" vertical="center"/>
    </xf>
    <xf numFmtId="0" fontId="62" fillId="25" borderId="75" xfId="228" applyFont="1" applyFill="1" applyBorder="1" applyAlignment="1">
      <alignment horizontal="center" vertical="center"/>
    </xf>
    <xf numFmtId="0" fontId="48" fillId="28" borderId="89" xfId="228" quotePrefix="1" applyFont="1" applyFill="1" applyBorder="1" applyAlignment="1">
      <alignment horizontal="center" vertical="center"/>
    </xf>
    <xf numFmtId="0" fontId="62" fillId="25" borderId="45" xfId="228" applyFont="1" applyFill="1" applyBorder="1" applyAlignment="1">
      <alignment horizontal="center" vertical="center"/>
    </xf>
    <xf numFmtId="0" fontId="31" fillId="28" borderId="90" xfId="228" applyFont="1" applyFill="1" applyBorder="1" applyAlignment="1">
      <alignment horizontal="center" vertical="center"/>
    </xf>
    <xf numFmtId="2" fontId="31" fillId="28" borderId="90" xfId="228" applyNumberFormat="1" applyFont="1" applyFill="1" applyBorder="1" applyAlignment="1">
      <alignment horizontal="center" vertical="center"/>
    </xf>
    <xf numFmtId="0" fontId="48" fillId="28" borderId="91" xfId="228" quotePrefix="1" applyFont="1" applyFill="1" applyBorder="1" applyAlignment="1">
      <alignment horizontal="center" vertical="center"/>
    </xf>
    <xf numFmtId="0" fontId="31" fillId="28" borderId="95" xfId="228" applyFont="1" applyFill="1" applyBorder="1" applyAlignment="1">
      <alignment horizontal="center" vertical="center"/>
    </xf>
    <xf numFmtId="0" fontId="64" fillId="28" borderId="100" xfId="228" applyFont="1" applyFill="1" applyBorder="1" applyAlignment="1">
      <alignment horizontal="center" vertical="center"/>
    </xf>
    <xf numFmtId="174" fontId="62" fillId="28" borderId="100" xfId="258" quotePrefix="1" applyFont="1" applyFill="1" applyBorder="1" applyAlignment="1">
      <alignment horizontal="center" vertical="center"/>
    </xf>
    <xf numFmtId="0" fontId="62" fillId="28" borderId="101" xfId="228" applyFont="1" applyFill="1" applyBorder="1" applyAlignment="1">
      <alignment horizontal="center" vertical="center"/>
    </xf>
    <xf numFmtId="0" fontId="65" fillId="25" borderId="4" xfId="258" applyNumberFormat="1" applyFont="1" applyFill="1" applyBorder="1" applyAlignment="1" applyProtection="1">
      <alignment horizontal="center" vertical="center"/>
      <protection locked="0"/>
    </xf>
    <xf numFmtId="177" fontId="65" fillId="25" borderId="4" xfId="258" applyNumberFormat="1" applyFont="1" applyFill="1" applyBorder="1" applyAlignment="1" applyProtection="1">
      <alignment horizontal="right" vertical="center"/>
      <protection locked="0"/>
    </xf>
    <xf numFmtId="2" fontId="32" fillId="25" borderId="4" xfId="215" applyNumberFormat="1" applyFont="1" applyFill="1" applyBorder="1" applyAlignment="1">
      <alignment horizontal="center" vertical="center"/>
    </xf>
    <xf numFmtId="177" fontId="32" fillId="25" borderId="102" xfId="258" applyNumberFormat="1" applyFont="1" applyFill="1" applyBorder="1" applyAlignment="1">
      <alignment vertical="center"/>
    </xf>
    <xf numFmtId="0" fontId="65" fillId="25" borderId="85" xfId="258" applyNumberFormat="1" applyFont="1" applyFill="1" applyBorder="1" applyAlignment="1" applyProtection="1">
      <alignment horizontal="center" vertical="center"/>
      <protection locked="0"/>
    </xf>
    <xf numFmtId="177" fontId="65" fillId="25" borderId="85" xfId="258" applyNumberFormat="1" applyFont="1" applyFill="1" applyBorder="1" applyAlignment="1" applyProtection="1">
      <alignment horizontal="right" vertical="center"/>
      <protection locked="0"/>
    </xf>
    <xf numFmtId="2" fontId="32" fillId="25" borderId="85" xfId="215" applyNumberFormat="1" applyFont="1" applyFill="1" applyBorder="1" applyAlignment="1">
      <alignment horizontal="center" vertical="center"/>
    </xf>
    <xf numFmtId="177" fontId="32" fillId="25" borderId="104" xfId="258" applyNumberFormat="1" applyFont="1" applyFill="1" applyBorder="1" applyAlignment="1">
      <alignment vertical="center"/>
    </xf>
    <xf numFmtId="0" fontId="65" fillId="25" borderId="105" xfId="258" applyNumberFormat="1" applyFont="1" applyFill="1" applyBorder="1" applyAlignment="1" applyProtection="1">
      <alignment horizontal="center" vertical="center"/>
      <protection locked="0"/>
    </xf>
    <xf numFmtId="177" fontId="65" fillId="25" borderId="105" xfId="258" applyNumberFormat="1" applyFont="1" applyFill="1" applyBorder="1" applyAlignment="1" applyProtection="1">
      <alignment horizontal="right" vertical="center"/>
      <protection locked="0"/>
    </xf>
    <xf numFmtId="2" fontId="32" fillId="25" borderId="105" xfId="215" applyNumberFormat="1" applyFont="1" applyFill="1" applyBorder="1" applyAlignment="1">
      <alignment horizontal="center" vertical="center"/>
    </xf>
    <xf numFmtId="177" fontId="32" fillId="25" borderId="106" xfId="258" applyNumberFormat="1" applyFont="1" applyFill="1" applyBorder="1" applyAlignment="1">
      <alignment vertical="center"/>
    </xf>
    <xf numFmtId="0" fontId="66" fillId="25" borderId="0" xfId="228" applyFont="1" applyFill="1" applyAlignment="1">
      <alignment horizontal="right" vertical="center"/>
    </xf>
    <xf numFmtId="177" fontId="62" fillId="25" borderId="25" xfId="258" applyNumberFormat="1" applyFont="1" applyFill="1" applyBorder="1" applyAlignment="1">
      <alignment vertical="center"/>
    </xf>
    <xf numFmtId="0" fontId="67" fillId="25" borderId="0" xfId="228" applyFont="1" applyFill="1" applyAlignment="1">
      <alignment horizontal="right" vertical="center"/>
    </xf>
    <xf numFmtId="177" fontId="62" fillId="25" borderId="67" xfId="258" applyNumberFormat="1" applyFont="1" applyFill="1" applyBorder="1" applyAlignment="1">
      <alignment vertical="center"/>
    </xf>
    <xf numFmtId="0" fontId="62" fillId="28" borderId="18" xfId="228" applyFont="1" applyFill="1" applyBorder="1" applyAlignment="1">
      <alignment horizontal="center" vertical="center"/>
    </xf>
    <xf numFmtId="0" fontId="64" fillId="28" borderId="18" xfId="228" applyFont="1" applyFill="1" applyBorder="1" applyAlignment="1">
      <alignment horizontal="center" vertical="center"/>
    </xf>
    <xf numFmtId="3" fontId="32" fillId="25" borderId="107" xfId="228" applyNumberFormat="1" applyFont="1" applyFill="1" applyBorder="1" applyAlignment="1">
      <alignment horizontal="center" vertical="center"/>
    </xf>
    <xf numFmtId="206" fontId="32" fillId="25" borderId="4" xfId="259" applyNumberFormat="1" applyFont="1" applyFill="1" applyBorder="1" applyAlignment="1">
      <alignment horizontal="right" vertical="center"/>
    </xf>
    <xf numFmtId="181" fontId="32" fillId="25" borderId="4" xfId="228" applyNumberFormat="1" applyFont="1" applyFill="1" applyBorder="1" applyAlignment="1">
      <alignment horizontal="center" vertical="center"/>
    </xf>
    <xf numFmtId="207" fontId="32" fillId="25" borderId="107" xfId="259" applyNumberFormat="1" applyFont="1" applyFill="1" applyBorder="1" applyAlignment="1">
      <alignment horizontal="right" vertical="center"/>
    </xf>
    <xf numFmtId="2" fontId="32" fillId="25" borderId="111" xfId="228" applyNumberFormat="1" applyFont="1" applyFill="1" applyBorder="1" applyAlignment="1">
      <alignment horizontal="center" vertical="center"/>
    </xf>
    <xf numFmtId="2" fontId="32" fillId="25" borderId="85" xfId="228" applyNumberFormat="1" applyFont="1" applyFill="1" applyBorder="1" applyAlignment="1">
      <alignment horizontal="center" vertical="center"/>
    </xf>
    <xf numFmtId="3" fontId="32" fillId="25" borderId="105" xfId="228" applyNumberFormat="1" applyFont="1" applyFill="1" applyBorder="1" applyAlignment="1">
      <alignment horizontal="center" vertical="center"/>
    </xf>
    <xf numFmtId="207" fontId="32" fillId="25" borderId="105" xfId="259" applyNumberFormat="1" applyFont="1" applyFill="1" applyBorder="1" applyAlignment="1">
      <alignment horizontal="right" vertical="center"/>
    </xf>
    <xf numFmtId="2" fontId="32" fillId="25" borderId="105" xfId="228" applyNumberFormat="1" applyFont="1" applyFill="1" applyBorder="1" applyAlignment="1">
      <alignment horizontal="center" vertical="center"/>
    </xf>
    <xf numFmtId="177" fontId="32" fillId="25" borderId="98" xfId="258" applyNumberFormat="1" applyFont="1" applyFill="1" applyBorder="1" applyAlignment="1">
      <alignment vertical="center"/>
    </xf>
    <xf numFmtId="177" fontId="62" fillId="25" borderId="25" xfId="258" applyNumberFormat="1" applyFont="1" applyFill="1" applyBorder="1" applyAlignment="1">
      <alignment horizontal="right" vertical="center"/>
    </xf>
    <xf numFmtId="0" fontId="68" fillId="25" borderId="0" xfId="260" applyFont="1" applyFill="1" applyAlignment="1">
      <alignment vertical="center"/>
    </xf>
    <xf numFmtId="0" fontId="34" fillId="25" borderId="0" xfId="228" applyFont="1" applyFill="1" applyAlignment="1">
      <alignment horizontal="center" vertical="center"/>
    </xf>
    <xf numFmtId="0" fontId="34" fillId="25" borderId="75" xfId="228" applyFont="1" applyFill="1" applyBorder="1" applyAlignment="1">
      <alignment horizontal="center" vertical="center"/>
    </xf>
    <xf numFmtId="0" fontId="62" fillId="28" borderId="100" xfId="228" applyFont="1" applyFill="1" applyBorder="1" applyAlignment="1">
      <alignment horizontal="center" vertical="center" wrapText="1"/>
    </xf>
    <xf numFmtId="0" fontId="64" fillId="28" borderId="100" xfId="228" applyFont="1" applyFill="1" applyBorder="1" applyAlignment="1">
      <alignment horizontal="center" vertical="center" wrapText="1"/>
    </xf>
    <xf numFmtId="174" fontId="64" fillId="28" borderId="100" xfId="258" quotePrefix="1" applyFont="1" applyFill="1" applyBorder="1" applyAlignment="1">
      <alignment horizontal="center" vertical="center" wrapText="1"/>
    </xf>
    <xf numFmtId="0" fontId="62" fillId="28" borderId="101" xfId="228" applyFont="1" applyFill="1" applyBorder="1" applyAlignment="1">
      <alignment horizontal="center" vertical="center" wrapText="1"/>
    </xf>
    <xf numFmtId="0" fontId="34" fillId="25" borderId="45" xfId="228" applyFont="1" applyFill="1" applyBorder="1" applyAlignment="1">
      <alignment horizontal="center" vertical="center"/>
    </xf>
    <xf numFmtId="0" fontId="68" fillId="25" borderId="0" xfId="260" applyFont="1" applyFill="1" applyAlignment="1">
      <alignment horizontal="center" vertical="center"/>
    </xf>
    <xf numFmtId="0" fontId="32" fillId="25" borderId="115" xfId="228" applyFont="1" applyFill="1" applyBorder="1" applyAlignment="1">
      <alignment horizontal="center" vertical="center"/>
    </xf>
    <xf numFmtId="177" fontId="32" fillId="25" borderId="115" xfId="215" applyNumberFormat="1" applyFont="1" applyFill="1" applyBorder="1" applyAlignment="1">
      <alignment vertical="center"/>
    </xf>
    <xf numFmtId="2" fontId="69" fillId="25" borderId="115" xfId="260" applyNumberFormat="1" applyFont="1" applyFill="1" applyBorder="1" applyAlignment="1">
      <alignment horizontal="center" vertical="center" wrapText="1"/>
    </xf>
    <xf numFmtId="177" fontId="69" fillId="25" borderId="116" xfId="261" applyNumberFormat="1" applyFont="1" applyFill="1" applyBorder="1" applyAlignment="1">
      <alignment vertical="center" wrapText="1"/>
    </xf>
    <xf numFmtId="10" fontId="32" fillId="25" borderId="105" xfId="228" applyNumberFormat="1" applyFont="1" applyFill="1" applyBorder="1" applyAlignment="1">
      <alignment horizontal="center" vertical="center"/>
    </xf>
    <xf numFmtId="177" fontId="32" fillId="25" borderId="105" xfId="215" applyNumberFormat="1" applyFont="1" applyFill="1" applyBorder="1" applyAlignment="1">
      <alignment vertical="center"/>
    </xf>
    <xf numFmtId="2" fontId="69" fillId="25" borderId="105" xfId="260" applyNumberFormat="1" applyFont="1" applyFill="1" applyBorder="1" applyAlignment="1">
      <alignment horizontal="center" vertical="center" wrapText="1"/>
    </xf>
    <xf numFmtId="177" fontId="69" fillId="25" borderId="106" xfId="261" applyNumberFormat="1" applyFont="1" applyFill="1" applyBorder="1" applyAlignment="1">
      <alignment vertical="center" wrapText="1"/>
    </xf>
    <xf numFmtId="0" fontId="32" fillId="25" borderId="0" xfId="228" applyFont="1" applyFill="1" applyAlignment="1">
      <alignment vertical="center"/>
    </xf>
    <xf numFmtId="174" fontId="32" fillId="25" borderId="0" xfId="258" applyFont="1" applyFill="1" applyBorder="1" applyAlignment="1">
      <alignment vertical="center"/>
    </xf>
    <xf numFmtId="177" fontId="62" fillId="29" borderId="18" xfId="215" applyNumberFormat="1" applyFont="1" applyFill="1" applyBorder="1" applyAlignment="1">
      <alignment vertical="center"/>
    </xf>
    <xf numFmtId="0" fontId="70" fillId="25" borderId="0" xfId="228" applyFont="1" applyFill="1" applyAlignment="1">
      <alignment vertical="center"/>
    </xf>
    <xf numFmtId="0" fontId="70" fillId="25" borderId="75" xfId="228" applyFont="1" applyFill="1" applyBorder="1" applyAlignment="1">
      <alignment vertical="center"/>
    </xf>
    <xf numFmtId="0" fontId="71" fillId="25" borderId="0" xfId="228" applyFont="1" applyFill="1" applyAlignment="1">
      <alignment vertical="center"/>
    </xf>
    <xf numFmtId="174" fontId="71" fillId="25" borderId="0" xfId="258" applyFont="1" applyFill="1" applyBorder="1" applyAlignment="1">
      <alignment horizontal="left" vertical="top"/>
    </xf>
    <xf numFmtId="9" fontId="70" fillId="25" borderId="18" xfId="228" applyNumberFormat="1" applyFont="1" applyFill="1" applyBorder="1" applyAlignment="1">
      <alignment vertical="center"/>
    </xf>
    <xf numFmtId="177" fontId="70" fillId="25" borderId="18" xfId="228" applyNumberFormat="1" applyFont="1" applyFill="1" applyBorder="1" applyAlignment="1">
      <alignment vertical="center"/>
    </xf>
    <xf numFmtId="0" fontId="70" fillId="25" borderId="45" xfId="228" applyFont="1" applyFill="1" applyBorder="1" applyAlignment="1">
      <alignment vertical="center"/>
    </xf>
    <xf numFmtId="0" fontId="71" fillId="25" borderId="117" xfId="228" applyFont="1" applyFill="1" applyBorder="1" applyAlignment="1">
      <alignment horizontal="right" vertical="center"/>
    </xf>
    <xf numFmtId="174" fontId="71" fillId="25" borderId="118" xfId="258" applyFont="1" applyFill="1" applyBorder="1" applyAlignment="1">
      <alignment horizontal="right" vertical="top"/>
    </xf>
    <xf numFmtId="9" fontId="70" fillId="25" borderId="4" xfId="228" applyNumberFormat="1" applyFont="1" applyFill="1" applyBorder="1" applyAlignment="1">
      <alignment horizontal="right" vertical="center"/>
    </xf>
    <xf numFmtId="177" fontId="70" fillId="25" borderId="102" xfId="228" applyNumberFormat="1" applyFont="1" applyFill="1" applyBorder="1" applyAlignment="1">
      <alignment vertical="center"/>
    </xf>
    <xf numFmtId="9" fontId="70" fillId="25" borderId="85" xfId="228" applyNumberFormat="1" applyFont="1" applyFill="1" applyBorder="1" applyAlignment="1">
      <alignment horizontal="right" vertical="center"/>
    </xf>
    <xf numFmtId="177" fontId="70" fillId="25" borderId="104" xfId="228" applyNumberFormat="1" applyFont="1" applyFill="1" applyBorder="1" applyAlignment="1">
      <alignment vertical="center"/>
    </xf>
    <xf numFmtId="0" fontId="71" fillId="25" borderId="119" xfId="228" applyFont="1" applyFill="1" applyBorder="1" applyAlignment="1">
      <alignment horizontal="right" vertical="center"/>
    </xf>
    <xf numFmtId="174" fontId="71" fillId="25" borderId="120" xfId="258" applyFont="1" applyFill="1" applyBorder="1" applyAlignment="1">
      <alignment horizontal="right" vertical="top"/>
    </xf>
    <xf numFmtId="177" fontId="62" fillId="29" borderId="106" xfId="215" applyNumberFormat="1" applyFont="1" applyFill="1" applyBorder="1" applyAlignment="1">
      <alignment vertical="center"/>
    </xf>
    <xf numFmtId="177" fontId="62" fillId="30" borderId="18" xfId="215" applyNumberFormat="1" applyFont="1" applyFill="1" applyBorder="1" applyAlignment="1">
      <alignment vertical="center"/>
    </xf>
    <xf numFmtId="0" fontId="34" fillId="25" borderId="68" xfId="228" applyFont="1" applyFill="1" applyBorder="1" applyAlignment="1">
      <alignment vertical="center"/>
    </xf>
    <xf numFmtId="0" fontId="34" fillId="25" borderId="56" xfId="228" applyFont="1" applyFill="1" applyBorder="1" applyAlignment="1">
      <alignment vertical="center"/>
    </xf>
    <xf numFmtId="0" fontId="32" fillId="25" borderId="56" xfId="228" applyFont="1" applyFill="1" applyBorder="1" applyAlignment="1">
      <alignment vertical="center"/>
    </xf>
    <xf numFmtId="174" fontId="32" fillId="25" borderId="56" xfId="258" applyFont="1" applyFill="1" applyBorder="1" applyAlignment="1">
      <alignment vertical="center"/>
    </xf>
    <xf numFmtId="0" fontId="34" fillId="25" borderId="67" xfId="228" applyFont="1" applyFill="1" applyBorder="1" applyAlignment="1">
      <alignment vertical="center"/>
    </xf>
    <xf numFmtId="174" fontId="32" fillId="25" borderId="0" xfId="258" applyFont="1" applyFill="1" applyAlignment="1">
      <alignment vertical="center"/>
    </xf>
    <xf numFmtId="206" fontId="32" fillId="25" borderId="107" xfId="259" applyNumberFormat="1" applyFont="1" applyFill="1" applyBorder="1" applyAlignment="1">
      <alignment horizontal="right" vertical="center"/>
    </xf>
    <xf numFmtId="177" fontId="32" fillId="25" borderId="94" xfId="258" applyNumberFormat="1" applyFont="1" applyFill="1" applyBorder="1" applyAlignment="1">
      <alignment vertical="center"/>
    </xf>
    <xf numFmtId="2" fontId="32" fillId="25" borderId="107" xfId="215" applyNumberFormat="1" applyFont="1" applyFill="1" applyBorder="1" applyAlignment="1">
      <alignment horizontal="center" vertical="center"/>
    </xf>
    <xf numFmtId="177" fontId="32" fillId="25" borderId="128" xfId="258" applyNumberFormat="1" applyFont="1" applyFill="1" applyBorder="1" applyAlignment="1">
      <alignment vertical="center"/>
    </xf>
    <xf numFmtId="0" fontId="62" fillId="28" borderId="77" xfId="228" applyFont="1" applyFill="1" applyBorder="1" applyAlignment="1">
      <alignment horizontal="center" vertical="center"/>
    </xf>
    <xf numFmtId="10" fontId="32" fillId="25" borderId="4" xfId="228" applyNumberFormat="1" applyFont="1" applyFill="1" applyBorder="1" applyAlignment="1">
      <alignment horizontal="center" vertical="center"/>
    </xf>
    <xf numFmtId="3" fontId="32" fillId="25" borderId="85" xfId="228" applyNumberFormat="1" applyFont="1" applyFill="1" applyBorder="1" applyAlignment="1">
      <alignment horizontal="center" vertical="center"/>
    </xf>
    <xf numFmtId="190" fontId="32" fillId="25" borderId="111" xfId="228" applyNumberFormat="1" applyFont="1" applyFill="1" applyBorder="1" applyAlignment="1">
      <alignment horizontal="center" vertical="center"/>
    </xf>
    <xf numFmtId="2" fontId="32" fillId="25" borderId="107" xfId="228" applyNumberFormat="1" applyFont="1" applyFill="1" applyBorder="1" applyAlignment="1">
      <alignment horizontal="center" vertical="center"/>
    </xf>
    <xf numFmtId="49" fontId="32" fillId="25" borderId="4" xfId="228" applyNumberFormat="1" applyFont="1" applyFill="1" applyBorder="1" applyAlignment="1">
      <alignment horizontal="center" vertical="center"/>
    </xf>
    <xf numFmtId="206" fontId="32" fillId="25" borderId="85" xfId="259" applyNumberFormat="1" applyFont="1" applyFill="1" applyBorder="1" applyAlignment="1">
      <alignment horizontal="right" vertical="center"/>
    </xf>
    <xf numFmtId="190" fontId="32" fillId="25" borderId="85" xfId="228" applyNumberFormat="1" applyFont="1" applyFill="1" applyBorder="1" applyAlignment="1">
      <alignment horizontal="center" vertical="center"/>
    </xf>
    <xf numFmtId="206" fontId="32" fillId="25" borderId="105" xfId="259" applyNumberFormat="1" applyFont="1" applyFill="1" applyBorder="1" applyAlignment="1">
      <alignment horizontal="right" vertical="center"/>
    </xf>
    <xf numFmtId="190" fontId="32" fillId="25" borderId="105" xfId="228" applyNumberFormat="1" applyFont="1" applyFill="1" applyBorder="1" applyAlignment="1">
      <alignment horizontal="center" vertical="center"/>
    </xf>
    <xf numFmtId="190" fontId="69" fillId="25" borderId="115" xfId="260" applyNumberFormat="1" applyFont="1" applyFill="1" applyBorder="1" applyAlignment="1">
      <alignment horizontal="center" vertical="center" wrapText="1"/>
    </xf>
    <xf numFmtId="0" fontId="69" fillId="25" borderId="4" xfId="258" applyNumberFormat="1" applyFont="1" applyFill="1" applyBorder="1" applyAlignment="1" applyProtection="1">
      <alignment horizontal="center" vertical="center"/>
      <protection locked="0"/>
    </xf>
    <xf numFmtId="177" fontId="69" fillId="25" borderId="4" xfId="258" applyNumberFormat="1" applyFont="1" applyFill="1" applyBorder="1" applyAlignment="1" applyProtection="1">
      <alignment horizontal="right" vertical="center"/>
      <protection locked="0"/>
    </xf>
    <xf numFmtId="0" fontId="69" fillId="25" borderId="85" xfId="258" applyNumberFormat="1" applyFont="1" applyFill="1" applyBorder="1" applyAlignment="1" applyProtection="1">
      <alignment horizontal="center" vertical="center"/>
      <protection locked="0"/>
    </xf>
    <xf numFmtId="177" fontId="69" fillId="25" borderId="85" xfId="258" applyNumberFormat="1" applyFont="1" applyFill="1" applyBorder="1" applyAlignment="1" applyProtection="1">
      <alignment horizontal="right" vertical="center"/>
      <protection locked="0"/>
    </xf>
    <xf numFmtId="0" fontId="69" fillId="25" borderId="105" xfId="258" applyNumberFormat="1" applyFont="1" applyFill="1" applyBorder="1" applyAlignment="1" applyProtection="1">
      <alignment horizontal="center" vertical="center"/>
      <protection locked="0"/>
    </xf>
    <xf numFmtId="177" fontId="69" fillId="25" borderId="105" xfId="258" applyNumberFormat="1" applyFont="1" applyFill="1" applyBorder="1" applyAlignment="1" applyProtection="1">
      <alignment horizontal="right" vertical="center"/>
      <protection locked="0"/>
    </xf>
    <xf numFmtId="177" fontId="32" fillId="25" borderId="85" xfId="215" applyNumberFormat="1" applyFont="1" applyFill="1" applyBorder="1" applyAlignment="1">
      <alignment vertical="center"/>
    </xf>
    <xf numFmtId="0" fontId="32" fillId="25" borderId="75" xfId="228" applyFont="1" applyFill="1" applyBorder="1" applyAlignment="1">
      <alignment vertical="center"/>
    </xf>
    <xf numFmtId="0" fontId="72" fillId="25" borderId="4" xfId="258" applyNumberFormat="1" applyFont="1" applyFill="1" applyBorder="1" applyAlignment="1" applyProtection="1">
      <alignment horizontal="center" vertical="center"/>
      <protection locked="0"/>
    </xf>
    <xf numFmtId="177" fontId="72" fillId="25" borderId="4" xfId="258" applyNumberFormat="1" applyFont="1" applyFill="1" applyBorder="1" applyAlignment="1" applyProtection="1">
      <alignment horizontal="right" vertical="center"/>
      <protection locked="0"/>
    </xf>
    <xf numFmtId="0" fontId="32" fillId="25" borderId="45" xfId="228" applyFont="1" applyFill="1" applyBorder="1" applyAlignment="1">
      <alignment vertical="center"/>
    </xf>
    <xf numFmtId="0" fontId="72" fillId="25" borderId="85" xfId="258" applyNumberFormat="1" applyFont="1" applyFill="1" applyBorder="1" applyAlignment="1" applyProtection="1">
      <alignment horizontal="center" vertical="center"/>
      <protection locked="0"/>
    </xf>
    <xf numFmtId="177" fontId="72" fillId="25" borderId="85" xfId="258" applyNumberFormat="1" applyFont="1" applyFill="1" applyBorder="1" applyAlignment="1" applyProtection="1">
      <alignment horizontal="right" vertical="center"/>
      <protection locked="0"/>
    </xf>
    <xf numFmtId="3" fontId="32" fillId="25" borderId="132" xfId="228" applyNumberFormat="1" applyFont="1" applyFill="1" applyBorder="1" applyAlignment="1">
      <alignment horizontal="center" vertical="center"/>
    </xf>
    <xf numFmtId="2" fontId="32" fillId="25" borderId="130" xfId="215" applyNumberFormat="1" applyFont="1" applyFill="1" applyBorder="1" applyAlignment="1">
      <alignment horizontal="center" vertical="center"/>
    </xf>
    <xf numFmtId="177" fontId="32" fillId="25" borderId="133" xfId="258" applyNumberFormat="1" applyFont="1" applyFill="1" applyBorder="1" applyAlignment="1">
      <alignment vertical="center"/>
    </xf>
    <xf numFmtId="0" fontId="62" fillId="25" borderId="0" xfId="228" quotePrefix="1" applyFont="1" applyFill="1" applyAlignment="1">
      <alignment horizontal="left" vertical="center"/>
    </xf>
    <xf numFmtId="0" fontId="64" fillId="25" borderId="0" xfId="228" applyFont="1" applyFill="1" applyAlignment="1">
      <alignment vertical="center"/>
    </xf>
    <xf numFmtId="174" fontId="64" fillId="25" borderId="0" xfId="258" applyFont="1" applyFill="1" applyBorder="1" applyAlignment="1">
      <alignment vertical="center"/>
    </xf>
    <xf numFmtId="0" fontId="62" fillId="25" borderId="0" xfId="228" applyFont="1" applyFill="1" applyAlignment="1">
      <alignment vertical="center"/>
    </xf>
    <xf numFmtId="0" fontId="32" fillId="25" borderId="85" xfId="258" applyNumberFormat="1" applyFont="1" applyFill="1" applyBorder="1" applyAlignment="1" applyProtection="1">
      <alignment horizontal="center" vertical="center"/>
      <protection locked="0"/>
    </xf>
    <xf numFmtId="177" fontId="32" fillId="25" borderId="85" xfId="258" applyNumberFormat="1" applyFont="1" applyFill="1" applyBorder="1" applyAlignment="1" applyProtection="1">
      <alignment horizontal="right" vertical="center"/>
      <protection locked="0"/>
    </xf>
    <xf numFmtId="10" fontId="32" fillId="25" borderId="85" xfId="215" applyNumberFormat="1" applyFont="1" applyFill="1" applyBorder="1" applyAlignment="1">
      <alignment horizontal="center" vertical="center"/>
    </xf>
    <xf numFmtId="2" fontId="32" fillId="25" borderId="85" xfId="258" applyNumberFormat="1" applyFont="1" applyFill="1" applyBorder="1" applyAlignment="1" applyProtection="1">
      <alignment horizontal="center" vertical="center"/>
      <protection locked="0"/>
    </xf>
    <xf numFmtId="0" fontId="32" fillId="25" borderId="85" xfId="215" applyNumberFormat="1" applyFont="1" applyFill="1" applyBorder="1" applyAlignment="1">
      <alignment horizontal="center" vertical="center"/>
    </xf>
    <xf numFmtId="4" fontId="34" fillId="25" borderId="55" xfId="228" applyNumberFormat="1" applyFont="1" applyFill="1" applyBorder="1" applyAlignment="1">
      <alignment vertical="center"/>
    </xf>
    <xf numFmtId="4" fontId="62" fillId="28" borderId="100" xfId="258" quotePrefix="1" applyNumberFormat="1" applyFont="1" applyFill="1" applyBorder="1" applyAlignment="1">
      <alignment horizontal="center" vertical="center"/>
    </xf>
    <xf numFmtId="4" fontId="32" fillId="25" borderId="4" xfId="215" applyNumberFormat="1" applyFont="1" applyFill="1" applyBorder="1" applyAlignment="1">
      <alignment horizontal="center" vertical="center"/>
    </xf>
    <xf numFmtId="175" fontId="32" fillId="25" borderId="85" xfId="215" applyNumberFormat="1" applyFont="1" applyFill="1" applyBorder="1" applyAlignment="1">
      <alignment horizontal="center" vertical="center"/>
    </xf>
    <xf numFmtId="0" fontId="65" fillId="0" borderId="85" xfId="258" applyNumberFormat="1" applyFont="1" applyFill="1" applyBorder="1" applyAlignment="1" applyProtection="1">
      <alignment horizontal="center" vertical="center"/>
      <protection locked="0"/>
    </xf>
    <xf numFmtId="177" fontId="65" fillId="0" borderId="85" xfId="258" applyNumberFormat="1" applyFont="1" applyFill="1" applyBorder="1" applyAlignment="1" applyProtection="1">
      <alignment horizontal="right" vertical="center"/>
      <protection locked="0"/>
    </xf>
    <xf numFmtId="175" fontId="32" fillId="0" borderId="85" xfId="215" applyNumberFormat="1" applyFont="1" applyFill="1" applyBorder="1" applyAlignment="1">
      <alignment horizontal="center" vertical="center"/>
    </xf>
    <xf numFmtId="177" fontId="32" fillId="0" borderId="104" xfId="258" applyNumberFormat="1" applyFont="1" applyFill="1" applyBorder="1" applyAlignment="1">
      <alignment vertical="center"/>
    </xf>
    <xf numFmtId="4" fontId="32" fillId="0" borderId="85" xfId="215" applyNumberFormat="1" applyFont="1" applyFill="1" applyBorder="1" applyAlignment="1">
      <alignment horizontal="center" vertical="center"/>
    </xf>
    <xf numFmtId="4" fontId="32" fillId="25" borderId="85" xfId="215" applyNumberFormat="1" applyFont="1" applyFill="1" applyBorder="1" applyAlignment="1">
      <alignment horizontal="center" vertical="center"/>
    </xf>
    <xf numFmtId="4" fontId="32" fillId="25" borderId="105" xfId="215" applyNumberFormat="1" applyFont="1" applyFill="1" applyBorder="1" applyAlignment="1">
      <alignment horizontal="center" vertical="center"/>
    </xf>
    <xf numFmtId="4" fontId="66" fillId="25" borderId="0" xfId="228" applyNumberFormat="1" applyFont="1" applyFill="1" applyAlignment="1">
      <alignment horizontal="right" vertical="center"/>
    </xf>
    <xf numFmtId="4" fontId="62" fillId="28" borderId="18" xfId="228" applyNumberFormat="1" applyFont="1" applyFill="1" applyBorder="1" applyAlignment="1">
      <alignment horizontal="center" vertical="center"/>
    </xf>
    <xf numFmtId="4" fontId="32" fillId="25" borderId="4" xfId="262" applyNumberFormat="1" applyFont="1" applyFill="1" applyBorder="1" applyAlignment="1">
      <alignment horizontal="center" vertical="center"/>
    </xf>
    <xf numFmtId="4" fontId="32" fillId="25" borderId="111" xfId="228" applyNumberFormat="1" applyFont="1" applyFill="1" applyBorder="1" applyAlignment="1">
      <alignment horizontal="center" vertical="center"/>
    </xf>
    <xf numFmtId="4" fontId="32" fillId="25" borderId="105" xfId="228" applyNumberFormat="1" applyFont="1" applyFill="1" applyBorder="1" applyAlignment="1">
      <alignment horizontal="center" vertical="center"/>
    </xf>
    <xf numFmtId="4" fontId="62" fillId="28" borderId="100" xfId="228" applyNumberFormat="1" applyFont="1" applyFill="1" applyBorder="1" applyAlignment="1">
      <alignment horizontal="center" vertical="center" wrapText="1"/>
    </xf>
    <xf numFmtId="4" fontId="69" fillId="25" borderId="115" xfId="260" applyNumberFormat="1" applyFont="1" applyFill="1" applyBorder="1" applyAlignment="1">
      <alignment horizontal="center" vertical="center" wrapText="1"/>
    </xf>
    <xf numFmtId="4" fontId="69" fillId="25" borderId="105" xfId="260" applyNumberFormat="1" applyFont="1" applyFill="1" applyBorder="1" applyAlignment="1">
      <alignment horizontal="center" vertical="center" wrapText="1"/>
    </xf>
    <xf numFmtId="4" fontId="34" fillId="25" borderId="0" xfId="228" applyNumberFormat="1" applyFont="1" applyFill="1" applyAlignment="1">
      <alignment vertical="center"/>
    </xf>
    <xf numFmtId="4" fontId="70" fillId="25" borderId="18" xfId="228" applyNumberFormat="1" applyFont="1" applyFill="1" applyBorder="1" applyAlignment="1">
      <alignment vertical="center"/>
    </xf>
    <xf numFmtId="4" fontId="34" fillId="25" borderId="56" xfId="228" applyNumberFormat="1" applyFont="1" applyFill="1" applyBorder="1" applyAlignment="1">
      <alignment vertical="center"/>
    </xf>
    <xf numFmtId="0" fontId="48" fillId="28" borderId="139" xfId="228" quotePrefix="1" applyFont="1" applyFill="1" applyBorder="1" applyAlignment="1">
      <alignment horizontal="center" vertical="center"/>
    </xf>
    <xf numFmtId="0" fontId="31" fillId="28" borderId="140" xfId="228" applyFont="1" applyFill="1" applyBorder="1" applyAlignment="1">
      <alignment horizontal="center" vertical="center"/>
    </xf>
    <xf numFmtId="0" fontId="64" fillId="25" borderId="0" xfId="228" applyFont="1" applyFill="1" applyAlignment="1">
      <alignment horizontal="center" vertical="center"/>
    </xf>
    <xf numFmtId="0" fontId="32" fillId="25" borderId="4" xfId="258" applyNumberFormat="1" applyFont="1" applyFill="1" applyBorder="1" applyAlignment="1" applyProtection="1">
      <alignment horizontal="center" vertical="center"/>
      <protection locked="0"/>
    </xf>
    <xf numFmtId="177" fontId="32" fillId="25" borderId="4" xfId="258" applyNumberFormat="1" applyFont="1" applyFill="1" applyBorder="1" applyAlignment="1" applyProtection="1">
      <alignment horizontal="right" vertical="center"/>
      <protection locked="0"/>
    </xf>
    <xf numFmtId="190" fontId="32" fillId="25" borderId="85" xfId="215" applyNumberFormat="1" applyFont="1" applyFill="1" applyBorder="1" applyAlignment="1">
      <alignment horizontal="center" vertical="center"/>
    </xf>
    <xf numFmtId="0" fontId="32" fillId="25" borderId="105" xfId="258" applyNumberFormat="1" applyFont="1" applyFill="1" applyBorder="1" applyAlignment="1" applyProtection="1">
      <alignment horizontal="center" vertical="center"/>
      <protection locked="0"/>
    </xf>
    <xf numFmtId="177" fontId="32" fillId="25" borderId="105" xfId="258" applyNumberFormat="1" applyFont="1" applyFill="1" applyBorder="1" applyAlignment="1" applyProtection="1">
      <alignment horizontal="right" vertical="center"/>
      <protection locked="0"/>
    </xf>
    <xf numFmtId="9" fontId="32" fillId="25" borderId="111" xfId="262" applyFont="1" applyFill="1" applyBorder="1" applyAlignment="1">
      <alignment horizontal="center" vertical="center"/>
    </xf>
    <xf numFmtId="3" fontId="32" fillId="25" borderId="4" xfId="228" applyNumberFormat="1" applyFont="1" applyFill="1" applyBorder="1" applyAlignment="1">
      <alignment horizontal="center" vertical="center"/>
    </xf>
    <xf numFmtId="207" fontId="32" fillId="25" borderId="4" xfId="259" applyNumberFormat="1" applyFont="1" applyFill="1" applyBorder="1" applyAlignment="1">
      <alignment horizontal="right" vertical="center"/>
    </xf>
    <xf numFmtId="207" fontId="32" fillId="25" borderId="85" xfId="259" applyNumberFormat="1" applyFont="1" applyFill="1" applyBorder="1" applyAlignment="1">
      <alignment horizontal="right" vertical="center"/>
    </xf>
    <xf numFmtId="3" fontId="32" fillId="25" borderId="130" xfId="228" applyNumberFormat="1" applyFont="1" applyFill="1" applyBorder="1" applyAlignment="1">
      <alignment horizontal="center" vertical="center"/>
    </xf>
    <xf numFmtId="207" fontId="32" fillId="25" borderId="130" xfId="259" applyNumberFormat="1" applyFont="1" applyFill="1" applyBorder="1" applyAlignment="1">
      <alignment horizontal="right" vertical="center"/>
    </xf>
    <xf numFmtId="207" fontId="32" fillId="25" borderId="132" xfId="259" applyNumberFormat="1" applyFont="1" applyFill="1" applyBorder="1" applyAlignment="1">
      <alignment horizontal="right" vertical="center"/>
    </xf>
    <xf numFmtId="190" fontId="32" fillId="25" borderId="4" xfId="215" applyNumberFormat="1" applyFont="1" applyFill="1" applyBorder="1" applyAlignment="1">
      <alignment horizontal="center" vertical="center"/>
    </xf>
    <xf numFmtId="3" fontId="32" fillId="25" borderId="111" xfId="228" applyNumberFormat="1" applyFont="1" applyFill="1" applyBorder="1" applyAlignment="1">
      <alignment horizontal="center" vertical="center"/>
    </xf>
    <xf numFmtId="9" fontId="32" fillId="25" borderId="4" xfId="262" applyFont="1" applyFill="1" applyBorder="1" applyAlignment="1">
      <alignment horizontal="center" vertical="center"/>
    </xf>
    <xf numFmtId="190" fontId="32" fillId="25" borderId="105" xfId="215" applyNumberFormat="1" applyFont="1" applyFill="1" applyBorder="1" applyAlignment="1">
      <alignment horizontal="center" vertical="center"/>
    </xf>
    <xf numFmtId="168" fontId="51" fillId="0" borderId="18" xfId="62" applyNumberFormat="1" applyFont="1" applyFill="1" applyBorder="1" applyAlignment="1">
      <alignment horizontal="right" vertical="center" wrapText="1"/>
    </xf>
    <xf numFmtId="0" fontId="1" fillId="0" borderId="0" xfId="263"/>
    <xf numFmtId="44" fontId="0" fillId="0" borderId="0" xfId="264" applyFont="1"/>
    <xf numFmtId="186" fontId="74" fillId="31" borderId="41" xfId="265" applyNumberFormat="1" applyFont="1" applyFill="1" applyBorder="1" applyAlignment="1">
      <alignment horizontal="left" vertical="top" wrapText="1"/>
    </xf>
    <xf numFmtId="0" fontId="75" fillId="31" borderId="43" xfId="263" applyFont="1" applyFill="1" applyBorder="1" applyAlignment="1">
      <alignment horizontal="left" vertical="top" wrapText="1"/>
    </xf>
    <xf numFmtId="0" fontId="76" fillId="31" borderId="43" xfId="263" applyFont="1" applyFill="1" applyBorder="1" applyAlignment="1">
      <alignment horizontal="center" vertical="center"/>
    </xf>
    <xf numFmtId="174" fontId="77" fillId="31" borderId="43" xfId="265" applyFont="1" applyFill="1" applyBorder="1" applyAlignment="1">
      <alignment horizontal="right" vertical="center"/>
    </xf>
    <xf numFmtId="174" fontId="77" fillId="31" borderId="43" xfId="265" applyFont="1" applyFill="1" applyBorder="1"/>
    <xf numFmtId="209" fontId="78" fillId="31" borderId="44" xfId="263" applyNumberFormat="1" applyFont="1" applyFill="1" applyBorder="1" applyAlignment="1">
      <alignment horizontal="right" vertical="center"/>
    </xf>
    <xf numFmtId="186" fontId="79" fillId="0" borderId="0" xfId="263" applyNumberFormat="1" applyFont="1" applyAlignment="1">
      <alignment horizontal="center" vertical="top" wrapText="1"/>
    </xf>
    <xf numFmtId="0" fontId="80" fillId="0" borderId="18" xfId="263" applyFont="1" applyBorder="1" applyAlignment="1">
      <alignment horizontal="left" vertical="top" wrapText="1"/>
    </xf>
    <xf numFmtId="0" fontId="76" fillId="0" borderId="18" xfId="263" applyFont="1" applyBorder="1" applyAlignment="1">
      <alignment horizontal="center" vertical="center"/>
    </xf>
    <xf numFmtId="174" fontId="77" fillId="0" borderId="18" xfId="265" applyFont="1" applyFill="1" applyBorder="1" applyAlignment="1">
      <alignment horizontal="right" vertical="center"/>
    </xf>
    <xf numFmtId="174" fontId="81" fillId="0" borderId="18" xfId="265" applyFont="1" applyBorder="1"/>
    <xf numFmtId="0" fontId="82" fillId="0" borderId="0" xfId="263" applyFont="1" applyAlignment="1">
      <alignment horizontal="center" vertical="center" wrapText="1"/>
    </xf>
    <xf numFmtId="0" fontId="1" fillId="0" borderId="0" xfId="263" applyAlignment="1">
      <alignment vertical="center" wrapText="1"/>
    </xf>
    <xf numFmtId="164" fontId="1" fillId="0" borderId="0" xfId="263" applyNumberFormat="1" applyAlignment="1">
      <alignment vertical="center" wrapText="1"/>
    </xf>
    <xf numFmtId="1" fontId="74" fillId="31" borderId="61" xfId="265" applyNumberFormat="1" applyFont="1" applyFill="1" applyBorder="1" applyAlignment="1">
      <alignment horizontal="left" vertical="top" wrapText="1"/>
    </xf>
    <xf numFmtId="0" fontId="75" fillId="31" borderId="41" xfId="263" applyFont="1" applyFill="1" applyBorder="1" applyAlignment="1">
      <alignment horizontal="left" vertical="top" wrapText="1"/>
    </xf>
    <xf numFmtId="1" fontId="74" fillId="0" borderId="0" xfId="265" applyNumberFormat="1" applyFont="1" applyAlignment="1">
      <alignment horizontal="left" vertical="top" wrapText="1"/>
    </xf>
    <xf numFmtId="1" fontId="74" fillId="0" borderId="0" xfId="265" applyNumberFormat="1" applyFont="1" applyFill="1" applyAlignment="1">
      <alignment horizontal="left" vertical="top" wrapText="1"/>
    </xf>
    <xf numFmtId="186" fontId="74" fillId="0" borderId="0" xfId="265" applyNumberFormat="1" applyFont="1" applyFill="1" applyBorder="1" applyAlignment="1" applyProtection="1">
      <alignment horizontal="left" vertical="top" wrapText="1"/>
    </xf>
    <xf numFmtId="0" fontId="1" fillId="26" borderId="0" xfId="263" applyFill="1"/>
    <xf numFmtId="44" fontId="0" fillId="26" borderId="0" xfId="264" applyFont="1" applyFill="1"/>
    <xf numFmtId="0" fontId="80" fillId="0" borderId="0" xfId="263" applyFont="1" applyAlignment="1">
      <alignment horizontal="left" vertical="top" wrapText="1"/>
    </xf>
    <xf numFmtId="0" fontId="76" fillId="0" borderId="0" xfId="263" applyFont="1" applyAlignment="1">
      <alignment horizontal="center" vertical="center"/>
    </xf>
    <xf numFmtId="174" fontId="77" fillId="0" borderId="0" xfId="265" applyFont="1" applyFill="1" applyBorder="1" applyAlignment="1">
      <alignment horizontal="right" vertical="center"/>
    </xf>
    <xf numFmtId="174" fontId="81" fillId="0" borderId="0" xfId="265" applyFont="1" applyBorder="1"/>
    <xf numFmtId="186" fontId="74" fillId="0" borderId="0" xfId="265" applyNumberFormat="1" applyFont="1" applyAlignment="1">
      <alignment horizontal="left" vertical="top" wrapText="1"/>
    </xf>
    <xf numFmtId="186" fontId="83" fillId="0" borderId="0" xfId="263" applyNumberFormat="1" applyFont="1" applyAlignment="1">
      <alignment horizontal="left" vertical="top" wrapText="1"/>
    </xf>
    <xf numFmtId="186" fontId="74" fillId="31" borderId="41" xfId="265" applyNumberFormat="1" applyFont="1" applyFill="1" applyBorder="1" applyAlignment="1" applyProtection="1">
      <alignment horizontal="left" vertical="top" wrapText="1"/>
    </xf>
    <xf numFmtId="174" fontId="77" fillId="31" borderId="43" xfId="265" applyFont="1" applyFill="1" applyBorder="1" applyAlignment="1" applyProtection="1"/>
    <xf numFmtId="0" fontId="80" fillId="0" borderId="25" xfId="263" applyFont="1" applyBorder="1" applyAlignment="1">
      <alignment horizontal="left" vertical="top" wrapText="1"/>
    </xf>
    <xf numFmtId="0" fontId="76" fillId="0" borderId="25" xfId="263" applyFont="1" applyBorder="1" applyAlignment="1">
      <alignment horizontal="center" vertical="center"/>
    </xf>
    <xf numFmtId="174" fontId="77" fillId="0" borderId="25" xfId="265" applyFont="1" applyFill="1" applyBorder="1" applyAlignment="1">
      <alignment horizontal="right" vertical="center"/>
    </xf>
    <xf numFmtId="174" fontId="81" fillId="0" borderId="25" xfId="265" applyFont="1" applyBorder="1"/>
    <xf numFmtId="0" fontId="82" fillId="32" borderId="0" xfId="263" applyFont="1" applyFill="1"/>
    <xf numFmtId="174" fontId="81" fillId="0" borderId="18" xfId="265" applyFont="1" applyBorder="1" applyAlignment="1">
      <alignment vertical="center"/>
    </xf>
    <xf numFmtId="174" fontId="81" fillId="0" borderId="0" xfId="265" applyFont="1" applyBorder="1" applyAlignment="1">
      <alignment vertical="center"/>
    </xf>
    <xf numFmtId="186" fontId="74" fillId="0" borderId="0" xfId="265" applyNumberFormat="1" applyFont="1" applyAlignment="1">
      <alignment horizontal="center" vertical="center" wrapText="1"/>
    </xf>
    <xf numFmtId="0" fontId="80" fillId="0" borderId="18" xfId="263" applyFont="1" applyBorder="1" applyAlignment="1">
      <alignment horizontal="left" vertical="center" wrapText="1"/>
    </xf>
    <xf numFmtId="174" fontId="77" fillId="0" borderId="18" xfId="265" applyFont="1" applyFill="1" applyBorder="1" applyAlignment="1">
      <alignment horizontal="center" vertical="center"/>
    </xf>
    <xf numFmtId="174" fontId="81" fillId="0" borderId="18" xfId="265" applyFont="1" applyBorder="1" applyAlignment="1">
      <alignment horizontal="center" vertical="center"/>
    </xf>
    <xf numFmtId="0" fontId="1" fillId="0" borderId="0" xfId="263" applyAlignment="1">
      <alignment horizontal="center" vertical="center"/>
    </xf>
    <xf numFmtId="44" fontId="0" fillId="0" borderId="0" xfId="264" applyFont="1" applyAlignment="1">
      <alignment horizontal="center" vertical="center"/>
    </xf>
    <xf numFmtId="174" fontId="81" fillId="0" borderId="0" xfId="265" applyFont="1"/>
    <xf numFmtId="210" fontId="81" fillId="0" borderId="0" xfId="263" applyNumberFormat="1" applyFont="1"/>
    <xf numFmtId="0" fontId="81" fillId="0" borderId="0" xfId="263" applyFont="1"/>
    <xf numFmtId="164" fontId="80" fillId="0" borderId="18" xfId="263" applyNumberFormat="1" applyFont="1" applyBorder="1" applyAlignment="1">
      <alignment horizontal="left" vertical="top" wrapText="1"/>
    </xf>
    <xf numFmtId="2" fontId="82" fillId="32" borderId="0" xfId="263" applyNumberFormat="1" applyFont="1" applyFill="1"/>
    <xf numFmtId="186" fontId="74" fillId="31" borderId="0" xfId="265" applyNumberFormat="1" applyFont="1" applyFill="1" applyAlignment="1">
      <alignment horizontal="left" vertical="top" wrapText="1"/>
    </xf>
    <xf numFmtId="0" fontId="75" fillId="31" borderId="0" xfId="263" applyFont="1" applyFill="1" applyAlignment="1">
      <alignment horizontal="left" vertical="top" wrapText="1"/>
    </xf>
    <xf numFmtId="0" fontId="76" fillId="31" borderId="0" xfId="263" applyFont="1" applyFill="1" applyAlignment="1">
      <alignment horizontal="center" vertical="center"/>
    </xf>
    <xf numFmtId="174" fontId="77" fillId="31" borderId="0" xfId="265" applyFont="1" applyFill="1" applyAlignment="1">
      <alignment horizontal="right" vertical="center"/>
    </xf>
    <xf numFmtId="174" fontId="77" fillId="31" borderId="0" xfId="265" applyFont="1" applyFill="1"/>
    <xf numFmtId="209" fontId="78" fillId="31" borderId="0" xfId="263" applyNumberFormat="1" applyFont="1" applyFill="1" applyAlignment="1">
      <alignment horizontal="right" vertical="center"/>
    </xf>
    <xf numFmtId="186" fontId="74" fillId="31" borderId="0" xfId="266" applyNumberFormat="1" applyFont="1" applyFill="1" applyAlignment="1">
      <alignment horizontal="left" vertical="top" wrapText="1"/>
    </xf>
    <xf numFmtId="174" fontId="77" fillId="31" borderId="0" xfId="266" applyFont="1" applyFill="1" applyAlignment="1">
      <alignment horizontal="right" vertical="center"/>
    </xf>
    <xf numFmtId="174" fontId="77" fillId="31" borderId="0" xfId="266" applyFont="1" applyFill="1"/>
    <xf numFmtId="186" fontId="74" fillId="0" borderId="0" xfId="266" applyNumberFormat="1" applyFont="1" applyAlignment="1">
      <alignment horizontal="left" vertical="top" wrapText="1"/>
    </xf>
    <xf numFmtId="174" fontId="81" fillId="26" borderId="18" xfId="265" applyFont="1" applyFill="1" applyBorder="1" applyAlignment="1">
      <alignment vertical="center"/>
    </xf>
    <xf numFmtId="43" fontId="1" fillId="0" borderId="0" xfId="263" applyNumberFormat="1"/>
    <xf numFmtId="0" fontId="8" fillId="0" borderId="85" xfId="89" applyFont="1" applyBorder="1" applyAlignment="1">
      <alignment horizontal="center" wrapText="1"/>
    </xf>
    <xf numFmtId="0" fontId="45" fillId="0" borderId="85" xfId="89" applyFont="1" applyBorder="1" applyAlignment="1">
      <alignment horizontal="center" wrapText="1"/>
    </xf>
    <xf numFmtId="0" fontId="51" fillId="26" borderId="33" xfId="130" applyFont="1" applyFill="1" applyBorder="1" applyAlignment="1">
      <alignment vertical="center" wrapText="1"/>
    </xf>
    <xf numFmtId="0" fontId="51" fillId="26" borderId="18" xfId="130" applyFont="1" applyFill="1" applyBorder="1" applyAlignment="1">
      <alignment vertical="center" wrapText="1"/>
    </xf>
    <xf numFmtId="0" fontId="53" fillId="24" borderId="13" xfId="73" applyFont="1" applyFill="1" applyBorder="1" applyAlignment="1">
      <alignment horizontal="left" vertical="center"/>
    </xf>
    <xf numFmtId="0" fontId="53" fillId="24" borderId="14" xfId="73" applyFont="1" applyFill="1" applyBorder="1" applyAlignment="1">
      <alignment horizontal="left" vertical="center"/>
    </xf>
    <xf numFmtId="0" fontId="53" fillId="24" borderId="15" xfId="73" applyFont="1" applyFill="1" applyBorder="1" applyAlignment="1">
      <alignment horizontal="left" vertical="center"/>
    </xf>
    <xf numFmtId="0" fontId="53" fillId="27" borderId="41" xfId="73" applyFont="1" applyFill="1" applyBorder="1" applyAlignment="1">
      <alignment horizontal="right" vertical="center"/>
    </xf>
    <xf numFmtId="0" fontId="53" fillId="27" borderId="43" xfId="73" applyFont="1" applyFill="1" applyBorder="1" applyAlignment="1">
      <alignment horizontal="right" vertical="center"/>
    </xf>
    <xf numFmtId="0" fontId="53" fillId="27" borderId="53" xfId="73" applyFont="1" applyFill="1" applyBorder="1" applyAlignment="1">
      <alignment horizontal="right" vertical="center"/>
    </xf>
    <xf numFmtId="0" fontId="51" fillId="25" borderId="20" xfId="130" applyFont="1" applyFill="1" applyBorder="1" applyAlignment="1">
      <alignment horizontal="center" vertical="center" wrapText="1"/>
    </xf>
    <xf numFmtId="0" fontId="51" fillId="25" borderId="42" xfId="130" applyFont="1" applyFill="1" applyBorder="1" applyAlignment="1">
      <alignment horizontal="center" vertical="center" wrapText="1"/>
    </xf>
    <xf numFmtId="0" fontId="53" fillId="26" borderId="18" xfId="130" applyFont="1" applyFill="1" applyBorder="1" applyAlignment="1">
      <alignment horizontal="center" vertical="center" wrapText="1"/>
    </xf>
    <xf numFmtId="0" fontId="53" fillId="26" borderId="18" xfId="130" applyFont="1" applyFill="1" applyBorder="1" applyAlignment="1">
      <alignment horizontal="center" vertical="center"/>
    </xf>
    <xf numFmtId="3" fontId="53" fillId="26" borderId="18" xfId="130" applyNumberFormat="1" applyFont="1" applyFill="1" applyBorder="1" applyAlignment="1">
      <alignment horizontal="center" vertical="center" wrapText="1"/>
    </xf>
    <xf numFmtId="3" fontId="53" fillId="26" borderId="18" xfId="130" applyNumberFormat="1" applyFont="1" applyFill="1" applyBorder="1" applyAlignment="1">
      <alignment horizontal="center" vertical="center"/>
    </xf>
    <xf numFmtId="3" fontId="53" fillId="26" borderId="25" xfId="130" applyNumberFormat="1" applyFont="1" applyFill="1" applyBorder="1" applyAlignment="1">
      <alignment horizontal="center" vertical="center" wrapText="1"/>
    </xf>
    <xf numFmtId="0" fontId="51" fillId="0" borderId="16" xfId="79" applyFont="1" applyBorder="1" applyAlignment="1">
      <alignment horizontal="center" vertical="center"/>
    </xf>
    <xf numFmtId="0" fontId="51" fillId="0" borderId="26" xfId="79" applyFont="1" applyBorder="1" applyAlignment="1">
      <alignment horizontal="center" vertical="center"/>
    </xf>
    <xf numFmtId="0" fontId="53" fillId="0" borderId="14" xfId="130" applyFont="1" applyBorder="1" applyAlignment="1">
      <alignment horizontal="center"/>
    </xf>
    <xf numFmtId="0" fontId="53" fillId="25" borderId="29" xfId="73" applyFont="1" applyFill="1" applyBorder="1" applyAlignment="1">
      <alignment horizontal="center" vertical="center" wrapText="1"/>
    </xf>
    <xf numFmtId="0" fontId="53" fillId="25" borderId="20" xfId="73" applyFont="1" applyFill="1" applyBorder="1" applyAlignment="1">
      <alignment horizontal="center" vertical="center" wrapText="1"/>
    </xf>
    <xf numFmtId="0" fontId="53" fillId="0" borderId="33" xfId="128" applyFont="1" applyBorder="1" applyAlignment="1">
      <alignment horizontal="right" vertical="center" wrapText="1"/>
    </xf>
    <xf numFmtId="0" fontId="53" fillId="0" borderId="18" xfId="128" applyFont="1" applyBorder="1" applyAlignment="1">
      <alignment horizontal="right" vertical="center" wrapText="1"/>
    </xf>
    <xf numFmtId="0" fontId="53" fillId="0" borderId="0" xfId="130" applyFont="1" applyAlignment="1">
      <alignment horizontal="center" vertical="top"/>
    </xf>
    <xf numFmtId="4" fontId="53" fillId="25" borderId="29" xfId="73" applyNumberFormat="1" applyFont="1" applyFill="1" applyBorder="1" applyAlignment="1">
      <alignment horizontal="center" vertical="center" wrapText="1"/>
    </xf>
    <xf numFmtId="4" fontId="53" fillId="25" borderId="20" xfId="73" applyNumberFormat="1" applyFont="1" applyFill="1" applyBorder="1" applyAlignment="1">
      <alignment horizontal="center" vertical="center" wrapText="1"/>
    </xf>
    <xf numFmtId="4" fontId="53" fillId="25" borderId="35" xfId="73" applyNumberFormat="1" applyFont="1" applyFill="1" applyBorder="1" applyAlignment="1">
      <alignment horizontal="center" vertical="center" wrapText="1"/>
    </xf>
    <xf numFmtId="4" fontId="53" fillId="25" borderId="42" xfId="73" applyNumberFormat="1" applyFont="1" applyFill="1" applyBorder="1" applyAlignment="1">
      <alignment horizontal="center" vertical="center" wrapText="1"/>
    </xf>
    <xf numFmtId="0" fontId="53" fillId="25" borderId="32" xfId="73" applyFont="1" applyFill="1" applyBorder="1" applyAlignment="1">
      <alignment horizontal="center" vertical="center" wrapText="1"/>
    </xf>
    <xf numFmtId="0" fontId="53" fillId="25" borderId="48" xfId="73" applyFont="1" applyFill="1" applyBorder="1" applyAlignment="1">
      <alignment horizontal="center" vertical="center" wrapText="1"/>
    </xf>
    <xf numFmtId="0" fontId="53" fillId="0" borderId="29" xfId="126" applyFont="1" applyBorder="1" applyAlignment="1">
      <alignment horizontal="center" vertical="center" wrapText="1"/>
    </xf>
    <xf numFmtId="0" fontId="51" fillId="27" borderId="52" xfId="89" applyFont="1" applyFill="1" applyBorder="1" applyAlignment="1">
      <alignment horizontal="left" vertical="center" wrapText="1"/>
    </xf>
    <xf numFmtId="0" fontId="51" fillId="27" borderId="25" xfId="89" applyFont="1" applyFill="1" applyBorder="1" applyAlignment="1">
      <alignment horizontal="left" vertical="center" wrapText="1"/>
    </xf>
    <xf numFmtId="0" fontId="51" fillId="27" borderId="47" xfId="89" applyFont="1" applyFill="1" applyBorder="1" applyAlignment="1">
      <alignment horizontal="left" vertical="center" wrapText="1"/>
    </xf>
    <xf numFmtId="0" fontId="51" fillId="27" borderId="33" xfId="89" applyFont="1" applyFill="1" applyBorder="1" applyAlignment="1">
      <alignment horizontal="left" vertical="center" wrapText="1"/>
    </xf>
    <xf numFmtId="0" fontId="51" fillId="27" borderId="18" xfId="89" applyFont="1" applyFill="1" applyBorder="1" applyAlignment="1">
      <alignment horizontal="left" vertical="center" wrapText="1"/>
    </xf>
    <xf numFmtId="0" fontId="51" fillId="27" borderId="30" xfId="89" applyFont="1" applyFill="1" applyBorder="1" applyAlignment="1">
      <alignment horizontal="left" vertical="center" wrapText="1"/>
    </xf>
    <xf numFmtId="0" fontId="51" fillId="26" borderId="21" xfId="89" applyFont="1" applyFill="1" applyBorder="1" applyAlignment="1">
      <alignment horizontal="center" vertical="center" wrapText="1"/>
    </xf>
    <xf numFmtId="0" fontId="51" fillId="26" borderId="22" xfId="89" applyFont="1" applyFill="1" applyBorder="1" applyAlignment="1">
      <alignment horizontal="center" vertical="center" wrapText="1"/>
    </xf>
    <xf numFmtId="0" fontId="51" fillId="26" borderId="57" xfId="89" applyFont="1" applyFill="1" applyBorder="1" applyAlignment="1">
      <alignment horizontal="center" vertical="center" wrapText="1"/>
    </xf>
    <xf numFmtId="0" fontId="53" fillId="0" borderId="32" xfId="128" applyFont="1" applyBorder="1" applyAlignment="1">
      <alignment horizontal="right" vertical="center"/>
    </xf>
    <xf numFmtId="0" fontId="53" fillId="0" borderId="29" xfId="128" applyFont="1" applyBorder="1" applyAlignment="1">
      <alignment horizontal="right" vertical="center"/>
    </xf>
    <xf numFmtId="0" fontId="53" fillId="27" borderId="33" xfId="128" applyFont="1" applyFill="1" applyBorder="1" applyAlignment="1">
      <alignment horizontal="right" vertical="center" wrapText="1"/>
    </xf>
    <xf numFmtId="0" fontId="53" fillId="27" borderId="18" xfId="128" applyFont="1" applyFill="1" applyBorder="1" applyAlignment="1">
      <alignment horizontal="right" vertical="center" wrapText="1"/>
    </xf>
    <xf numFmtId="0" fontId="53" fillId="0" borderId="33" xfId="128" applyFont="1" applyBorder="1" applyAlignment="1">
      <alignment horizontal="right" vertical="center"/>
    </xf>
    <xf numFmtId="0" fontId="53" fillId="0" borderId="18" xfId="128" applyFont="1" applyBorder="1" applyAlignment="1">
      <alignment horizontal="right" vertical="center"/>
    </xf>
    <xf numFmtId="0" fontId="51" fillId="0" borderId="33" xfId="128" applyFont="1" applyBorder="1" applyAlignment="1">
      <alignment horizontal="right" vertical="center" wrapText="1"/>
    </xf>
    <xf numFmtId="0" fontId="51" fillId="0" borderId="18" xfId="128" applyFont="1" applyBorder="1" applyAlignment="1">
      <alignment horizontal="right" vertical="center" wrapText="1"/>
    </xf>
    <xf numFmtId="0" fontId="61" fillId="27" borderId="48" xfId="128" applyFont="1" applyFill="1" applyBorder="1" applyAlignment="1">
      <alignment horizontal="right" vertical="center"/>
    </xf>
    <xf numFmtId="0" fontId="61" fillId="27" borderId="20" xfId="128" applyFont="1" applyFill="1" applyBorder="1" applyAlignment="1">
      <alignment horizontal="right" vertical="center"/>
    </xf>
    <xf numFmtId="0" fontId="53" fillId="27" borderId="33" xfId="128" applyFont="1" applyFill="1" applyBorder="1" applyAlignment="1">
      <alignment horizontal="right" vertical="center"/>
    </xf>
    <xf numFmtId="0" fontId="53" fillId="27" borderId="18" xfId="128" applyFont="1" applyFill="1" applyBorder="1" applyAlignment="1">
      <alignment horizontal="right" vertical="center"/>
    </xf>
    <xf numFmtId="0" fontId="56" fillId="0" borderId="85" xfId="89" applyFont="1" applyBorder="1" applyAlignment="1">
      <alignment horizontal="center" wrapText="1"/>
    </xf>
    <xf numFmtId="0" fontId="53" fillId="0" borderId="0" xfId="130" applyFont="1" applyAlignment="1">
      <alignment horizontal="center" vertical="center"/>
    </xf>
    <xf numFmtId="0" fontId="51" fillId="27" borderId="32" xfId="89" applyFont="1" applyFill="1" applyBorder="1" applyAlignment="1">
      <alignment horizontal="left" wrapText="1"/>
    </xf>
    <xf numFmtId="0" fontId="51" fillId="27" borderId="29" xfId="89" applyFont="1" applyFill="1" applyBorder="1" applyAlignment="1">
      <alignment horizontal="left" wrapText="1"/>
    </xf>
    <xf numFmtId="0" fontId="51" fillId="27" borderId="35" xfId="89" applyFont="1" applyFill="1" applyBorder="1" applyAlignment="1">
      <alignment horizontal="left" wrapText="1"/>
    </xf>
    <xf numFmtId="0" fontId="51" fillId="27" borderId="48" xfId="89" applyFont="1" applyFill="1" applyBorder="1" applyAlignment="1">
      <alignment horizontal="left" wrapText="1"/>
    </xf>
    <xf numFmtId="0" fontId="51" fillId="27" borderId="20" xfId="89" applyFont="1" applyFill="1" applyBorder="1" applyAlignment="1">
      <alignment horizontal="left" wrapText="1"/>
    </xf>
    <xf numFmtId="0" fontId="51" fillId="27" borderId="42" xfId="89" applyFont="1" applyFill="1" applyBorder="1" applyAlignment="1">
      <alignment horizontal="left" wrapText="1"/>
    </xf>
    <xf numFmtId="0" fontId="51" fillId="26" borderId="73" xfId="89" applyFont="1" applyFill="1" applyBorder="1" applyAlignment="1">
      <alignment horizontal="center" wrapText="1"/>
    </xf>
    <xf numFmtId="0" fontId="51" fillId="26" borderId="56" xfId="89" applyFont="1" applyFill="1" applyBorder="1" applyAlignment="1">
      <alignment horizontal="center" wrapText="1"/>
    </xf>
    <xf numFmtId="0" fontId="51" fillId="26" borderId="72" xfId="89" applyFont="1" applyFill="1" applyBorder="1" applyAlignment="1">
      <alignment horizontal="center" wrapText="1"/>
    </xf>
    <xf numFmtId="0" fontId="53" fillId="24" borderId="41" xfId="73" applyFont="1" applyFill="1" applyBorder="1" applyAlignment="1">
      <alignment horizontal="right" vertical="center"/>
    </xf>
    <xf numFmtId="0" fontId="53" fillId="24" borderId="43" xfId="73" applyFont="1" applyFill="1" applyBorder="1" applyAlignment="1">
      <alignment horizontal="right" vertical="center"/>
    </xf>
    <xf numFmtId="0" fontId="53" fillId="24" borderId="53" xfId="73" applyFont="1" applyFill="1" applyBorder="1" applyAlignment="1">
      <alignment horizontal="right" vertic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0" fontId="51" fillId="25" borderId="77" xfId="130" applyFont="1" applyFill="1" applyBorder="1" applyAlignment="1">
      <alignment horizontal="center" vertical="center" wrapText="1"/>
    </xf>
    <xf numFmtId="0" fontId="51" fillId="25" borderId="76" xfId="130" applyFont="1" applyFill="1" applyBorder="1" applyAlignment="1">
      <alignment horizontal="center" vertical="center" wrapText="1"/>
    </xf>
    <xf numFmtId="0" fontId="8" fillId="0" borderId="85" xfId="0" applyFont="1" applyBorder="1" applyAlignment="1">
      <alignment horizontal="center" wrapText="1"/>
    </xf>
    <xf numFmtId="0" fontId="45" fillId="0" borderId="85" xfId="0" applyFont="1" applyBorder="1" applyAlignment="1">
      <alignment horizontal="center" wrapText="1"/>
    </xf>
    <xf numFmtId="0" fontId="51" fillId="27" borderId="18" xfId="0" applyFont="1" applyFill="1" applyBorder="1" applyAlignment="1">
      <alignment horizontal="center" vertical="center" wrapText="1"/>
    </xf>
    <xf numFmtId="0" fontId="51" fillId="0" borderId="77" xfId="255" applyFont="1" applyBorder="1" applyAlignment="1">
      <alignment horizontal="center" vertical="center"/>
    </xf>
    <xf numFmtId="0" fontId="51" fillId="0" borderId="49" xfId="255" applyFont="1" applyBorder="1" applyAlignment="1">
      <alignment horizontal="center" vertical="center"/>
    </xf>
    <xf numFmtId="0" fontId="53" fillId="0" borderId="75" xfId="0" applyFont="1" applyBorder="1" applyAlignment="1">
      <alignment horizontal="center"/>
    </xf>
    <xf numFmtId="0" fontId="53" fillId="0" borderId="0" xfId="0" applyFont="1" applyAlignment="1">
      <alignment horizontal="center"/>
    </xf>
    <xf numFmtId="0" fontId="53" fillId="0" borderId="45" xfId="0" applyFont="1" applyBorder="1" applyAlignment="1">
      <alignment horizontal="center"/>
    </xf>
    <xf numFmtId="0" fontId="53" fillId="0" borderId="75" xfId="0" applyFont="1" applyBorder="1" applyAlignment="1">
      <alignment horizontal="center" vertical="center" wrapText="1"/>
    </xf>
    <xf numFmtId="0" fontId="53" fillId="0" borderId="0" xfId="0" applyFont="1" applyAlignment="1">
      <alignment horizontal="center" vertical="center" wrapText="1"/>
    </xf>
    <xf numFmtId="0" fontId="53" fillId="0" borderId="45" xfId="0" applyFont="1" applyBorder="1" applyAlignment="1">
      <alignment horizontal="center" vertical="center" wrapText="1"/>
    </xf>
    <xf numFmtId="0" fontId="53" fillId="0" borderId="41" xfId="0" applyFont="1" applyBorder="1" applyAlignment="1">
      <alignment horizontal="right"/>
    </xf>
    <xf numFmtId="0" fontId="53" fillId="0" borderId="43" xfId="0" applyFont="1" applyBorder="1" applyAlignment="1">
      <alignment horizontal="right"/>
    </xf>
    <xf numFmtId="0" fontId="53" fillId="0" borderId="44" xfId="0" applyFont="1" applyBorder="1" applyAlignment="1">
      <alignment horizontal="right"/>
    </xf>
    <xf numFmtId="0" fontId="53" fillId="24" borderId="46" xfId="0" applyFont="1" applyFill="1" applyBorder="1" applyAlignment="1">
      <alignment horizontal="center"/>
    </xf>
    <xf numFmtId="0" fontId="53" fillId="24" borderId="17" xfId="0" applyFont="1" applyFill="1" applyBorder="1" applyAlignment="1">
      <alignment horizontal="center"/>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53" fillId="0" borderId="60" xfId="0" applyFont="1" applyBorder="1" applyAlignment="1" applyProtection="1">
      <alignment horizontal="center"/>
      <protection locked="0"/>
    </xf>
    <xf numFmtId="0" fontId="53" fillId="0" borderId="59" xfId="0" applyFont="1" applyBorder="1" applyAlignment="1" applyProtection="1">
      <alignment horizontal="center"/>
      <protection locked="0"/>
    </xf>
    <xf numFmtId="0" fontId="53" fillId="0" borderId="58" xfId="0" applyFont="1" applyBorder="1" applyAlignment="1" applyProtection="1">
      <alignment horizontal="center"/>
      <protection locked="0"/>
    </xf>
    <xf numFmtId="0" fontId="51" fillId="0" borderId="21" xfId="0" applyFont="1" applyBorder="1"/>
    <xf numFmtId="0" fontId="51" fillId="0" borderId="22" xfId="0" applyFont="1" applyBorder="1"/>
    <xf numFmtId="0" fontId="51" fillId="0" borderId="23" xfId="0" applyFont="1" applyBorder="1"/>
    <xf numFmtId="0" fontId="51" fillId="0" borderId="19" xfId="0" applyFont="1" applyBorder="1"/>
    <xf numFmtId="0" fontId="51" fillId="0" borderId="19" xfId="0" applyFont="1" applyBorder="1" applyAlignment="1">
      <alignment horizontal="center"/>
    </xf>
    <xf numFmtId="0" fontId="51" fillId="0" borderId="23" xfId="0" applyFont="1" applyBorder="1" applyAlignment="1">
      <alignment horizontal="center"/>
    </xf>
    <xf numFmtId="0" fontId="51" fillId="0" borderId="27" xfId="0" applyFont="1" applyBorder="1"/>
    <xf numFmtId="0" fontId="51" fillId="0" borderId="31" xfId="0" applyFont="1" applyBorder="1"/>
    <xf numFmtId="0" fontId="51" fillId="0" borderId="28" xfId="0" applyFont="1" applyBorder="1"/>
    <xf numFmtId="0" fontId="51" fillId="0" borderId="62" xfId="0" applyFont="1" applyBorder="1" applyAlignment="1">
      <alignment horizontal="center"/>
    </xf>
    <xf numFmtId="0" fontId="51" fillId="0" borderId="28" xfId="0" applyFont="1" applyBorder="1" applyAlignment="1">
      <alignment horizontal="center"/>
    </xf>
    <xf numFmtId="174" fontId="51" fillId="0" borderId="19" xfId="34" applyFont="1" applyBorder="1" applyAlignment="1">
      <alignment horizontal="center"/>
    </xf>
    <xf numFmtId="174" fontId="51" fillId="0" borderId="23" xfId="34" applyFont="1" applyBorder="1" applyAlignment="1">
      <alignment horizontal="center"/>
    </xf>
    <xf numFmtId="0" fontId="51" fillId="24" borderId="27" xfId="0" applyFont="1" applyFill="1" applyBorder="1" applyAlignment="1">
      <alignment horizontal="center" vertical="center"/>
    </xf>
    <xf numFmtId="0" fontId="51" fillId="24" borderId="70" xfId="0" applyFont="1" applyFill="1" applyBorder="1" applyAlignment="1">
      <alignment horizontal="center" vertical="center"/>
    </xf>
    <xf numFmtId="0" fontId="53" fillId="24" borderId="34" xfId="0" applyFont="1" applyFill="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3" fillId="0" borderId="60" xfId="0" applyFont="1" applyBorder="1" applyAlignment="1">
      <alignment horizontal="left" vertical="center"/>
    </xf>
    <xf numFmtId="0" fontId="53" fillId="0" borderId="59" xfId="0" applyFont="1" applyBorder="1" applyAlignment="1">
      <alignment horizontal="left" vertical="center"/>
    </xf>
    <xf numFmtId="0" fontId="53" fillId="0" borderId="58" xfId="0" applyFont="1" applyBorder="1" applyAlignment="1">
      <alignment horizontal="left" vertical="center"/>
    </xf>
    <xf numFmtId="0" fontId="53" fillId="0" borderId="11" xfId="0" applyFont="1" applyBorder="1" applyAlignment="1">
      <alignment horizontal="left" vertical="center"/>
    </xf>
    <xf numFmtId="0" fontId="53" fillId="0" borderId="0" xfId="0" applyFont="1" applyAlignment="1">
      <alignment horizontal="left" vertical="center"/>
    </xf>
    <xf numFmtId="0" fontId="53" fillId="0" borderId="12" xfId="0" applyFont="1" applyBorder="1" applyAlignment="1">
      <alignment horizontal="left" vertical="center"/>
    </xf>
    <xf numFmtId="0" fontId="53" fillId="0" borderId="13" xfId="0" applyFont="1" applyBorder="1" applyAlignment="1">
      <alignment horizontal="left" vertical="center"/>
    </xf>
    <xf numFmtId="0" fontId="53" fillId="0" borderId="14" xfId="0" applyFont="1" applyBorder="1" applyAlignment="1">
      <alignment horizontal="left" vertical="center"/>
    </xf>
    <xf numFmtId="0" fontId="53" fillId="0" borderId="15" xfId="0" applyFont="1" applyBorder="1" applyAlignment="1">
      <alignment horizontal="left" vertical="center"/>
    </xf>
    <xf numFmtId="0" fontId="52" fillId="0" borderId="80" xfId="256" applyFont="1" applyBorder="1" applyAlignment="1" applyProtection="1">
      <alignment horizontal="center"/>
    </xf>
    <xf numFmtId="0" fontId="52" fillId="0" borderId="51" xfId="256" applyFont="1" applyBorder="1" applyAlignment="1" applyProtection="1">
      <alignment horizontal="center"/>
    </xf>
    <xf numFmtId="0" fontId="53" fillId="0" borderId="78" xfId="0" applyFont="1" applyBorder="1" applyAlignment="1">
      <alignment horizontal="center"/>
    </xf>
    <xf numFmtId="0" fontId="53" fillId="0" borderId="59" xfId="0" applyFont="1" applyBorder="1" applyAlignment="1">
      <alignment horizontal="center"/>
    </xf>
    <xf numFmtId="0" fontId="53" fillId="0" borderId="79" xfId="0" applyFont="1" applyBorder="1" applyAlignment="1">
      <alignment horizontal="center"/>
    </xf>
    <xf numFmtId="0" fontId="51"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51" fillId="0" borderId="76" xfId="255" applyFont="1" applyBorder="1" applyAlignment="1">
      <alignment horizontal="center" vertical="center"/>
    </xf>
    <xf numFmtId="0" fontId="51" fillId="0" borderId="50" xfId="255" applyFont="1" applyBorder="1" applyAlignment="1">
      <alignment horizontal="center" vertical="center"/>
    </xf>
    <xf numFmtId="0" fontId="51" fillId="0" borderId="78" xfId="255" applyFont="1" applyBorder="1" applyAlignment="1">
      <alignment horizontal="center" vertical="center"/>
    </xf>
    <xf numFmtId="0" fontId="51" fillId="0" borderId="59" xfId="255" applyFont="1" applyBorder="1" applyAlignment="1">
      <alignment horizontal="center" vertical="center"/>
    </xf>
    <xf numFmtId="0" fontId="51" fillId="0" borderId="58" xfId="255" applyFont="1" applyBorder="1" applyAlignment="1">
      <alignment horizontal="center" vertical="center"/>
    </xf>
    <xf numFmtId="0" fontId="51" fillId="0" borderId="68" xfId="255" applyFont="1" applyBorder="1" applyAlignment="1">
      <alignment horizontal="center" vertical="center"/>
    </xf>
    <xf numFmtId="0" fontId="51" fillId="0" borderId="56" xfId="255" applyFont="1" applyBorder="1" applyAlignment="1">
      <alignment horizontal="center" vertical="center"/>
    </xf>
    <xf numFmtId="0" fontId="51" fillId="0" borderId="72" xfId="255" applyFont="1" applyBorder="1" applyAlignment="1">
      <alignment horizontal="center" vertical="center"/>
    </xf>
    <xf numFmtId="0" fontId="51" fillId="0" borderId="66" xfId="255" applyFont="1" applyBorder="1" applyAlignment="1">
      <alignment horizontal="center" vertical="center"/>
    </xf>
    <xf numFmtId="0" fontId="51" fillId="0" borderId="55" xfId="255" applyFont="1" applyBorder="1" applyAlignment="1">
      <alignment horizontal="center" vertical="center"/>
    </xf>
    <xf numFmtId="0" fontId="51" fillId="0" borderId="74" xfId="255" applyFont="1" applyBorder="1" applyAlignment="1">
      <alignment horizontal="center" vertical="center"/>
    </xf>
    <xf numFmtId="0" fontId="51" fillId="0" borderId="68" xfId="0" applyFont="1" applyBorder="1" applyAlignment="1">
      <alignment horizontal="center" vertical="center"/>
    </xf>
    <xf numFmtId="0" fontId="51" fillId="0" borderId="56" xfId="0" applyFont="1" applyBorder="1" applyAlignment="1">
      <alignment horizontal="center" vertical="center"/>
    </xf>
    <xf numFmtId="0" fontId="51" fillId="0" borderId="72" xfId="0" applyFont="1" applyBorder="1" applyAlignment="1">
      <alignment horizontal="center" vertical="center"/>
    </xf>
    <xf numFmtId="0" fontId="53" fillId="24" borderId="16" xfId="0" applyFont="1" applyFill="1" applyBorder="1" applyAlignment="1">
      <alignment horizontal="center"/>
    </xf>
    <xf numFmtId="0" fontId="53" fillId="24" borderId="68" xfId="0" applyFont="1" applyFill="1" applyBorder="1" applyAlignment="1">
      <alignment horizontal="center"/>
    </xf>
    <xf numFmtId="0" fontId="53" fillId="24" borderId="67" xfId="0" applyFont="1" applyFill="1" applyBorder="1" applyAlignment="1">
      <alignment horizontal="center"/>
    </xf>
    <xf numFmtId="0" fontId="51" fillId="24" borderId="31" xfId="0" applyFont="1" applyFill="1" applyBorder="1" applyAlignment="1">
      <alignment horizontal="center" vertical="center"/>
    </xf>
    <xf numFmtId="0" fontId="51" fillId="0" borderId="62" xfId="0" applyFont="1" applyBorder="1"/>
    <xf numFmtId="2" fontId="51" fillId="0" borderId="62" xfId="0" applyNumberFormat="1" applyFont="1" applyBorder="1" applyAlignment="1">
      <alignment horizontal="center"/>
    </xf>
    <xf numFmtId="2" fontId="51" fillId="0" borderId="28" xfId="0" applyNumberFormat="1" applyFont="1" applyBorder="1" applyAlignment="1">
      <alignment horizontal="center"/>
    </xf>
    <xf numFmtId="0" fontId="53" fillId="24" borderId="41" xfId="0" applyFont="1" applyFill="1" applyBorder="1" applyAlignment="1">
      <alignment horizontal="right"/>
    </xf>
    <xf numFmtId="0" fontId="53" fillId="24" borderId="43" xfId="0" applyFont="1" applyFill="1" applyBorder="1" applyAlignment="1">
      <alignment horizontal="right"/>
    </xf>
    <xf numFmtId="0" fontId="53" fillId="24" borderId="44" xfId="0" applyFont="1" applyFill="1" applyBorder="1" applyAlignment="1">
      <alignment horizontal="right"/>
    </xf>
    <xf numFmtId="0" fontId="53" fillId="24" borderId="46" xfId="0" applyFont="1" applyFill="1" applyBorder="1" applyAlignment="1">
      <alignment horizontal="center" wrapText="1"/>
    </xf>
    <xf numFmtId="0" fontId="53" fillId="24" borderId="17" xfId="0" applyFont="1" applyFill="1" applyBorder="1" applyAlignment="1">
      <alignment horizont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0" fontId="51" fillId="0" borderId="14" xfId="0" applyFont="1" applyBorder="1" applyAlignment="1">
      <alignment horizontal="right"/>
    </xf>
    <xf numFmtId="0" fontId="51" fillId="0" borderId="15" xfId="0" applyFont="1" applyBorder="1" applyAlignment="1">
      <alignment horizontal="right"/>
    </xf>
    <xf numFmtId="0" fontId="51" fillId="0" borderId="13" xfId="0" applyFont="1" applyBorder="1" applyAlignment="1">
      <alignment horizontal="left"/>
    </xf>
    <xf numFmtId="0" fontId="51" fillId="0" borderId="14" xfId="0" applyFont="1" applyBorder="1" applyAlignment="1">
      <alignment horizontal="left"/>
    </xf>
    <xf numFmtId="0" fontId="53" fillId="0" borderId="11" xfId="0" applyFont="1" applyBorder="1" applyAlignment="1">
      <alignment horizontal="right" vertical="center"/>
    </xf>
    <xf numFmtId="0" fontId="53" fillId="0" borderId="0" xfId="0" applyFont="1" applyAlignment="1">
      <alignment horizontal="right" vertical="center"/>
    </xf>
    <xf numFmtId="0" fontId="53" fillId="0" borderId="11" xfId="0" applyFont="1" applyBorder="1" applyAlignment="1">
      <alignment wrapText="1"/>
    </xf>
    <xf numFmtId="0" fontId="53" fillId="0" borderId="0" xfId="0" applyFont="1" applyAlignment="1">
      <alignment wrapText="1"/>
    </xf>
    <xf numFmtId="0" fontId="53" fillId="0" borderId="12" xfId="0" applyFont="1" applyBorder="1" applyAlignment="1">
      <alignment wrapText="1"/>
    </xf>
    <xf numFmtId="0" fontId="51" fillId="0" borderId="21" xfId="0" applyFont="1" applyBorder="1" applyAlignment="1">
      <alignment horizontal="center"/>
    </xf>
    <xf numFmtId="0" fontId="51" fillId="0" borderId="22" xfId="0" applyFont="1" applyBorder="1" applyAlignment="1">
      <alignment horizontal="center"/>
    </xf>
    <xf numFmtId="0" fontId="51" fillId="0" borderId="57" xfId="0" applyFont="1" applyBorder="1" applyAlignment="1">
      <alignment horizontal="center"/>
    </xf>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62" xfId="34" applyNumberFormat="1" applyFont="1" applyBorder="1" applyAlignment="1">
      <alignment horizontal="center"/>
    </xf>
    <xf numFmtId="43" fontId="51" fillId="0" borderId="28" xfId="34" applyNumberFormat="1" applyFont="1" applyBorder="1" applyAlignment="1">
      <alignment horizontal="center"/>
    </xf>
    <xf numFmtId="0" fontId="62" fillId="25" borderId="0" xfId="228" applyFont="1" applyFill="1" applyAlignment="1">
      <alignment horizontal="center" vertical="center"/>
    </xf>
    <xf numFmtId="0" fontId="62" fillId="25" borderId="66" xfId="228" applyFont="1" applyFill="1" applyBorder="1" applyAlignment="1">
      <alignment horizontal="center" vertical="center"/>
    </xf>
    <xf numFmtId="0" fontId="62" fillId="25" borderId="65" xfId="228" applyFont="1" applyFill="1" applyBorder="1" applyAlignment="1">
      <alignment horizontal="center" vertical="center"/>
    </xf>
    <xf numFmtId="0" fontId="62" fillId="25" borderId="68" xfId="228" applyFont="1" applyFill="1" applyBorder="1" applyAlignment="1">
      <alignment horizontal="center" vertical="center"/>
    </xf>
    <xf numFmtId="0" fontId="62" fillId="25" borderId="67" xfId="228" applyFont="1" applyFill="1" applyBorder="1" applyAlignment="1">
      <alignment horizontal="center" vertical="center"/>
    </xf>
    <xf numFmtId="0" fontId="63" fillId="25" borderId="66" xfId="228" applyFont="1" applyFill="1" applyBorder="1" applyAlignment="1">
      <alignment horizontal="center" vertical="center"/>
    </xf>
    <xf numFmtId="0" fontId="63" fillId="25" borderId="55" xfId="228" applyFont="1" applyFill="1" applyBorder="1" applyAlignment="1">
      <alignment horizontal="center" vertical="center"/>
    </xf>
    <xf numFmtId="0" fontId="63" fillId="25" borderId="65" xfId="228" applyFont="1" applyFill="1" applyBorder="1" applyAlignment="1">
      <alignment horizontal="center" vertical="center"/>
    </xf>
    <xf numFmtId="0" fontId="63" fillId="25" borderId="68" xfId="228" applyFont="1" applyFill="1" applyBorder="1" applyAlignment="1">
      <alignment horizontal="center" vertical="center"/>
    </xf>
    <xf numFmtId="0" fontId="63" fillId="25" borderId="56" xfId="228" applyFont="1" applyFill="1" applyBorder="1" applyAlignment="1">
      <alignment horizontal="center" vertical="center"/>
    </xf>
    <xf numFmtId="0" fontId="63" fillId="25" borderId="67" xfId="228" applyFont="1" applyFill="1" applyBorder="1" applyAlignment="1">
      <alignment horizontal="center" vertical="center"/>
    </xf>
    <xf numFmtId="0" fontId="64" fillId="25" borderId="19" xfId="228" applyFont="1" applyFill="1" applyBorder="1" applyAlignment="1">
      <alignment horizontal="left" vertical="center"/>
    </xf>
    <xf numFmtId="0" fontId="64" fillId="25" borderId="23" xfId="228" applyFont="1" applyFill="1" applyBorder="1" applyAlignment="1">
      <alignment horizontal="left" vertical="center"/>
    </xf>
    <xf numFmtId="0" fontId="64" fillId="25" borderId="19" xfId="228" applyFont="1" applyFill="1" applyBorder="1" applyAlignment="1">
      <alignment horizontal="left" vertical="center" wrapText="1"/>
    </xf>
    <xf numFmtId="0" fontId="64" fillId="25" borderId="23" xfId="228" applyFont="1" applyFill="1" applyBorder="1" applyAlignment="1">
      <alignment horizontal="left" vertical="center" wrapText="1"/>
    </xf>
    <xf numFmtId="0" fontId="48" fillId="25" borderId="19" xfId="228" applyFont="1" applyFill="1" applyBorder="1" applyAlignment="1">
      <alignment horizontal="center" vertical="center" wrapText="1"/>
    </xf>
    <xf numFmtId="0" fontId="48" fillId="25" borderId="22" xfId="228" applyFont="1" applyFill="1" applyBorder="1" applyAlignment="1">
      <alignment horizontal="center" vertical="center" wrapText="1"/>
    </xf>
    <xf numFmtId="0" fontId="48" fillId="25" borderId="23" xfId="228" applyFont="1" applyFill="1" applyBorder="1" applyAlignment="1">
      <alignment horizontal="center" vertical="center" wrapText="1"/>
    </xf>
    <xf numFmtId="174" fontId="32" fillId="25" borderId="103" xfId="258" applyFont="1" applyFill="1" applyBorder="1" applyAlignment="1">
      <alignment vertical="center" wrapText="1"/>
    </xf>
    <xf numFmtId="174" fontId="32" fillId="25" borderId="85" xfId="258" applyFont="1" applyFill="1" applyBorder="1" applyAlignment="1">
      <alignment vertical="center" wrapText="1"/>
    </xf>
    <xf numFmtId="174" fontId="32" fillId="25" borderId="95" xfId="258" applyFont="1" applyFill="1" applyBorder="1" applyAlignment="1">
      <alignment vertical="center" wrapText="1"/>
    </xf>
    <xf numFmtId="174" fontId="32" fillId="25" borderId="105" xfId="258" applyFont="1" applyFill="1" applyBorder="1" applyAlignment="1">
      <alignment vertical="center" wrapText="1"/>
    </xf>
    <xf numFmtId="205" fontId="31" fillId="28" borderId="92" xfId="228" applyNumberFormat="1" applyFont="1" applyFill="1" applyBorder="1" applyAlignment="1">
      <alignment horizontal="center" vertical="center" wrapText="1"/>
    </xf>
    <xf numFmtId="205" fontId="31" fillId="28" borderId="55" xfId="228" applyNumberFormat="1" applyFont="1" applyFill="1" applyBorder="1" applyAlignment="1">
      <alignment horizontal="center" vertical="center" wrapText="1"/>
    </xf>
    <xf numFmtId="205" fontId="31" fillId="28" borderId="93" xfId="228" applyNumberFormat="1" applyFont="1" applyFill="1" applyBorder="1" applyAlignment="1">
      <alignment horizontal="center" vertical="center" wrapText="1"/>
    </xf>
    <xf numFmtId="205" fontId="31" fillId="28" borderId="96" xfId="228" applyNumberFormat="1" applyFont="1" applyFill="1" applyBorder="1" applyAlignment="1">
      <alignment horizontal="center" vertical="center" wrapText="1"/>
    </xf>
    <xf numFmtId="205" fontId="31" fillId="28" borderId="56" xfId="228" applyNumberFormat="1" applyFont="1" applyFill="1" applyBorder="1" applyAlignment="1">
      <alignment horizontal="center" vertical="center" wrapText="1"/>
    </xf>
    <xf numFmtId="205" fontId="31" fillId="28" borderId="97" xfId="228" applyNumberFormat="1" applyFont="1" applyFill="1" applyBorder="1" applyAlignment="1">
      <alignment horizontal="center" vertical="center" wrapText="1"/>
    </xf>
    <xf numFmtId="0" fontId="31" fillId="28" borderId="94" xfId="228" applyFont="1" applyFill="1" applyBorder="1" applyAlignment="1">
      <alignment horizontal="center" vertical="center" wrapText="1"/>
    </xf>
    <xf numFmtId="0" fontId="31" fillId="28" borderId="98" xfId="228" applyFont="1" applyFill="1" applyBorder="1" applyAlignment="1">
      <alignment horizontal="center" vertical="center" wrapText="1"/>
    </xf>
    <xf numFmtId="0" fontId="62" fillId="25" borderId="56" xfId="228" applyFont="1" applyFill="1" applyBorder="1" applyAlignment="1">
      <alignment horizontal="center" vertical="center"/>
    </xf>
    <xf numFmtId="0" fontId="62" fillId="28" borderId="19" xfId="228" applyFont="1" applyFill="1" applyBorder="1" applyAlignment="1">
      <alignment horizontal="left" vertical="center"/>
    </xf>
    <xf numFmtId="0" fontId="62" fillId="28" borderId="22" xfId="228" applyFont="1" applyFill="1" applyBorder="1" applyAlignment="1">
      <alignment horizontal="left" vertical="center"/>
    </xf>
    <xf numFmtId="0" fontId="62" fillId="28" borderId="23" xfId="228" applyFont="1" applyFill="1" applyBorder="1" applyAlignment="1">
      <alignment horizontal="left" vertical="center"/>
    </xf>
    <xf numFmtId="0" fontId="62" fillId="28" borderId="99" xfId="228" applyFont="1" applyFill="1" applyBorder="1" applyAlignment="1">
      <alignment horizontal="center" vertical="center"/>
    </xf>
    <xf numFmtId="0" fontId="62" fillId="28" borderId="100" xfId="228" applyFont="1" applyFill="1" applyBorder="1" applyAlignment="1">
      <alignment horizontal="center" vertical="center"/>
    </xf>
    <xf numFmtId="174" fontId="32" fillId="25" borderId="91" xfId="258" applyFont="1" applyFill="1" applyBorder="1" applyAlignment="1">
      <alignment vertical="center" wrapText="1"/>
    </xf>
    <xf numFmtId="174" fontId="32" fillId="25" borderId="4" xfId="258" applyFont="1" applyFill="1" applyBorder="1" applyAlignment="1">
      <alignment vertical="center" wrapText="1"/>
    </xf>
    <xf numFmtId="0" fontId="48" fillId="25" borderId="68" xfId="228" applyFont="1" applyFill="1" applyBorder="1" applyAlignment="1">
      <alignment horizontal="center" vertical="center" wrapText="1"/>
    </xf>
    <xf numFmtId="0" fontId="48" fillId="25" borderId="56" xfId="228" applyFont="1" applyFill="1" applyBorder="1" applyAlignment="1">
      <alignment horizontal="center" vertical="center" wrapText="1"/>
    </xf>
    <xf numFmtId="0" fontId="48" fillId="25" borderId="67" xfId="228" applyFont="1" applyFill="1" applyBorder="1" applyAlignment="1">
      <alignment horizontal="center" vertical="center" wrapText="1"/>
    </xf>
    <xf numFmtId="205" fontId="48" fillId="28" borderId="66" xfId="228" applyNumberFormat="1" applyFont="1" applyFill="1" applyBorder="1" applyAlignment="1">
      <alignment horizontal="center" vertical="center"/>
    </xf>
    <xf numFmtId="205" fontId="48" fillId="28" borderId="55" xfId="228" applyNumberFormat="1" applyFont="1" applyFill="1" applyBorder="1" applyAlignment="1">
      <alignment horizontal="center" vertical="center"/>
    </xf>
    <xf numFmtId="205" fontId="48" fillId="28" borderId="65" xfId="228" applyNumberFormat="1" applyFont="1" applyFill="1" applyBorder="1" applyAlignment="1">
      <alignment horizontal="center" vertical="center"/>
    </xf>
    <xf numFmtId="205" fontId="31" fillId="28" borderId="68" xfId="228" applyNumberFormat="1" applyFont="1" applyFill="1" applyBorder="1" applyAlignment="1">
      <alignment horizontal="center" vertical="center"/>
    </xf>
    <xf numFmtId="205" fontId="31" fillId="28" borderId="56" xfId="228" applyNumberFormat="1" applyFont="1" applyFill="1" applyBorder="1" applyAlignment="1">
      <alignment horizontal="center" vertical="center"/>
    </xf>
    <xf numFmtId="205" fontId="31" fillId="28" borderId="67" xfId="228" applyNumberFormat="1" applyFont="1" applyFill="1" applyBorder="1" applyAlignment="1">
      <alignment horizontal="center" vertical="center"/>
    </xf>
    <xf numFmtId="205" fontId="48" fillId="28" borderId="92" xfId="228" applyNumberFormat="1" applyFont="1" applyFill="1" applyBorder="1" applyAlignment="1">
      <alignment horizontal="center" vertical="center" wrapText="1"/>
    </xf>
    <xf numFmtId="205" fontId="48" fillId="28" borderId="55" xfId="228" applyNumberFormat="1" applyFont="1" applyFill="1" applyBorder="1" applyAlignment="1">
      <alignment horizontal="center" vertical="center" wrapText="1"/>
    </xf>
    <xf numFmtId="205" fontId="48" fillId="28" borderId="93" xfId="228" applyNumberFormat="1" applyFont="1" applyFill="1" applyBorder="1" applyAlignment="1">
      <alignment horizontal="center" vertical="center" wrapText="1"/>
    </xf>
    <xf numFmtId="205" fontId="48" fillId="28" borderId="96" xfId="228" applyNumberFormat="1" applyFont="1" applyFill="1" applyBorder="1" applyAlignment="1">
      <alignment horizontal="center" vertical="center" wrapText="1"/>
    </xf>
    <xf numFmtId="205" fontId="48" fillId="28" borderId="56" xfId="228" applyNumberFormat="1" applyFont="1" applyFill="1" applyBorder="1" applyAlignment="1">
      <alignment horizontal="center" vertical="center" wrapText="1"/>
    </xf>
    <xf numFmtId="205" fontId="48" fillId="28" borderId="97" xfId="228" applyNumberFormat="1" applyFont="1" applyFill="1" applyBorder="1" applyAlignment="1">
      <alignment horizontal="center" vertical="center" wrapText="1"/>
    </xf>
    <xf numFmtId="0" fontId="48" fillId="28" borderId="94" xfId="228" applyFont="1" applyFill="1" applyBorder="1" applyAlignment="1">
      <alignment horizontal="center" vertical="center" wrapText="1"/>
    </xf>
    <xf numFmtId="0" fontId="48" fillId="28" borderId="98" xfId="228" applyFont="1" applyFill="1" applyBorder="1" applyAlignment="1">
      <alignment horizontal="center" vertical="center" wrapText="1"/>
    </xf>
    <xf numFmtId="170" fontId="32" fillId="25" borderId="114" xfId="228" applyNumberFormat="1" applyFont="1" applyFill="1" applyBorder="1" applyAlignment="1">
      <alignment horizontal="left" vertical="center" wrapText="1"/>
    </xf>
    <xf numFmtId="170" fontId="32" fillId="25" borderId="115" xfId="228" applyNumberFormat="1" applyFont="1" applyFill="1" applyBorder="1" applyAlignment="1">
      <alignment horizontal="left" vertical="center" wrapText="1"/>
    </xf>
    <xf numFmtId="170" fontId="32" fillId="25" borderId="95" xfId="228" applyNumberFormat="1" applyFont="1" applyFill="1" applyBorder="1" applyAlignment="1">
      <alignment horizontal="left" vertical="center" wrapText="1"/>
    </xf>
    <xf numFmtId="170" fontId="32" fillId="25" borderId="105" xfId="228" applyNumberFormat="1" applyFont="1" applyFill="1" applyBorder="1" applyAlignment="1">
      <alignment horizontal="left" vertical="center" wrapText="1"/>
    </xf>
    <xf numFmtId="0" fontId="66" fillId="25" borderId="55" xfId="228" applyFont="1" applyFill="1" applyBorder="1" applyAlignment="1">
      <alignment horizontal="right" vertical="center"/>
    </xf>
    <xf numFmtId="0" fontId="66" fillId="25" borderId="65" xfId="228" applyFont="1" applyFill="1" applyBorder="1" applyAlignment="1">
      <alignment horizontal="right" vertical="center"/>
    </xf>
    <xf numFmtId="0" fontId="66" fillId="29" borderId="19" xfId="228" applyFont="1" applyFill="1" applyBorder="1" applyAlignment="1">
      <alignment horizontal="right" vertical="center"/>
    </xf>
    <xf numFmtId="0" fontId="66" fillId="29" borderId="22" xfId="228" applyFont="1" applyFill="1" applyBorder="1" applyAlignment="1">
      <alignment horizontal="right" vertical="center"/>
    </xf>
    <xf numFmtId="0" fontId="66" fillId="29" borderId="23" xfId="228" applyFont="1" applyFill="1" applyBorder="1" applyAlignment="1">
      <alignment horizontal="right" vertical="center"/>
    </xf>
    <xf numFmtId="0" fontId="71" fillId="25" borderId="19" xfId="228" applyFont="1" applyFill="1" applyBorder="1" applyAlignment="1">
      <alignment horizontal="right" vertical="center"/>
    </xf>
    <xf numFmtId="0" fontId="71" fillId="25" borderId="22" xfId="228" applyFont="1" applyFill="1" applyBorder="1" applyAlignment="1">
      <alignment horizontal="right" vertical="center"/>
    </xf>
    <xf numFmtId="0" fontId="71" fillId="25" borderId="23" xfId="228" applyFont="1" applyFill="1" applyBorder="1" applyAlignment="1">
      <alignment horizontal="right" vertical="center"/>
    </xf>
    <xf numFmtId="0" fontId="32" fillId="25" borderId="90" xfId="228" applyFont="1" applyFill="1" applyBorder="1" applyAlignment="1">
      <alignment horizontal="left" vertical="center" wrapText="1"/>
    </xf>
    <xf numFmtId="0" fontId="32" fillId="25" borderId="112" xfId="228" applyFont="1" applyFill="1" applyBorder="1" applyAlignment="1">
      <alignment horizontal="left" vertical="center" wrapText="1"/>
    </xf>
    <xf numFmtId="0" fontId="32" fillId="25" borderId="113" xfId="228" applyFont="1" applyFill="1" applyBorder="1" applyAlignment="1">
      <alignment horizontal="left" vertical="center" wrapText="1"/>
    </xf>
    <xf numFmtId="0" fontId="66" fillId="25" borderId="0" xfId="228" applyFont="1" applyFill="1" applyAlignment="1">
      <alignment horizontal="right" vertical="center"/>
    </xf>
    <xf numFmtId="0" fontId="66" fillId="25" borderId="45" xfId="228" applyFont="1" applyFill="1" applyBorder="1" applyAlignment="1">
      <alignment horizontal="right" vertical="center"/>
    </xf>
    <xf numFmtId="0" fontId="62" fillId="28" borderId="99" xfId="228" applyFont="1" applyFill="1" applyBorder="1" applyAlignment="1">
      <alignment horizontal="left" vertical="center"/>
    </xf>
    <xf numFmtId="0" fontId="62" fillId="28" borderId="100" xfId="228" applyFont="1" applyFill="1" applyBorder="1" applyAlignment="1">
      <alignment horizontal="left" vertical="center"/>
    </xf>
    <xf numFmtId="0" fontId="62" fillId="28" borderId="101" xfId="228" applyFont="1" applyFill="1" applyBorder="1" applyAlignment="1">
      <alignment horizontal="left" vertical="center"/>
    </xf>
    <xf numFmtId="0" fontId="62" fillId="28" borderId="99" xfId="228" applyFont="1" applyFill="1" applyBorder="1" applyAlignment="1">
      <alignment horizontal="center" vertical="center" wrapText="1"/>
    </xf>
    <xf numFmtId="0" fontId="62" fillId="28" borderId="100" xfId="228" applyFont="1" applyFill="1" applyBorder="1" applyAlignment="1">
      <alignment horizontal="center" vertical="center" wrapText="1"/>
    </xf>
    <xf numFmtId="0" fontId="62" fillId="28" borderId="18" xfId="228" applyFont="1" applyFill="1" applyBorder="1" applyAlignment="1">
      <alignment horizontal="center" vertical="center"/>
    </xf>
    <xf numFmtId="0" fontId="32" fillId="25" borderId="103" xfId="228" applyFont="1" applyFill="1" applyBorder="1" applyAlignment="1">
      <alignment horizontal="left" vertical="center" wrapText="1"/>
    </xf>
    <xf numFmtId="0" fontId="32" fillId="25" borderId="85" xfId="228" applyFont="1" applyFill="1" applyBorder="1" applyAlignment="1">
      <alignment vertical="center" wrapText="1"/>
    </xf>
    <xf numFmtId="0" fontId="32" fillId="25" borderId="108" xfId="228" applyFont="1" applyFill="1" applyBorder="1" applyAlignment="1">
      <alignment horizontal="left" vertical="center" wrapText="1"/>
    </xf>
    <xf numFmtId="0" fontId="32" fillId="25" borderId="109" xfId="228" applyFont="1" applyFill="1" applyBorder="1" applyAlignment="1">
      <alignment horizontal="left" vertical="center" wrapText="1"/>
    </xf>
    <xf numFmtId="0" fontId="32" fillId="25" borderId="110" xfId="228" applyFont="1" applyFill="1" applyBorder="1" applyAlignment="1">
      <alignment horizontal="left" vertical="center" wrapText="1"/>
    </xf>
    <xf numFmtId="44" fontId="71" fillId="25" borderId="108" xfId="228" applyNumberFormat="1" applyFont="1" applyFill="1" applyBorder="1" applyAlignment="1">
      <alignment horizontal="center" vertical="center"/>
    </xf>
    <xf numFmtId="44" fontId="71" fillId="25" borderId="109" xfId="228" applyNumberFormat="1" applyFont="1" applyFill="1" applyBorder="1" applyAlignment="1">
      <alignment horizontal="center" vertical="center"/>
    </xf>
    <xf numFmtId="44" fontId="71" fillId="25" borderId="123" xfId="228" applyNumberFormat="1" applyFont="1" applyFill="1" applyBorder="1" applyAlignment="1">
      <alignment horizontal="center" vertical="center"/>
    </xf>
    <xf numFmtId="0" fontId="71" fillId="25" borderId="75" xfId="228" applyFont="1" applyFill="1" applyBorder="1" applyAlignment="1">
      <alignment horizontal="center" vertical="center"/>
    </xf>
    <xf numFmtId="0" fontId="71" fillId="25" borderId="0" xfId="228" applyFont="1" applyFill="1" applyAlignment="1">
      <alignment horizontal="center" vertical="center"/>
    </xf>
    <xf numFmtId="0" fontId="71" fillId="25" borderId="45" xfId="228" applyFont="1" applyFill="1" applyBorder="1" applyAlignment="1">
      <alignment horizontal="center" vertical="center"/>
    </xf>
    <xf numFmtId="0" fontId="66" fillId="30" borderId="19" xfId="228" applyFont="1" applyFill="1" applyBorder="1" applyAlignment="1">
      <alignment horizontal="right" vertical="center"/>
    </xf>
    <xf numFmtId="0" fontId="66" fillId="30" borderId="22" xfId="228" applyFont="1" applyFill="1" applyBorder="1" applyAlignment="1">
      <alignment horizontal="right" vertical="center"/>
    </xf>
    <xf numFmtId="0" fontId="66" fillId="30" borderId="23" xfId="228" applyFont="1" applyFill="1" applyBorder="1" applyAlignment="1">
      <alignment horizontal="right" vertical="center"/>
    </xf>
    <xf numFmtId="0" fontId="67" fillId="25" borderId="89" xfId="228" applyFont="1" applyFill="1" applyBorder="1" applyAlignment="1">
      <alignment horizontal="left" vertical="center"/>
    </xf>
    <xf numFmtId="0" fontId="67" fillId="25" borderId="121" xfId="228" applyFont="1" applyFill="1" applyBorder="1" applyAlignment="1">
      <alignment horizontal="left" vertical="center"/>
    </xf>
    <xf numFmtId="0" fontId="67" fillId="25" borderId="122" xfId="228" applyFont="1" applyFill="1" applyBorder="1" applyAlignment="1">
      <alignment horizontal="left" vertical="center"/>
    </xf>
    <xf numFmtId="0" fontId="71" fillId="25" borderId="66" xfId="228" applyFont="1" applyFill="1" applyBorder="1" applyAlignment="1">
      <alignment horizontal="center" vertical="center"/>
    </xf>
    <xf numFmtId="0" fontId="71" fillId="25" borderId="55" xfId="228" applyFont="1" applyFill="1" applyBorder="1" applyAlignment="1">
      <alignment horizontal="center" vertical="center"/>
    </xf>
    <xf numFmtId="0" fontId="71" fillId="25" borderId="65" xfId="228" applyFont="1" applyFill="1" applyBorder="1" applyAlignment="1">
      <alignment horizontal="center" vertical="center"/>
    </xf>
    <xf numFmtId="44" fontId="71" fillId="25" borderId="75" xfId="228" applyNumberFormat="1" applyFont="1" applyFill="1" applyBorder="1" applyAlignment="1">
      <alignment horizontal="center" vertical="center"/>
    </xf>
    <xf numFmtId="44" fontId="71" fillId="25" borderId="0" xfId="228" applyNumberFormat="1" applyFont="1" applyFill="1" applyAlignment="1">
      <alignment horizontal="center" vertical="center"/>
    </xf>
    <xf numFmtId="44" fontId="71" fillId="25" borderId="45" xfId="228" applyNumberFormat="1" applyFont="1" applyFill="1" applyBorder="1" applyAlignment="1">
      <alignment horizontal="center" vertical="center"/>
    </xf>
    <xf numFmtId="0" fontId="71" fillId="25" borderId="91" xfId="228" applyFont="1" applyFill="1" applyBorder="1" applyAlignment="1">
      <alignment horizontal="right" vertical="center"/>
    </xf>
    <xf numFmtId="0" fontId="71" fillId="25" borderId="4" xfId="228" applyFont="1" applyFill="1" applyBorder="1" applyAlignment="1">
      <alignment horizontal="right" vertical="center"/>
    </xf>
    <xf numFmtId="0" fontId="71" fillId="25" borderId="103" xfId="228" applyFont="1" applyFill="1" applyBorder="1" applyAlignment="1">
      <alignment horizontal="right" vertical="center"/>
    </xf>
    <xf numFmtId="0" fontId="71" fillId="25" borderId="85" xfId="228" applyFont="1" applyFill="1" applyBorder="1" applyAlignment="1">
      <alignment horizontal="right" vertical="center"/>
    </xf>
    <xf numFmtId="0" fontId="66" fillId="29" borderId="95" xfId="228" applyFont="1" applyFill="1" applyBorder="1" applyAlignment="1">
      <alignment horizontal="right" vertical="center"/>
    </xf>
    <xf numFmtId="0" fontId="66" fillId="29" borderId="105" xfId="228" applyFont="1" applyFill="1" applyBorder="1" applyAlignment="1">
      <alignment horizontal="right" vertical="center"/>
    </xf>
    <xf numFmtId="44" fontId="71" fillId="25" borderId="90" xfId="228" applyNumberFormat="1" applyFont="1" applyFill="1" applyBorder="1" applyAlignment="1">
      <alignment horizontal="center" vertical="center"/>
    </xf>
    <xf numFmtId="44" fontId="71" fillId="25" borderId="112" xfId="228" applyNumberFormat="1" applyFont="1" applyFill="1" applyBorder="1" applyAlignment="1">
      <alignment horizontal="center" vertical="center"/>
    </xf>
    <xf numFmtId="44" fontId="71" fillId="25" borderId="124" xfId="228" applyNumberFormat="1" applyFont="1" applyFill="1" applyBorder="1" applyAlignment="1">
      <alignment horizontal="center" vertical="center"/>
    </xf>
    <xf numFmtId="0" fontId="71" fillId="25" borderId="68" xfId="228" applyFont="1" applyFill="1" applyBorder="1" applyAlignment="1">
      <alignment horizontal="center" vertical="center"/>
    </xf>
    <xf numFmtId="0" fontId="71" fillId="25" borderId="56" xfId="228" applyFont="1" applyFill="1" applyBorder="1" applyAlignment="1">
      <alignment horizontal="center" vertical="center"/>
    </xf>
    <xf numFmtId="0" fontId="71" fillId="25" borderId="67" xfId="228" applyFont="1" applyFill="1" applyBorder="1" applyAlignment="1">
      <alignment horizontal="center" vertical="center"/>
    </xf>
    <xf numFmtId="0" fontId="32" fillId="25" borderId="95" xfId="228" applyFont="1" applyFill="1" applyBorder="1" applyAlignment="1">
      <alignment horizontal="left" vertical="center" wrapText="1"/>
    </xf>
    <xf numFmtId="0" fontId="32" fillId="25" borderId="105" xfId="228" applyFont="1" applyFill="1" applyBorder="1" applyAlignment="1">
      <alignment vertical="center" wrapText="1"/>
    </xf>
    <xf numFmtId="0" fontId="71" fillId="25" borderId="109" xfId="228" applyFont="1" applyFill="1" applyBorder="1" applyAlignment="1">
      <alignment horizontal="center" vertical="center"/>
    </xf>
    <xf numFmtId="0" fontId="71" fillId="25" borderId="123" xfId="228" applyFont="1" applyFill="1" applyBorder="1" applyAlignment="1">
      <alignment horizontal="center" vertical="center"/>
    </xf>
    <xf numFmtId="44" fontId="71" fillId="25" borderId="125" xfId="228" applyNumberFormat="1" applyFont="1" applyFill="1" applyBorder="1" applyAlignment="1">
      <alignment horizontal="center" vertical="center"/>
    </xf>
    <xf numFmtId="0" fontId="71" fillId="25" borderId="126" xfId="228" applyFont="1" applyFill="1" applyBorder="1" applyAlignment="1">
      <alignment horizontal="center" vertical="center"/>
    </xf>
    <xf numFmtId="0" fontId="71" fillId="25" borderId="127" xfId="228" applyFont="1" applyFill="1" applyBorder="1" applyAlignment="1">
      <alignment horizontal="center" vertical="center"/>
    </xf>
    <xf numFmtId="0" fontId="71" fillId="25" borderId="112" xfId="228" applyFont="1" applyFill="1" applyBorder="1" applyAlignment="1">
      <alignment horizontal="center" vertical="center"/>
    </xf>
    <xf numFmtId="0" fontId="71" fillId="25" borderId="124" xfId="228" applyFont="1" applyFill="1" applyBorder="1" applyAlignment="1">
      <alignment horizontal="center" vertical="center"/>
    </xf>
    <xf numFmtId="0" fontId="32" fillId="25" borderId="129" xfId="228" applyFont="1" applyFill="1" applyBorder="1" applyAlignment="1">
      <alignment horizontal="left" vertical="center" wrapText="1"/>
    </xf>
    <xf numFmtId="0" fontId="32" fillId="25" borderId="130" xfId="228" applyFont="1" applyFill="1" applyBorder="1" applyAlignment="1">
      <alignment vertical="center" wrapText="1"/>
    </xf>
    <xf numFmtId="0" fontId="32" fillId="25" borderId="131" xfId="228" applyFont="1" applyFill="1" applyBorder="1" applyAlignment="1">
      <alignment horizontal="left" vertical="center" wrapText="1"/>
    </xf>
    <xf numFmtId="0" fontId="32" fillId="25" borderId="107" xfId="228" applyFont="1" applyFill="1" applyBorder="1" applyAlignment="1">
      <alignment vertical="center" wrapText="1"/>
    </xf>
    <xf numFmtId="0" fontId="32" fillId="25" borderId="95" xfId="228" applyFont="1" applyFill="1" applyBorder="1" applyAlignment="1">
      <alignment horizontal="justify" vertical="center" wrapText="1"/>
    </xf>
    <xf numFmtId="0" fontId="32" fillId="25" borderId="105" xfId="228" applyFont="1" applyFill="1" applyBorder="1" applyAlignment="1">
      <alignment horizontal="justify" vertical="center" wrapText="1"/>
    </xf>
    <xf numFmtId="44" fontId="71" fillId="25" borderId="68" xfId="228" applyNumberFormat="1" applyFont="1" applyFill="1" applyBorder="1" applyAlignment="1">
      <alignment horizontal="center" vertical="center"/>
    </xf>
    <xf numFmtId="0" fontId="32" fillId="25" borderId="103" xfId="228" applyFont="1" applyFill="1" applyBorder="1" applyAlignment="1">
      <alignment horizontal="justify" vertical="center" wrapText="1"/>
    </xf>
    <xf numFmtId="0" fontId="32" fillId="25" borderId="85" xfId="228" applyFont="1" applyFill="1" applyBorder="1" applyAlignment="1">
      <alignment horizontal="justify" vertical="center" wrapText="1"/>
    </xf>
    <xf numFmtId="0" fontId="32" fillId="25" borderId="90" xfId="228" applyFont="1" applyFill="1" applyBorder="1" applyAlignment="1">
      <alignment horizontal="justify" vertical="center" wrapText="1"/>
    </xf>
    <xf numFmtId="0" fontId="32" fillId="25" borderId="112" xfId="228" applyFont="1" applyFill="1" applyBorder="1" applyAlignment="1">
      <alignment horizontal="justify" vertical="center" wrapText="1"/>
    </xf>
    <xf numFmtId="0" fontId="32" fillId="25" borderId="113" xfId="228" applyFont="1" applyFill="1" applyBorder="1" applyAlignment="1">
      <alignment horizontal="justify" vertical="center" wrapText="1"/>
    </xf>
    <xf numFmtId="205" fontId="65" fillId="28" borderId="92" xfId="228" applyNumberFormat="1" applyFont="1" applyFill="1" applyBorder="1" applyAlignment="1">
      <alignment horizontal="center" vertical="center" wrapText="1"/>
    </xf>
    <xf numFmtId="0" fontId="65" fillId="28" borderId="94" xfId="228" applyFont="1" applyFill="1" applyBorder="1" applyAlignment="1">
      <alignment horizontal="center" vertical="center" wrapText="1"/>
    </xf>
    <xf numFmtId="0" fontId="65" fillId="28" borderId="98" xfId="228" applyFont="1" applyFill="1" applyBorder="1" applyAlignment="1">
      <alignment horizontal="center" vertical="center" wrapText="1"/>
    </xf>
    <xf numFmtId="0" fontId="62" fillId="28" borderId="19" xfId="228" applyFont="1" applyFill="1" applyBorder="1" applyAlignment="1">
      <alignment horizontal="center" vertical="center" wrapText="1"/>
    </xf>
    <xf numFmtId="0" fontId="62" fillId="28" borderId="22" xfId="228" applyFont="1" applyFill="1" applyBorder="1" applyAlignment="1">
      <alignment horizontal="center" vertical="center" wrapText="1"/>
    </xf>
    <xf numFmtId="0" fontId="62" fillId="28" borderId="135" xfId="228" applyFont="1" applyFill="1" applyBorder="1" applyAlignment="1">
      <alignment horizontal="center" vertical="center" wrapText="1"/>
    </xf>
    <xf numFmtId="170" fontId="32" fillId="25" borderId="89" xfId="228" applyNumberFormat="1" applyFont="1" applyFill="1" applyBorder="1" applyAlignment="1">
      <alignment horizontal="left" vertical="center" wrapText="1"/>
    </xf>
    <xf numFmtId="170" fontId="32" fillId="25" borderId="121" xfId="228" applyNumberFormat="1" applyFont="1" applyFill="1" applyBorder="1" applyAlignment="1">
      <alignment horizontal="left" vertical="center" wrapText="1"/>
    </xf>
    <xf numFmtId="170" fontId="32" fillId="25" borderId="134" xfId="228" applyNumberFormat="1" applyFont="1" applyFill="1" applyBorder="1" applyAlignment="1">
      <alignment horizontal="left" vertical="center" wrapText="1"/>
    </xf>
    <xf numFmtId="170" fontId="32" fillId="25" borderId="108" xfId="228" applyNumberFormat="1" applyFont="1" applyFill="1" applyBorder="1" applyAlignment="1">
      <alignment horizontal="left" vertical="center" wrapText="1"/>
    </xf>
    <xf numFmtId="170" fontId="32" fillId="25" borderId="109" xfId="228" applyNumberFormat="1" applyFont="1" applyFill="1" applyBorder="1" applyAlignment="1">
      <alignment horizontal="left" vertical="center" wrapText="1"/>
    </xf>
    <xf numFmtId="170" fontId="32" fillId="25" borderId="110" xfId="228" applyNumberFormat="1" applyFont="1" applyFill="1" applyBorder="1" applyAlignment="1">
      <alignment horizontal="left" vertical="center" wrapText="1"/>
    </xf>
    <xf numFmtId="170" fontId="32" fillId="25" borderId="90" xfId="228" applyNumberFormat="1" applyFont="1" applyFill="1" applyBorder="1" applyAlignment="1">
      <alignment horizontal="left" vertical="center" wrapText="1"/>
    </xf>
    <xf numFmtId="170" fontId="32" fillId="25" borderId="112" xfId="228" applyNumberFormat="1" applyFont="1" applyFill="1" applyBorder="1" applyAlignment="1">
      <alignment horizontal="left" vertical="center" wrapText="1"/>
    </xf>
    <xf numFmtId="170" fontId="32" fillId="25" borderId="113" xfId="228" applyNumberFormat="1" applyFont="1" applyFill="1" applyBorder="1" applyAlignment="1">
      <alignment horizontal="left" vertical="center" wrapText="1"/>
    </xf>
    <xf numFmtId="0" fontId="32" fillId="25" borderId="108" xfId="228" applyFont="1" applyFill="1" applyBorder="1" applyAlignment="1">
      <alignment horizontal="justify" vertical="center" wrapText="1"/>
    </xf>
    <xf numFmtId="0" fontId="32" fillId="25" borderId="109" xfId="228" applyFont="1" applyFill="1" applyBorder="1" applyAlignment="1">
      <alignment horizontal="justify" vertical="center" wrapText="1"/>
    </xf>
    <xf numFmtId="0" fontId="32" fillId="25" borderId="110" xfId="228" applyFont="1" applyFill="1" applyBorder="1" applyAlignment="1">
      <alignment horizontal="justify" vertical="center" wrapText="1"/>
    </xf>
    <xf numFmtId="174" fontId="32" fillId="25" borderId="90" xfId="258" applyFont="1" applyFill="1" applyBorder="1" applyAlignment="1">
      <alignment vertical="center" wrapText="1"/>
    </xf>
    <xf numFmtId="174" fontId="32" fillId="25" borderId="112" xfId="258" applyFont="1" applyFill="1" applyBorder="1" applyAlignment="1">
      <alignment vertical="center" wrapText="1"/>
    </xf>
    <xf numFmtId="174" fontId="32" fillId="25" borderId="113" xfId="258" applyFont="1" applyFill="1" applyBorder="1" applyAlignment="1">
      <alignment vertical="center" wrapText="1"/>
    </xf>
    <xf numFmtId="0" fontId="62" fillId="25" borderId="22" xfId="228" applyFont="1" applyFill="1" applyBorder="1" applyAlignment="1">
      <alignment horizontal="center" vertical="center"/>
    </xf>
    <xf numFmtId="0" fontId="62" fillId="28" borderId="19" xfId="228" applyFont="1" applyFill="1" applyBorder="1" applyAlignment="1">
      <alignment horizontal="center" vertical="center"/>
    </xf>
    <xf numFmtId="0" fontId="62" fillId="28" borderId="22" xfId="228" applyFont="1" applyFill="1" applyBorder="1" applyAlignment="1">
      <alignment horizontal="center" vertical="center"/>
    </xf>
    <xf numFmtId="0" fontId="62" fillId="28" borderId="23" xfId="228" applyFont="1" applyFill="1" applyBorder="1" applyAlignment="1">
      <alignment horizontal="center" vertical="center"/>
    </xf>
    <xf numFmtId="0" fontId="32" fillId="25" borderId="89" xfId="228" applyFont="1" applyFill="1" applyBorder="1" applyAlignment="1">
      <alignment horizontal="left" vertical="center" wrapText="1"/>
    </xf>
    <xf numFmtId="0" fontId="32" fillId="25" borderId="121" xfId="228" applyFont="1" applyFill="1" applyBorder="1" applyAlignment="1">
      <alignment horizontal="left" vertical="center" wrapText="1"/>
    </xf>
    <xf numFmtId="0" fontId="32" fillId="25" borderId="134" xfId="228" applyFont="1" applyFill="1" applyBorder="1" applyAlignment="1">
      <alignment horizontal="left" vertical="center" wrapText="1"/>
    </xf>
    <xf numFmtId="0" fontId="71" fillId="25" borderId="22" xfId="228" applyFont="1" applyFill="1" applyBorder="1" applyAlignment="1">
      <alignment horizontal="center" vertical="center"/>
    </xf>
    <xf numFmtId="44" fontId="71" fillId="25" borderId="125" xfId="228" applyNumberFormat="1" applyFont="1" applyFill="1" applyBorder="1" applyAlignment="1">
      <alignment horizontal="justify" vertical="center"/>
    </xf>
    <xf numFmtId="44" fontId="71" fillId="25" borderId="126" xfId="228" applyNumberFormat="1" applyFont="1" applyFill="1" applyBorder="1" applyAlignment="1">
      <alignment horizontal="justify" vertical="center"/>
    </xf>
    <xf numFmtId="44" fontId="71" fillId="25" borderId="127" xfId="228" applyNumberFormat="1" applyFont="1" applyFill="1" applyBorder="1" applyAlignment="1">
      <alignment horizontal="justify" vertical="center"/>
    </xf>
    <xf numFmtId="44" fontId="71" fillId="25" borderId="75" xfId="228" applyNumberFormat="1" applyFont="1" applyFill="1" applyBorder="1" applyAlignment="1">
      <alignment horizontal="justify" vertical="center"/>
    </xf>
    <xf numFmtId="44" fontId="71" fillId="25" borderId="0" xfId="228" applyNumberFormat="1" applyFont="1" applyFill="1" applyAlignment="1">
      <alignment horizontal="justify" vertical="center"/>
    </xf>
    <xf numFmtId="44" fontId="71" fillId="25" borderId="45" xfId="228" applyNumberFormat="1" applyFont="1" applyFill="1" applyBorder="1" applyAlignment="1">
      <alignment horizontal="justify" vertical="center"/>
    </xf>
    <xf numFmtId="44" fontId="71" fillId="25" borderId="136" xfId="228" applyNumberFormat="1" applyFont="1" applyFill="1" applyBorder="1" applyAlignment="1">
      <alignment horizontal="justify" vertical="center"/>
    </xf>
    <xf numFmtId="44" fontId="71" fillId="25" borderId="137" xfId="228" applyNumberFormat="1" applyFont="1" applyFill="1" applyBorder="1" applyAlignment="1">
      <alignment horizontal="justify" vertical="center"/>
    </xf>
    <xf numFmtId="44" fontId="71" fillId="25" borderId="138" xfId="228" applyNumberFormat="1" applyFont="1" applyFill="1" applyBorder="1" applyAlignment="1">
      <alignment horizontal="justify" vertical="center"/>
    </xf>
    <xf numFmtId="174" fontId="32" fillId="0" borderId="103" xfId="258" applyFont="1" applyFill="1" applyBorder="1" applyAlignment="1">
      <alignment vertical="center" wrapText="1"/>
    </xf>
    <xf numFmtId="174" fontId="32" fillId="0" borderId="85" xfId="258" applyFont="1" applyFill="1" applyBorder="1" applyAlignment="1">
      <alignment vertical="center" wrapText="1"/>
    </xf>
    <xf numFmtId="174" fontId="32" fillId="25" borderId="108" xfId="258" applyFont="1" applyFill="1" applyBorder="1" applyAlignment="1">
      <alignment vertical="center" wrapText="1"/>
    </xf>
    <xf numFmtId="174" fontId="32" fillId="25" borderId="109" xfId="258" applyFont="1" applyFill="1" applyBorder="1" applyAlignment="1">
      <alignment vertical="center" wrapText="1"/>
    </xf>
    <xf numFmtId="174" fontId="32" fillId="25" borderId="110" xfId="258" applyFont="1" applyFill="1" applyBorder="1" applyAlignment="1">
      <alignment vertical="center" wrapText="1"/>
    </xf>
    <xf numFmtId="174" fontId="32" fillId="25" borderId="89" xfId="258" applyFont="1" applyFill="1" applyBorder="1" applyAlignment="1">
      <alignment vertical="center" wrapText="1"/>
    </xf>
    <xf numFmtId="174" fontId="32" fillId="25" borderId="121" xfId="258" applyFont="1" applyFill="1" applyBorder="1" applyAlignment="1">
      <alignment vertical="center" wrapText="1"/>
    </xf>
    <xf numFmtId="174" fontId="32" fillId="25" borderId="134" xfId="258" applyFont="1" applyFill="1" applyBorder="1" applyAlignment="1">
      <alignment vertical="center" wrapText="1"/>
    </xf>
    <xf numFmtId="205" fontId="31" fillId="28" borderId="68" xfId="228" applyNumberFormat="1" applyFont="1" applyFill="1" applyBorder="1" applyAlignment="1">
      <alignment horizontal="center" vertical="center" wrapText="1"/>
    </xf>
    <xf numFmtId="205" fontId="31" fillId="28" borderId="67" xfId="228" applyNumberFormat="1" applyFont="1" applyFill="1" applyBorder="1" applyAlignment="1">
      <alignment horizontal="center" vertical="center" wrapText="1"/>
    </xf>
    <xf numFmtId="0" fontId="32" fillId="0" borderId="108" xfId="228" applyFont="1" applyBorder="1" applyAlignment="1">
      <alignment horizontal="left" vertical="center" wrapText="1"/>
    </xf>
    <xf numFmtId="0" fontId="32" fillId="0" borderId="109" xfId="228" applyFont="1" applyBorder="1" applyAlignment="1">
      <alignment horizontal="left" vertical="center" wrapText="1"/>
    </xf>
    <xf numFmtId="0" fontId="32" fillId="0" borderId="110" xfId="228" applyFont="1" applyBorder="1" applyAlignment="1">
      <alignment horizontal="left" vertical="center" wrapText="1"/>
    </xf>
    <xf numFmtId="0" fontId="32" fillId="25" borderId="91" xfId="228" applyFont="1" applyFill="1" applyBorder="1" applyAlignment="1">
      <alignment horizontal="left" vertical="center" wrapText="1"/>
    </xf>
    <xf numFmtId="0" fontId="32" fillId="25" borderId="4" xfId="228" applyFont="1" applyFill="1" applyBorder="1" applyAlignment="1">
      <alignment vertical="center" wrapText="1"/>
    </xf>
    <xf numFmtId="0" fontId="32" fillId="25" borderId="85" xfId="228" applyFont="1" applyFill="1" applyBorder="1" applyAlignment="1">
      <alignment horizontal="left" vertical="center" wrapText="1"/>
    </xf>
    <xf numFmtId="168" fontId="51" fillId="0" borderId="25" xfId="62" applyNumberFormat="1" applyFont="1" applyFill="1" applyBorder="1" applyAlignment="1">
      <alignment horizontal="right" vertical="center" wrapText="1"/>
    </xf>
  </cellXfs>
  <cellStyles count="26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65" xr:uid="{6718C0B6-E15B-4756-8CAE-B4FE2ADEA561}"/>
    <cellStyle name="Millares 2_APU´S_NO_PREVISTOS (1)" xfId="205" xr:uid="{00000000-0005-0000-0000-000072000000}"/>
    <cellStyle name="Millares 26" xfId="266" xr:uid="{73B2D015-E803-45D8-A8DD-F83F7A5AD5F9}"/>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2 3" xfId="258" xr:uid="{55A12B85-93A0-4CE7-99CE-4700CEDC75AF}"/>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3 2" xfId="261" xr:uid="{E0429C67-6958-4F42-91DA-56E6E6F3AEF1}"/>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9" xr:uid="{2F4B28FF-AA6B-49C4-B3B5-25BF79C6DF3A}"/>
    <cellStyle name="Moneda 6" xfId="264" xr:uid="{66C97366-9CA1-49F8-857E-136229453ABD}"/>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FB2FE3F4-EA1F-4CC2-8B80-E791537880E5}"/>
    <cellStyle name="Normal 11" xfId="263" xr:uid="{C0BEDCF2-E2F6-448F-9465-8E48D3D31328}"/>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2 2 2" xfId="260" xr:uid="{E0161C1D-E9D9-4128-B94F-287FE1A4D4D3}"/>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62" xr:uid="{FD32B7F8-6DDC-42A6-9499-F969F6BEA0B2}"/>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257177</xdr:colOff>
      <xdr:row>3</xdr:row>
      <xdr:rowOff>99658</xdr:rowOff>
    </xdr:from>
    <xdr:to>
      <xdr:col>4</xdr:col>
      <xdr:colOff>839944</xdr:colOff>
      <xdr:row>4</xdr:row>
      <xdr:rowOff>243244</xdr:rowOff>
    </xdr:to>
    <xdr:pic>
      <xdr:nvPicPr>
        <xdr:cNvPr id="2" name="Imagen 1">
          <a:extLst>
            <a:ext uri="{FF2B5EF4-FFF2-40B4-BE49-F238E27FC236}">
              <a16:creationId xmlns:a16="http://schemas.microsoft.com/office/drawing/2014/main" id="{4949DE90-A3FE-4DE3-8E4E-914421BF5F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768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67</xdr:row>
      <xdr:rowOff>99658</xdr:rowOff>
    </xdr:from>
    <xdr:to>
      <xdr:col>4</xdr:col>
      <xdr:colOff>839944</xdr:colOff>
      <xdr:row>68</xdr:row>
      <xdr:rowOff>243244</xdr:rowOff>
    </xdr:to>
    <xdr:pic>
      <xdr:nvPicPr>
        <xdr:cNvPr id="3" name="Imagen 2">
          <a:extLst>
            <a:ext uri="{FF2B5EF4-FFF2-40B4-BE49-F238E27FC236}">
              <a16:creationId xmlns:a16="http://schemas.microsoft.com/office/drawing/2014/main" id="{2CD29F17-C043-4692-B8AF-ED0CED5180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134784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120</xdr:row>
      <xdr:rowOff>99658</xdr:rowOff>
    </xdr:from>
    <xdr:to>
      <xdr:col>4</xdr:col>
      <xdr:colOff>839944</xdr:colOff>
      <xdr:row>121</xdr:row>
      <xdr:rowOff>243244</xdr:rowOff>
    </xdr:to>
    <xdr:pic>
      <xdr:nvPicPr>
        <xdr:cNvPr id="4" name="Imagen 3">
          <a:extLst>
            <a:ext uri="{FF2B5EF4-FFF2-40B4-BE49-F238E27FC236}">
              <a16:creationId xmlns:a16="http://schemas.microsoft.com/office/drawing/2014/main" id="{293194BA-F822-4829-8C76-EADA34DF89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2407979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126547</xdr:colOff>
      <xdr:row>165</xdr:row>
      <xdr:rowOff>67001</xdr:rowOff>
    </xdr:from>
    <xdr:to>
      <xdr:col>4</xdr:col>
      <xdr:colOff>709314</xdr:colOff>
      <xdr:row>166</xdr:row>
      <xdr:rowOff>210587</xdr:rowOff>
    </xdr:to>
    <xdr:pic>
      <xdr:nvPicPr>
        <xdr:cNvPr id="5" name="Imagen 4">
          <a:extLst>
            <a:ext uri="{FF2B5EF4-FFF2-40B4-BE49-F238E27FC236}">
              <a16:creationId xmlns:a16="http://schemas.microsoft.com/office/drawing/2014/main" id="{9FA1760B-3198-4C6A-92C8-F5B4309E2C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587557" y="33050171"/>
          <a:ext cx="2470622" cy="3321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235</xdr:row>
      <xdr:rowOff>97080</xdr:rowOff>
    </xdr:from>
    <xdr:to>
      <xdr:col>4</xdr:col>
      <xdr:colOff>839944</xdr:colOff>
      <xdr:row>236</xdr:row>
      <xdr:rowOff>245822</xdr:rowOff>
    </xdr:to>
    <xdr:pic>
      <xdr:nvPicPr>
        <xdr:cNvPr id="6" name="Imagen 5">
          <a:extLst>
            <a:ext uri="{FF2B5EF4-FFF2-40B4-BE49-F238E27FC236}">
              <a16:creationId xmlns:a16="http://schemas.microsoft.com/office/drawing/2014/main" id="{5AFB9FCD-DB14-4525-9D0F-B0446CB5ED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7080095"/>
          <a:ext cx="2480147" cy="3087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298</xdr:row>
      <xdr:rowOff>97080</xdr:rowOff>
    </xdr:from>
    <xdr:to>
      <xdr:col>4</xdr:col>
      <xdr:colOff>839944</xdr:colOff>
      <xdr:row>299</xdr:row>
      <xdr:rowOff>245823</xdr:rowOff>
    </xdr:to>
    <xdr:pic>
      <xdr:nvPicPr>
        <xdr:cNvPr id="7" name="Imagen 6">
          <a:extLst>
            <a:ext uri="{FF2B5EF4-FFF2-40B4-BE49-F238E27FC236}">
              <a16:creationId xmlns:a16="http://schemas.microsoft.com/office/drawing/2014/main" id="{0D99353A-DE19-4DB2-84C7-A21A17F7E2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9681670"/>
          <a:ext cx="2480147" cy="3087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358</xdr:row>
      <xdr:rowOff>97080</xdr:rowOff>
    </xdr:from>
    <xdr:to>
      <xdr:col>4</xdr:col>
      <xdr:colOff>839944</xdr:colOff>
      <xdr:row>359</xdr:row>
      <xdr:rowOff>245823</xdr:rowOff>
    </xdr:to>
    <xdr:pic>
      <xdr:nvPicPr>
        <xdr:cNvPr id="8" name="Imagen 7">
          <a:extLst>
            <a:ext uri="{FF2B5EF4-FFF2-40B4-BE49-F238E27FC236}">
              <a16:creationId xmlns:a16="http://schemas.microsoft.com/office/drawing/2014/main" id="{29541DB7-083B-4D5D-AA31-F8082E5D2B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71683170"/>
          <a:ext cx="2480147" cy="3087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420</xdr:row>
      <xdr:rowOff>99658</xdr:rowOff>
    </xdr:from>
    <xdr:to>
      <xdr:col>4</xdr:col>
      <xdr:colOff>839944</xdr:colOff>
      <xdr:row>421</xdr:row>
      <xdr:rowOff>243244</xdr:rowOff>
    </xdr:to>
    <xdr:pic>
      <xdr:nvPicPr>
        <xdr:cNvPr id="9" name="Imagen 8">
          <a:extLst>
            <a:ext uri="{FF2B5EF4-FFF2-40B4-BE49-F238E27FC236}">
              <a16:creationId xmlns:a16="http://schemas.microsoft.com/office/drawing/2014/main" id="{2935E2F7-D3D8-4BBB-9843-849F6A3288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8408729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482</xdr:row>
      <xdr:rowOff>97080</xdr:rowOff>
    </xdr:from>
    <xdr:to>
      <xdr:col>4</xdr:col>
      <xdr:colOff>839944</xdr:colOff>
      <xdr:row>483</xdr:row>
      <xdr:rowOff>245823</xdr:rowOff>
    </xdr:to>
    <xdr:pic>
      <xdr:nvPicPr>
        <xdr:cNvPr id="10" name="Imagen 9">
          <a:extLst>
            <a:ext uri="{FF2B5EF4-FFF2-40B4-BE49-F238E27FC236}">
              <a16:creationId xmlns:a16="http://schemas.microsoft.com/office/drawing/2014/main" id="{25C9C7B5-F6A5-405E-B699-1D0A43BDD5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96486270"/>
          <a:ext cx="2480147" cy="3087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543</xdr:row>
      <xdr:rowOff>99658</xdr:rowOff>
    </xdr:from>
    <xdr:to>
      <xdr:col>4</xdr:col>
      <xdr:colOff>839944</xdr:colOff>
      <xdr:row>544</xdr:row>
      <xdr:rowOff>243244</xdr:rowOff>
    </xdr:to>
    <xdr:pic>
      <xdr:nvPicPr>
        <xdr:cNvPr id="11" name="Imagen 10">
          <a:extLst>
            <a:ext uri="{FF2B5EF4-FFF2-40B4-BE49-F238E27FC236}">
              <a16:creationId xmlns:a16="http://schemas.microsoft.com/office/drawing/2014/main" id="{C332AD74-4836-49A0-B861-408D86CE61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1086903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604</xdr:row>
      <xdr:rowOff>98652</xdr:rowOff>
    </xdr:from>
    <xdr:to>
      <xdr:col>4</xdr:col>
      <xdr:colOff>839944</xdr:colOff>
      <xdr:row>605</xdr:row>
      <xdr:rowOff>244250</xdr:rowOff>
    </xdr:to>
    <xdr:pic>
      <xdr:nvPicPr>
        <xdr:cNvPr id="12" name="Imagen 11">
          <a:extLst>
            <a:ext uri="{FF2B5EF4-FFF2-40B4-BE49-F238E27FC236}">
              <a16:creationId xmlns:a16="http://schemas.microsoft.com/office/drawing/2014/main" id="{EB2EEA50-AC6D-4AC4-8B34-FD8FF1EA0B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12089089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669</xdr:row>
      <xdr:rowOff>98652</xdr:rowOff>
    </xdr:from>
    <xdr:to>
      <xdr:col>4</xdr:col>
      <xdr:colOff>839944</xdr:colOff>
      <xdr:row>670</xdr:row>
      <xdr:rowOff>244250</xdr:rowOff>
    </xdr:to>
    <xdr:pic>
      <xdr:nvPicPr>
        <xdr:cNvPr id="13" name="Imagen 12">
          <a:extLst>
            <a:ext uri="{FF2B5EF4-FFF2-40B4-BE49-F238E27FC236}">
              <a16:creationId xmlns:a16="http://schemas.microsoft.com/office/drawing/2014/main" id="{06839BB8-3A48-44E3-9BC2-F5BF2D3B15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133778217"/>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732</xdr:row>
      <xdr:rowOff>99658</xdr:rowOff>
    </xdr:from>
    <xdr:to>
      <xdr:col>4</xdr:col>
      <xdr:colOff>839944</xdr:colOff>
      <xdr:row>733</xdr:row>
      <xdr:rowOff>243244</xdr:rowOff>
    </xdr:to>
    <xdr:pic>
      <xdr:nvPicPr>
        <xdr:cNvPr id="14" name="Imagen 13">
          <a:extLst>
            <a:ext uri="{FF2B5EF4-FFF2-40B4-BE49-F238E27FC236}">
              <a16:creationId xmlns:a16="http://schemas.microsoft.com/office/drawing/2014/main" id="{FA14D7D1-E352-4468-81EB-F9941D155E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14638079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793</xdr:row>
      <xdr:rowOff>98652</xdr:rowOff>
    </xdr:from>
    <xdr:to>
      <xdr:col>4</xdr:col>
      <xdr:colOff>839944</xdr:colOff>
      <xdr:row>794</xdr:row>
      <xdr:rowOff>244250</xdr:rowOff>
    </xdr:to>
    <xdr:pic>
      <xdr:nvPicPr>
        <xdr:cNvPr id="15" name="Imagen 14">
          <a:extLst>
            <a:ext uri="{FF2B5EF4-FFF2-40B4-BE49-F238E27FC236}">
              <a16:creationId xmlns:a16="http://schemas.microsoft.com/office/drawing/2014/main" id="{98A74E1D-5EF3-4A29-9129-1355F87606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158581317"/>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855</xdr:row>
      <xdr:rowOff>97080</xdr:rowOff>
    </xdr:from>
    <xdr:to>
      <xdr:col>4</xdr:col>
      <xdr:colOff>839944</xdr:colOff>
      <xdr:row>856</xdr:row>
      <xdr:rowOff>245823</xdr:rowOff>
    </xdr:to>
    <xdr:pic>
      <xdr:nvPicPr>
        <xdr:cNvPr id="16" name="Imagen 15">
          <a:extLst>
            <a:ext uri="{FF2B5EF4-FFF2-40B4-BE49-F238E27FC236}">
              <a16:creationId xmlns:a16="http://schemas.microsoft.com/office/drawing/2014/main" id="{4A6543C5-17D7-48A4-A987-58F99C2B22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171152745"/>
          <a:ext cx="2480147" cy="3087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918</xdr:row>
      <xdr:rowOff>98652</xdr:rowOff>
    </xdr:from>
    <xdr:to>
      <xdr:col>4</xdr:col>
      <xdr:colOff>839944</xdr:colOff>
      <xdr:row>919</xdr:row>
      <xdr:rowOff>244250</xdr:rowOff>
    </xdr:to>
    <xdr:pic>
      <xdr:nvPicPr>
        <xdr:cNvPr id="17" name="Imagen 16">
          <a:extLst>
            <a:ext uri="{FF2B5EF4-FFF2-40B4-BE49-F238E27FC236}">
              <a16:creationId xmlns:a16="http://schemas.microsoft.com/office/drawing/2014/main" id="{7A92187A-D59A-494C-AADF-19CE67DC8A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18375589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980</xdr:row>
      <xdr:rowOff>97080</xdr:rowOff>
    </xdr:from>
    <xdr:to>
      <xdr:col>4</xdr:col>
      <xdr:colOff>839944</xdr:colOff>
      <xdr:row>981</xdr:row>
      <xdr:rowOff>245822</xdr:rowOff>
    </xdr:to>
    <xdr:pic>
      <xdr:nvPicPr>
        <xdr:cNvPr id="18" name="Imagen 17">
          <a:extLst>
            <a:ext uri="{FF2B5EF4-FFF2-40B4-BE49-F238E27FC236}">
              <a16:creationId xmlns:a16="http://schemas.microsoft.com/office/drawing/2014/main" id="{A851B958-C712-44A2-94D5-80C14394D5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196155870"/>
          <a:ext cx="2480147" cy="3087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1044</xdr:row>
      <xdr:rowOff>99658</xdr:rowOff>
    </xdr:from>
    <xdr:to>
      <xdr:col>4</xdr:col>
      <xdr:colOff>839944</xdr:colOff>
      <xdr:row>1045</xdr:row>
      <xdr:rowOff>243244</xdr:rowOff>
    </xdr:to>
    <xdr:pic>
      <xdr:nvPicPr>
        <xdr:cNvPr id="19" name="Imagen 18">
          <a:extLst>
            <a:ext uri="{FF2B5EF4-FFF2-40B4-BE49-F238E27FC236}">
              <a16:creationId xmlns:a16="http://schemas.microsoft.com/office/drawing/2014/main" id="{B0181743-DEA1-45B0-9A8E-8F99E37411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2089600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1097</xdr:row>
      <xdr:rowOff>99658</xdr:rowOff>
    </xdr:from>
    <xdr:to>
      <xdr:col>4</xdr:col>
      <xdr:colOff>839944</xdr:colOff>
      <xdr:row>1098</xdr:row>
      <xdr:rowOff>243244</xdr:rowOff>
    </xdr:to>
    <xdr:pic>
      <xdr:nvPicPr>
        <xdr:cNvPr id="20" name="Imagen 19">
          <a:extLst>
            <a:ext uri="{FF2B5EF4-FFF2-40B4-BE49-F238E27FC236}">
              <a16:creationId xmlns:a16="http://schemas.microsoft.com/office/drawing/2014/main" id="{20ACDCCD-3804-47AF-914F-780366FD9E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2195613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126547</xdr:colOff>
      <xdr:row>1142</xdr:row>
      <xdr:rowOff>67001</xdr:rowOff>
    </xdr:from>
    <xdr:to>
      <xdr:col>4</xdr:col>
      <xdr:colOff>709314</xdr:colOff>
      <xdr:row>1143</xdr:row>
      <xdr:rowOff>210587</xdr:rowOff>
    </xdr:to>
    <xdr:pic>
      <xdr:nvPicPr>
        <xdr:cNvPr id="21" name="Imagen 20">
          <a:extLst>
            <a:ext uri="{FF2B5EF4-FFF2-40B4-BE49-F238E27FC236}">
              <a16:creationId xmlns:a16="http://schemas.microsoft.com/office/drawing/2014/main" id="{99DA8BDD-C642-4485-8C15-03A0213D75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587557" y="228531746"/>
          <a:ext cx="2470622" cy="3321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1212</xdr:row>
      <xdr:rowOff>99658</xdr:rowOff>
    </xdr:from>
    <xdr:to>
      <xdr:col>4</xdr:col>
      <xdr:colOff>839944</xdr:colOff>
      <xdr:row>1213</xdr:row>
      <xdr:rowOff>243244</xdr:rowOff>
    </xdr:to>
    <xdr:pic>
      <xdr:nvPicPr>
        <xdr:cNvPr id="22" name="Imagen 21">
          <a:extLst>
            <a:ext uri="{FF2B5EF4-FFF2-40B4-BE49-F238E27FC236}">
              <a16:creationId xmlns:a16="http://schemas.microsoft.com/office/drawing/2014/main" id="{9EE12FA4-0E63-47A4-934D-25210137AF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2425642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1275</xdr:row>
      <xdr:rowOff>99658</xdr:rowOff>
    </xdr:from>
    <xdr:to>
      <xdr:col>4</xdr:col>
      <xdr:colOff>839944</xdr:colOff>
      <xdr:row>1276</xdr:row>
      <xdr:rowOff>243244</xdr:rowOff>
    </xdr:to>
    <xdr:pic>
      <xdr:nvPicPr>
        <xdr:cNvPr id="23" name="Imagen 22">
          <a:extLst>
            <a:ext uri="{FF2B5EF4-FFF2-40B4-BE49-F238E27FC236}">
              <a16:creationId xmlns:a16="http://schemas.microsoft.com/office/drawing/2014/main" id="{026A756D-3F5E-4191-9218-A038FEA9F2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2551658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1339</xdr:row>
      <xdr:rowOff>99658</xdr:rowOff>
    </xdr:from>
    <xdr:to>
      <xdr:col>4</xdr:col>
      <xdr:colOff>839944</xdr:colOff>
      <xdr:row>1340</xdr:row>
      <xdr:rowOff>243244</xdr:rowOff>
    </xdr:to>
    <xdr:pic>
      <xdr:nvPicPr>
        <xdr:cNvPr id="25" name="Imagen 24">
          <a:extLst>
            <a:ext uri="{FF2B5EF4-FFF2-40B4-BE49-F238E27FC236}">
              <a16:creationId xmlns:a16="http://schemas.microsoft.com/office/drawing/2014/main" id="{850987BE-BEE1-4502-9368-649F7BD497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28075949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1465</xdr:row>
      <xdr:rowOff>99658</xdr:rowOff>
    </xdr:from>
    <xdr:to>
      <xdr:col>4</xdr:col>
      <xdr:colOff>839944</xdr:colOff>
      <xdr:row>1466</xdr:row>
      <xdr:rowOff>243244</xdr:rowOff>
    </xdr:to>
    <xdr:pic>
      <xdr:nvPicPr>
        <xdr:cNvPr id="26" name="Imagen 25">
          <a:extLst>
            <a:ext uri="{FF2B5EF4-FFF2-40B4-BE49-F238E27FC236}">
              <a16:creationId xmlns:a16="http://schemas.microsoft.com/office/drawing/2014/main" id="{CDB96EA8-F23A-4220-9675-B4AD38E473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058483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1402</xdr:row>
      <xdr:rowOff>99658</xdr:rowOff>
    </xdr:from>
    <xdr:to>
      <xdr:col>4</xdr:col>
      <xdr:colOff>839944</xdr:colOff>
      <xdr:row>1403</xdr:row>
      <xdr:rowOff>243244</xdr:rowOff>
    </xdr:to>
    <xdr:pic>
      <xdr:nvPicPr>
        <xdr:cNvPr id="27" name="Imagen 26">
          <a:extLst>
            <a:ext uri="{FF2B5EF4-FFF2-40B4-BE49-F238E27FC236}">
              <a16:creationId xmlns:a16="http://schemas.microsoft.com/office/drawing/2014/main" id="{D2A655BF-9394-4B48-B77F-583623DDF4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2932467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1529</xdr:row>
      <xdr:rowOff>99658</xdr:rowOff>
    </xdr:from>
    <xdr:to>
      <xdr:col>4</xdr:col>
      <xdr:colOff>839944</xdr:colOff>
      <xdr:row>1530</xdr:row>
      <xdr:rowOff>243244</xdr:rowOff>
    </xdr:to>
    <xdr:pic>
      <xdr:nvPicPr>
        <xdr:cNvPr id="28" name="Imagen 27">
          <a:extLst>
            <a:ext uri="{FF2B5EF4-FFF2-40B4-BE49-F238E27FC236}">
              <a16:creationId xmlns:a16="http://schemas.microsoft.com/office/drawing/2014/main" id="{CE172ED3-B929-4504-BF66-B821D748B4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186499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1529</xdr:row>
      <xdr:rowOff>99658</xdr:rowOff>
    </xdr:from>
    <xdr:to>
      <xdr:col>4</xdr:col>
      <xdr:colOff>839944</xdr:colOff>
      <xdr:row>1530</xdr:row>
      <xdr:rowOff>243244</xdr:rowOff>
    </xdr:to>
    <xdr:pic>
      <xdr:nvPicPr>
        <xdr:cNvPr id="29" name="Imagen 28">
          <a:extLst>
            <a:ext uri="{FF2B5EF4-FFF2-40B4-BE49-F238E27FC236}">
              <a16:creationId xmlns:a16="http://schemas.microsoft.com/office/drawing/2014/main" id="{3BBC5598-F1C0-46EB-A43C-17F68364BE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186499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1592</xdr:row>
      <xdr:rowOff>99658</xdr:rowOff>
    </xdr:from>
    <xdr:to>
      <xdr:col>4</xdr:col>
      <xdr:colOff>839944</xdr:colOff>
      <xdr:row>1593</xdr:row>
      <xdr:rowOff>243244</xdr:rowOff>
    </xdr:to>
    <xdr:pic>
      <xdr:nvPicPr>
        <xdr:cNvPr id="30" name="Imagen 29">
          <a:extLst>
            <a:ext uri="{FF2B5EF4-FFF2-40B4-BE49-F238E27FC236}">
              <a16:creationId xmlns:a16="http://schemas.microsoft.com/office/drawing/2014/main" id="{EAA329A8-FB41-4B62-B646-C889D31C42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312515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1592</xdr:row>
      <xdr:rowOff>99658</xdr:rowOff>
    </xdr:from>
    <xdr:to>
      <xdr:col>4</xdr:col>
      <xdr:colOff>839944</xdr:colOff>
      <xdr:row>1593</xdr:row>
      <xdr:rowOff>243244</xdr:rowOff>
    </xdr:to>
    <xdr:pic>
      <xdr:nvPicPr>
        <xdr:cNvPr id="31" name="Imagen 30">
          <a:extLst>
            <a:ext uri="{FF2B5EF4-FFF2-40B4-BE49-F238E27FC236}">
              <a16:creationId xmlns:a16="http://schemas.microsoft.com/office/drawing/2014/main" id="{EC2A25C9-73D3-47AD-8D8A-A6C357F55C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312515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1655</xdr:row>
      <xdr:rowOff>99658</xdr:rowOff>
    </xdr:from>
    <xdr:to>
      <xdr:col>4</xdr:col>
      <xdr:colOff>839944</xdr:colOff>
      <xdr:row>1656</xdr:row>
      <xdr:rowOff>243244</xdr:rowOff>
    </xdr:to>
    <xdr:pic>
      <xdr:nvPicPr>
        <xdr:cNvPr id="32" name="Imagen 31">
          <a:extLst>
            <a:ext uri="{FF2B5EF4-FFF2-40B4-BE49-F238E27FC236}">
              <a16:creationId xmlns:a16="http://schemas.microsoft.com/office/drawing/2014/main" id="{787BD687-98CB-4EBF-9377-C4C07E0AC2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4385309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1655</xdr:row>
      <xdr:rowOff>99658</xdr:rowOff>
    </xdr:from>
    <xdr:to>
      <xdr:col>4</xdr:col>
      <xdr:colOff>839944</xdr:colOff>
      <xdr:row>1656</xdr:row>
      <xdr:rowOff>243244</xdr:rowOff>
    </xdr:to>
    <xdr:pic>
      <xdr:nvPicPr>
        <xdr:cNvPr id="33" name="Imagen 32">
          <a:extLst>
            <a:ext uri="{FF2B5EF4-FFF2-40B4-BE49-F238E27FC236}">
              <a16:creationId xmlns:a16="http://schemas.microsoft.com/office/drawing/2014/main" id="{2CBB9D1A-48C0-4B29-A064-2DA0492975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4385309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1718</xdr:row>
      <xdr:rowOff>99658</xdr:rowOff>
    </xdr:from>
    <xdr:to>
      <xdr:col>4</xdr:col>
      <xdr:colOff>839944</xdr:colOff>
      <xdr:row>1719</xdr:row>
      <xdr:rowOff>243244</xdr:rowOff>
    </xdr:to>
    <xdr:pic>
      <xdr:nvPicPr>
        <xdr:cNvPr id="34" name="Imagen 33">
          <a:extLst>
            <a:ext uri="{FF2B5EF4-FFF2-40B4-BE49-F238E27FC236}">
              <a16:creationId xmlns:a16="http://schemas.microsoft.com/office/drawing/2014/main" id="{6F7A7082-A5E8-4B95-B9FB-15CD8F25EF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564546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1782</xdr:row>
      <xdr:rowOff>99658</xdr:rowOff>
    </xdr:from>
    <xdr:to>
      <xdr:col>4</xdr:col>
      <xdr:colOff>839944</xdr:colOff>
      <xdr:row>1783</xdr:row>
      <xdr:rowOff>243244</xdr:rowOff>
    </xdr:to>
    <xdr:pic>
      <xdr:nvPicPr>
        <xdr:cNvPr id="35" name="Imagen 34">
          <a:extLst>
            <a:ext uri="{FF2B5EF4-FFF2-40B4-BE49-F238E27FC236}">
              <a16:creationId xmlns:a16="http://schemas.microsoft.com/office/drawing/2014/main" id="{709802D5-CDC7-416E-846C-9C0F0016E7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692562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1782</xdr:row>
      <xdr:rowOff>99658</xdr:rowOff>
    </xdr:from>
    <xdr:to>
      <xdr:col>4</xdr:col>
      <xdr:colOff>839944</xdr:colOff>
      <xdr:row>1783</xdr:row>
      <xdr:rowOff>243244</xdr:rowOff>
    </xdr:to>
    <xdr:pic>
      <xdr:nvPicPr>
        <xdr:cNvPr id="36" name="Imagen 35">
          <a:extLst>
            <a:ext uri="{FF2B5EF4-FFF2-40B4-BE49-F238E27FC236}">
              <a16:creationId xmlns:a16="http://schemas.microsoft.com/office/drawing/2014/main" id="{B8B0DD25-C969-4BA9-8C34-B19798AC13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692562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1846</xdr:row>
      <xdr:rowOff>99658</xdr:rowOff>
    </xdr:from>
    <xdr:to>
      <xdr:col>4</xdr:col>
      <xdr:colOff>839944</xdr:colOff>
      <xdr:row>1847</xdr:row>
      <xdr:rowOff>243244</xdr:rowOff>
    </xdr:to>
    <xdr:pic>
      <xdr:nvPicPr>
        <xdr:cNvPr id="37" name="Imagen 36">
          <a:extLst>
            <a:ext uri="{FF2B5EF4-FFF2-40B4-BE49-F238E27FC236}">
              <a16:creationId xmlns:a16="http://schemas.microsoft.com/office/drawing/2014/main" id="{098D5961-797B-407A-8E65-200D29B423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820578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1846</xdr:row>
      <xdr:rowOff>99658</xdr:rowOff>
    </xdr:from>
    <xdr:to>
      <xdr:col>4</xdr:col>
      <xdr:colOff>839944</xdr:colOff>
      <xdr:row>1847</xdr:row>
      <xdr:rowOff>243244</xdr:rowOff>
    </xdr:to>
    <xdr:pic>
      <xdr:nvPicPr>
        <xdr:cNvPr id="38" name="Imagen 37">
          <a:extLst>
            <a:ext uri="{FF2B5EF4-FFF2-40B4-BE49-F238E27FC236}">
              <a16:creationId xmlns:a16="http://schemas.microsoft.com/office/drawing/2014/main" id="{27E993F9-8E66-4F7F-B901-81A894A2DE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820578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1910</xdr:row>
      <xdr:rowOff>99658</xdr:rowOff>
    </xdr:from>
    <xdr:to>
      <xdr:col>4</xdr:col>
      <xdr:colOff>839944</xdr:colOff>
      <xdr:row>1911</xdr:row>
      <xdr:rowOff>243244</xdr:rowOff>
    </xdr:to>
    <xdr:pic>
      <xdr:nvPicPr>
        <xdr:cNvPr id="39" name="Imagen 38">
          <a:extLst>
            <a:ext uri="{FF2B5EF4-FFF2-40B4-BE49-F238E27FC236}">
              <a16:creationId xmlns:a16="http://schemas.microsoft.com/office/drawing/2014/main" id="{DE96AA63-151F-4E7C-B933-F158852679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3948594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1974</xdr:row>
      <xdr:rowOff>99658</xdr:rowOff>
    </xdr:from>
    <xdr:to>
      <xdr:col>4</xdr:col>
      <xdr:colOff>839944</xdr:colOff>
      <xdr:row>1975</xdr:row>
      <xdr:rowOff>243244</xdr:rowOff>
    </xdr:to>
    <xdr:pic>
      <xdr:nvPicPr>
        <xdr:cNvPr id="40" name="Imagen 39">
          <a:extLst>
            <a:ext uri="{FF2B5EF4-FFF2-40B4-BE49-F238E27FC236}">
              <a16:creationId xmlns:a16="http://schemas.microsoft.com/office/drawing/2014/main" id="{04B10F02-82CB-4899-BE84-F4FD59F9BF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076610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1974</xdr:row>
      <xdr:rowOff>99658</xdr:rowOff>
    </xdr:from>
    <xdr:to>
      <xdr:col>4</xdr:col>
      <xdr:colOff>839944</xdr:colOff>
      <xdr:row>1975</xdr:row>
      <xdr:rowOff>243244</xdr:rowOff>
    </xdr:to>
    <xdr:pic>
      <xdr:nvPicPr>
        <xdr:cNvPr id="41" name="Imagen 40">
          <a:extLst>
            <a:ext uri="{FF2B5EF4-FFF2-40B4-BE49-F238E27FC236}">
              <a16:creationId xmlns:a16="http://schemas.microsoft.com/office/drawing/2014/main" id="{5E2CBB1E-554E-4E2A-9775-CB27CBBEEE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076610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2038</xdr:row>
      <xdr:rowOff>99658</xdr:rowOff>
    </xdr:from>
    <xdr:to>
      <xdr:col>4</xdr:col>
      <xdr:colOff>839944</xdr:colOff>
      <xdr:row>2039</xdr:row>
      <xdr:rowOff>243244</xdr:rowOff>
    </xdr:to>
    <xdr:pic>
      <xdr:nvPicPr>
        <xdr:cNvPr id="42" name="Imagen 41">
          <a:extLst>
            <a:ext uri="{FF2B5EF4-FFF2-40B4-BE49-F238E27FC236}">
              <a16:creationId xmlns:a16="http://schemas.microsoft.com/office/drawing/2014/main" id="{BF797554-E44B-4A5E-9EF3-367AAD5953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204626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2038</xdr:row>
      <xdr:rowOff>99658</xdr:rowOff>
    </xdr:from>
    <xdr:to>
      <xdr:col>4</xdr:col>
      <xdr:colOff>839944</xdr:colOff>
      <xdr:row>2039</xdr:row>
      <xdr:rowOff>243244</xdr:rowOff>
    </xdr:to>
    <xdr:pic>
      <xdr:nvPicPr>
        <xdr:cNvPr id="43" name="Imagen 42">
          <a:extLst>
            <a:ext uri="{FF2B5EF4-FFF2-40B4-BE49-F238E27FC236}">
              <a16:creationId xmlns:a16="http://schemas.microsoft.com/office/drawing/2014/main" id="{1BD39ADB-59D9-4EB7-82D2-9F8B9711C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204626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2102</xdr:row>
      <xdr:rowOff>99658</xdr:rowOff>
    </xdr:from>
    <xdr:to>
      <xdr:col>4</xdr:col>
      <xdr:colOff>839944</xdr:colOff>
      <xdr:row>2103</xdr:row>
      <xdr:rowOff>243244</xdr:rowOff>
    </xdr:to>
    <xdr:pic>
      <xdr:nvPicPr>
        <xdr:cNvPr id="44" name="Imagen 43">
          <a:extLst>
            <a:ext uri="{FF2B5EF4-FFF2-40B4-BE49-F238E27FC236}">
              <a16:creationId xmlns:a16="http://schemas.microsoft.com/office/drawing/2014/main" id="{2C90A50B-D71E-4529-AA8C-ABA829F12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332642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2102</xdr:row>
      <xdr:rowOff>99658</xdr:rowOff>
    </xdr:from>
    <xdr:to>
      <xdr:col>4</xdr:col>
      <xdr:colOff>839944</xdr:colOff>
      <xdr:row>2103</xdr:row>
      <xdr:rowOff>243244</xdr:rowOff>
    </xdr:to>
    <xdr:pic>
      <xdr:nvPicPr>
        <xdr:cNvPr id="45" name="Imagen 44">
          <a:extLst>
            <a:ext uri="{FF2B5EF4-FFF2-40B4-BE49-F238E27FC236}">
              <a16:creationId xmlns:a16="http://schemas.microsoft.com/office/drawing/2014/main" id="{140C0375-4C69-4E80-B2E1-CB5C10E5DA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332642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2166</xdr:row>
      <xdr:rowOff>99658</xdr:rowOff>
    </xdr:from>
    <xdr:to>
      <xdr:col>4</xdr:col>
      <xdr:colOff>839944</xdr:colOff>
      <xdr:row>2167</xdr:row>
      <xdr:rowOff>243244</xdr:rowOff>
    </xdr:to>
    <xdr:pic>
      <xdr:nvPicPr>
        <xdr:cNvPr id="46" name="Imagen 45">
          <a:extLst>
            <a:ext uri="{FF2B5EF4-FFF2-40B4-BE49-F238E27FC236}">
              <a16:creationId xmlns:a16="http://schemas.microsoft.com/office/drawing/2014/main" id="{595956DD-6E7F-43D2-92AA-9A3590431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460658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2166</xdr:row>
      <xdr:rowOff>99658</xdr:rowOff>
    </xdr:from>
    <xdr:to>
      <xdr:col>4</xdr:col>
      <xdr:colOff>839944</xdr:colOff>
      <xdr:row>2167</xdr:row>
      <xdr:rowOff>243244</xdr:rowOff>
    </xdr:to>
    <xdr:pic>
      <xdr:nvPicPr>
        <xdr:cNvPr id="47" name="Imagen 46">
          <a:extLst>
            <a:ext uri="{FF2B5EF4-FFF2-40B4-BE49-F238E27FC236}">
              <a16:creationId xmlns:a16="http://schemas.microsoft.com/office/drawing/2014/main" id="{B64E0C80-5ACE-448D-B8CC-A7DB8B04BF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460658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2230</xdr:row>
      <xdr:rowOff>99658</xdr:rowOff>
    </xdr:from>
    <xdr:to>
      <xdr:col>4</xdr:col>
      <xdr:colOff>839944</xdr:colOff>
      <xdr:row>2231</xdr:row>
      <xdr:rowOff>243244</xdr:rowOff>
    </xdr:to>
    <xdr:pic>
      <xdr:nvPicPr>
        <xdr:cNvPr id="48" name="Imagen 47">
          <a:extLst>
            <a:ext uri="{FF2B5EF4-FFF2-40B4-BE49-F238E27FC236}">
              <a16:creationId xmlns:a16="http://schemas.microsoft.com/office/drawing/2014/main" id="{68689006-63A9-4555-964B-0AE2689E27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588674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2230</xdr:row>
      <xdr:rowOff>99658</xdr:rowOff>
    </xdr:from>
    <xdr:to>
      <xdr:col>4</xdr:col>
      <xdr:colOff>839944</xdr:colOff>
      <xdr:row>2231</xdr:row>
      <xdr:rowOff>243244</xdr:rowOff>
    </xdr:to>
    <xdr:pic>
      <xdr:nvPicPr>
        <xdr:cNvPr id="49" name="Imagen 48">
          <a:extLst>
            <a:ext uri="{FF2B5EF4-FFF2-40B4-BE49-F238E27FC236}">
              <a16:creationId xmlns:a16="http://schemas.microsoft.com/office/drawing/2014/main" id="{1F02E0C4-8ACD-467E-AC4E-35987088D1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588674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2294</xdr:row>
      <xdr:rowOff>99658</xdr:rowOff>
    </xdr:from>
    <xdr:to>
      <xdr:col>4</xdr:col>
      <xdr:colOff>839944</xdr:colOff>
      <xdr:row>2295</xdr:row>
      <xdr:rowOff>243244</xdr:rowOff>
    </xdr:to>
    <xdr:pic>
      <xdr:nvPicPr>
        <xdr:cNvPr id="50" name="Imagen 49">
          <a:extLst>
            <a:ext uri="{FF2B5EF4-FFF2-40B4-BE49-F238E27FC236}">
              <a16:creationId xmlns:a16="http://schemas.microsoft.com/office/drawing/2014/main" id="{06E5D961-D4AD-4E82-AC59-CA53BDC6E5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716690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2357</xdr:row>
      <xdr:rowOff>98652</xdr:rowOff>
    </xdr:from>
    <xdr:to>
      <xdr:col>4</xdr:col>
      <xdr:colOff>839944</xdr:colOff>
      <xdr:row>2358</xdr:row>
      <xdr:rowOff>244250</xdr:rowOff>
    </xdr:to>
    <xdr:pic>
      <xdr:nvPicPr>
        <xdr:cNvPr id="51" name="Imagen 50">
          <a:extLst>
            <a:ext uri="{FF2B5EF4-FFF2-40B4-BE49-F238E27FC236}">
              <a16:creationId xmlns:a16="http://schemas.microsoft.com/office/drawing/2014/main" id="{FED00177-56C4-4E44-B0D9-2558E13C37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8426964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2357</xdr:row>
      <xdr:rowOff>98652</xdr:rowOff>
    </xdr:from>
    <xdr:to>
      <xdr:col>4</xdr:col>
      <xdr:colOff>839944</xdr:colOff>
      <xdr:row>2358</xdr:row>
      <xdr:rowOff>244250</xdr:rowOff>
    </xdr:to>
    <xdr:pic>
      <xdr:nvPicPr>
        <xdr:cNvPr id="52" name="Imagen 51">
          <a:extLst>
            <a:ext uri="{FF2B5EF4-FFF2-40B4-BE49-F238E27FC236}">
              <a16:creationId xmlns:a16="http://schemas.microsoft.com/office/drawing/2014/main" id="{7AE3ACD4-AE16-411A-A16E-06BD54610A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8426964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2423</xdr:row>
      <xdr:rowOff>98652</xdr:rowOff>
    </xdr:from>
    <xdr:to>
      <xdr:col>4</xdr:col>
      <xdr:colOff>839944</xdr:colOff>
      <xdr:row>2424</xdr:row>
      <xdr:rowOff>244250</xdr:rowOff>
    </xdr:to>
    <xdr:pic>
      <xdr:nvPicPr>
        <xdr:cNvPr id="53" name="Imagen 52">
          <a:extLst>
            <a:ext uri="{FF2B5EF4-FFF2-40B4-BE49-F238E27FC236}">
              <a16:creationId xmlns:a16="http://schemas.microsoft.com/office/drawing/2014/main" id="{D66F4659-83CF-4F93-9799-A026B31526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9747129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2423</xdr:row>
      <xdr:rowOff>98652</xdr:rowOff>
    </xdr:from>
    <xdr:to>
      <xdr:col>4</xdr:col>
      <xdr:colOff>839944</xdr:colOff>
      <xdr:row>2424</xdr:row>
      <xdr:rowOff>244250</xdr:rowOff>
    </xdr:to>
    <xdr:pic>
      <xdr:nvPicPr>
        <xdr:cNvPr id="54" name="Imagen 53">
          <a:extLst>
            <a:ext uri="{FF2B5EF4-FFF2-40B4-BE49-F238E27FC236}">
              <a16:creationId xmlns:a16="http://schemas.microsoft.com/office/drawing/2014/main" id="{843DB20A-3D80-4AB4-8C68-1C3F81B163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49747129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2489</xdr:row>
      <xdr:rowOff>98652</xdr:rowOff>
    </xdr:from>
    <xdr:to>
      <xdr:col>4</xdr:col>
      <xdr:colOff>839944</xdr:colOff>
      <xdr:row>2490</xdr:row>
      <xdr:rowOff>244250</xdr:rowOff>
    </xdr:to>
    <xdr:pic>
      <xdr:nvPicPr>
        <xdr:cNvPr id="55" name="Imagen 54">
          <a:extLst>
            <a:ext uri="{FF2B5EF4-FFF2-40B4-BE49-F238E27FC236}">
              <a16:creationId xmlns:a16="http://schemas.microsoft.com/office/drawing/2014/main" id="{461F9FF9-3804-44DB-966B-5325B4A9E3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1067294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2489</xdr:row>
      <xdr:rowOff>98652</xdr:rowOff>
    </xdr:from>
    <xdr:to>
      <xdr:col>4</xdr:col>
      <xdr:colOff>839944</xdr:colOff>
      <xdr:row>2490</xdr:row>
      <xdr:rowOff>244250</xdr:rowOff>
    </xdr:to>
    <xdr:pic>
      <xdr:nvPicPr>
        <xdr:cNvPr id="56" name="Imagen 55">
          <a:extLst>
            <a:ext uri="{FF2B5EF4-FFF2-40B4-BE49-F238E27FC236}">
              <a16:creationId xmlns:a16="http://schemas.microsoft.com/office/drawing/2014/main" id="{12CD1A40-45E1-45D2-BA46-7722973FA9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1067294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2554</xdr:row>
      <xdr:rowOff>98652</xdr:rowOff>
    </xdr:from>
    <xdr:to>
      <xdr:col>4</xdr:col>
      <xdr:colOff>839944</xdr:colOff>
      <xdr:row>2555</xdr:row>
      <xdr:rowOff>244250</xdr:rowOff>
    </xdr:to>
    <xdr:pic>
      <xdr:nvPicPr>
        <xdr:cNvPr id="57" name="Imagen 56">
          <a:extLst>
            <a:ext uri="{FF2B5EF4-FFF2-40B4-BE49-F238E27FC236}">
              <a16:creationId xmlns:a16="http://schemas.microsoft.com/office/drawing/2014/main" id="{908CECF0-0DD5-4F16-AB92-B62B904BF9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23674567"/>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2554</xdr:row>
      <xdr:rowOff>98652</xdr:rowOff>
    </xdr:from>
    <xdr:to>
      <xdr:col>4</xdr:col>
      <xdr:colOff>839944</xdr:colOff>
      <xdr:row>2555</xdr:row>
      <xdr:rowOff>244250</xdr:rowOff>
    </xdr:to>
    <xdr:pic>
      <xdr:nvPicPr>
        <xdr:cNvPr id="58" name="Imagen 57">
          <a:extLst>
            <a:ext uri="{FF2B5EF4-FFF2-40B4-BE49-F238E27FC236}">
              <a16:creationId xmlns:a16="http://schemas.microsoft.com/office/drawing/2014/main" id="{AE625299-9AAE-4723-A94D-B2CA496EDB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23674567"/>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2619</xdr:row>
      <xdr:rowOff>98652</xdr:rowOff>
    </xdr:from>
    <xdr:to>
      <xdr:col>4</xdr:col>
      <xdr:colOff>839944</xdr:colOff>
      <xdr:row>2620</xdr:row>
      <xdr:rowOff>244250</xdr:rowOff>
    </xdr:to>
    <xdr:pic>
      <xdr:nvPicPr>
        <xdr:cNvPr id="59" name="Imagen 58">
          <a:extLst>
            <a:ext uri="{FF2B5EF4-FFF2-40B4-BE49-F238E27FC236}">
              <a16:creationId xmlns:a16="http://schemas.microsoft.com/office/drawing/2014/main" id="{FC2AF88C-B67F-4219-ADAB-EB2783637E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3667619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2619</xdr:row>
      <xdr:rowOff>98652</xdr:rowOff>
    </xdr:from>
    <xdr:to>
      <xdr:col>4</xdr:col>
      <xdr:colOff>839944</xdr:colOff>
      <xdr:row>2620</xdr:row>
      <xdr:rowOff>244250</xdr:rowOff>
    </xdr:to>
    <xdr:pic>
      <xdr:nvPicPr>
        <xdr:cNvPr id="60" name="Imagen 59">
          <a:extLst>
            <a:ext uri="{FF2B5EF4-FFF2-40B4-BE49-F238E27FC236}">
              <a16:creationId xmlns:a16="http://schemas.microsoft.com/office/drawing/2014/main" id="{97FB39FE-5C26-4E90-8BC9-5A84A52670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3667619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2685</xdr:row>
      <xdr:rowOff>98652</xdr:rowOff>
    </xdr:from>
    <xdr:to>
      <xdr:col>4</xdr:col>
      <xdr:colOff>839944</xdr:colOff>
      <xdr:row>2686</xdr:row>
      <xdr:rowOff>244250</xdr:rowOff>
    </xdr:to>
    <xdr:pic>
      <xdr:nvPicPr>
        <xdr:cNvPr id="61" name="Imagen 60">
          <a:extLst>
            <a:ext uri="{FF2B5EF4-FFF2-40B4-BE49-F238E27FC236}">
              <a16:creationId xmlns:a16="http://schemas.microsoft.com/office/drawing/2014/main" id="{7E5CE4E2-B1BB-4907-B8F1-C856DF82F8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4987784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2685</xdr:row>
      <xdr:rowOff>98652</xdr:rowOff>
    </xdr:from>
    <xdr:to>
      <xdr:col>4</xdr:col>
      <xdr:colOff>839944</xdr:colOff>
      <xdr:row>2686</xdr:row>
      <xdr:rowOff>244250</xdr:rowOff>
    </xdr:to>
    <xdr:pic>
      <xdr:nvPicPr>
        <xdr:cNvPr id="62" name="Imagen 61">
          <a:extLst>
            <a:ext uri="{FF2B5EF4-FFF2-40B4-BE49-F238E27FC236}">
              <a16:creationId xmlns:a16="http://schemas.microsoft.com/office/drawing/2014/main" id="{5B2C07BE-2BE3-4FDD-9B66-1E5BD2A63C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49877842"/>
          <a:ext cx="2480147" cy="30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2750</xdr:row>
      <xdr:rowOff>99658</xdr:rowOff>
    </xdr:from>
    <xdr:to>
      <xdr:col>4</xdr:col>
      <xdr:colOff>839944</xdr:colOff>
      <xdr:row>2751</xdr:row>
      <xdr:rowOff>243244</xdr:rowOff>
    </xdr:to>
    <xdr:pic>
      <xdr:nvPicPr>
        <xdr:cNvPr id="63" name="Imagen 62">
          <a:extLst>
            <a:ext uri="{FF2B5EF4-FFF2-40B4-BE49-F238E27FC236}">
              <a16:creationId xmlns:a16="http://schemas.microsoft.com/office/drawing/2014/main" id="{3DDD749B-DE22-4F72-992B-9635DB81CC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628804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2813</xdr:row>
      <xdr:rowOff>99658</xdr:rowOff>
    </xdr:from>
    <xdr:to>
      <xdr:col>4</xdr:col>
      <xdr:colOff>839944</xdr:colOff>
      <xdr:row>2814</xdr:row>
      <xdr:rowOff>243244</xdr:rowOff>
    </xdr:to>
    <xdr:pic>
      <xdr:nvPicPr>
        <xdr:cNvPr id="64" name="Imagen 63">
          <a:extLst>
            <a:ext uri="{FF2B5EF4-FFF2-40B4-BE49-F238E27FC236}">
              <a16:creationId xmlns:a16="http://schemas.microsoft.com/office/drawing/2014/main" id="{E8267FFE-568F-4B45-917F-522AD4896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754820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2813</xdr:row>
      <xdr:rowOff>99658</xdr:rowOff>
    </xdr:from>
    <xdr:to>
      <xdr:col>4</xdr:col>
      <xdr:colOff>839944</xdr:colOff>
      <xdr:row>2814</xdr:row>
      <xdr:rowOff>243244</xdr:rowOff>
    </xdr:to>
    <xdr:pic>
      <xdr:nvPicPr>
        <xdr:cNvPr id="65" name="Imagen 64">
          <a:extLst>
            <a:ext uri="{FF2B5EF4-FFF2-40B4-BE49-F238E27FC236}">
              <a16:creationId xmlns:a16="http://schemas.microsoft.com/office/drawing/2014/main" id="{537AE25A-B3BA-4870-BB0E-A25C68F446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754820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2813</xdr:row>
      <xdr:rowOff>99658</xdr:rowOff>
    </xdr:from>
    <xdr:to>
      <xdr:col>4</xdr:col>
      <xdr:colOff>839944</xdr:colOff>
      <xdr:row>2814</xdr:row>
      <xdr:rowOff>243244</xdr:rowOff>
    </xdr:to>
    <xdr:pic>
      <xdr:nvPicPr>
        <xdr:cNvPr id="66" name="Imagen 65">
          <a:extLst>
            <a:ext uri="{FF2B5EF4-FFF2-40B4-BE49-F238E27FC236}">
              <a16:creationId xmlns:a16="http://schemas.microsoft.com/office/drawing/2014/main" id="{606435CB-4A13-4679-8526-AF434EFE8E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754820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2874</xdr:row>
      <xdr:rowOff>99658</xdr:rowOff>
    </xdr:from>
    <xdr:to>
      <xdr:col>4</xdr:col>
      <xdr:colOff>839944</xdr:colOff>
      <xdr:row>2875</xdr:row>
      <xdr:rowOff>243244</xdr:rowOff>
    </xdr:to>
    <xdr:pic>
      <xdr:nvPicPr>
        <xdr:cNvPr id="67" name="Imagen 66">
          <a:extLst>
            <a:ext uri="{FF2B5EF4-FFF2-40B4-BE49-F238E27FC236}">
              <a16:creationId xmlns:a16="http://schemas.microsoft.com/office/drawing/2014/main" id="{2CD06335-5502-4716-B921-437944D6B5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876835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2874</xdr:row>
      <xdr:rowOff>99658</xdr:rowOff>
    </xdr:from>
    <xdr:to>
      <xdr:col>4</xdr:col>
      <xdr:colOff>839944</xdr:colOff>
      <xdr:row>2875</xdr:row>
      <xdr:rowOff>243244</xdr:rowOff>
    </xdr:to>
    <xdr:pic>
      <xdr:nvPicPr>
        <xdr:cNvPr id="68" name="Imagen 67">
          <a:extLst>
            <a:ext uri="{FF2B5EF4-FFF2-40B4-BE49-F238E27FC236}">
              <a16:creationId xmlns:a16="http://schemas.microsoft.com/office/drawing/2014/main" id="{D0A18BBF-2C97-447C-A0CD-D78EDBAABE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876835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2874</xdr:row>
      <xdr:rowOff>99658</xdr:rowOff>
    </xdr:from>
    <xdr:to>
      <xdr:col>4</xdr:col>
      <xdr:colOff>839944</xdr:colOff>
      <xdr:row>2875</xdr:row>
      <xdr:rowOff>243244</xdr:rowOff>
    </xdr:to>
    <xdr:pic>
      <xdr:nvPicPr>
        <xdr:cNvPr id="69" name="Imagen 68">
          <a:extLst>
            <a:ext uri="{FF2B5EF4-FFF2-40B4-BE49-F238E27FC236}">
              <a16:creationId xmlns:a16="http://schemas.microsoft.com/office/drawing/2014/main" id="{ED52258F-02DB-4E88-8F2C-1E76F36E60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876835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2935</xdr:row>
      <xdr:rowOff>99658</xdr:rowOff>
    </xdr:from>
    <xdr:to>
      <xdr:col>4</xdr:col>
      <xdr:colOff>839944</xdr:colOff>
      <xdr:row>2936</xdr:row>
      <xdr:rowOff>243244</xdr:rowOff>
    </xdr:to>
    <xdr:pic>
      <xdr:nvPicPr>
        <xdr:cNvPr id="70" name="Imagen 69">
          <a:extLst>
            <a:ext uri="{FF2B5EF4-FFF2-40B4-BE49-F238E27FC236}">
              <a16:creationId xmlns:a16="http://schemas.microsoft.com/office/drawing/2014/main" id="{3C8E532D-6380-494C-A7D1-BF21BA2B3D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9988509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2935</xdr:row>
      <xdr:rowOff>99658</xdr:rowOff>
    </xdr:from>
    <xdr:to>
      <xdr:col>4</xdr:col>
      <xdr:colOff>839944</xdr:colOff>
      <xdr:row>2936</xdr:row>
      <xdr:rowOff>243244</xdr:rowOff>
    </xdr:to>
    <xdr:pic>
      <xdr:nvPicPr>
        <xdr:cNvPr id="71" name="Imagen 70">
          <a:extLst>
            <a:ext uri="{FF2B5EF4-FFF2-40B4-BE49-F238E27FC236}">
              <a16:creationId xmlns:a16="http://schemas.microsoft.com/office/drawing/2014/main" id="{69FC6FBA-178D-4BDF-91F1-273C162E85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9988509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2935</xdr:row>
      <xdr:rowOff>99658</xdr:rowOff>
    </xdr:from>
    <xdr:to>
      <xdr:col>4</xdr:col>
      <xdr:colOff>839944</xdr:colOff>
      <xdr:row>2936</xdr:row>
      <xdr:rowOff>243244</xdr:rowOff>
    </xdr:to>
    <xdr:pic>
      <xdr:nvPicPr>
        <xdr:cNvPr id="72" name="Imagen 71">
          <a:extLst>
            <a:ext uri="{FF2B5EF4-FFF2-40B4-BE49-F238E27FC236}">
              <a16:creationId xmlns:a16="http://schemas.microsoft.com/office/drawing/2014/main" id="{1FD3EFDD-0FE3-4A9C-B048-D14663A350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59988509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2996</xdr:row>
      <xdr:rowOff>99658</xdr:rowOff>
    </xdr:from>
    <xdr:to>
      <xdr:col>4</xdr:col>
      <xdr:colOff>839944</xdr:colOff>
      <xdr:row>2997</xdr:row>
      <xdr:rowOff>243244</xdr:rowOff>
    </xdr:to>
    <xdr:pic>
      <xdr:nvPicPr>
        <xdr:cNvPr id="73" name="Imagen 72">
          <a:extLst>
            <a:ext uri="{FF2B5EF4-FFF2-40B4-BE49-F238E27FC236}">
              <a16:creationId xmlns:a16="http://schemas.microsoft.com/office/drawing/2014/main" id="{03C61BA5-642B-4294-8AAB-CAF103ABA6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120866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2996</xdr:row>
      <xdr:rowOff>99658</xdr:rowOff>
    </xdr:from>
    <xdr:to>
      <xdr:col>4</xdr:col>
      <xdr:colOff>839944</xdr:colOff>
      <xdr:row>2997</xdr:row>
      <xdr:rowOff>243244</xdr:rowOff>
    </xdr:to>
    <xdr:pic>
      <xdr:nvPicPr>
        <xdr:cNvPr id="74" name="Imagen 73">
          <a:extLst>
            <a:ext uri="{FF2B5EF4-FFF2-40B4-BE49-F238E27FC236}">
              <a16:creationId xmlns:a16="http://schemas.microsoft.com/office/drawing/2014/main" id="{A4CA4E92-A88A-4011-9D19-4B02AD8B8C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120866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2996</xdr:row>
      <xdr:rowOff>99658</xdr:rowOff>
    </xdr:from>
    <xdr:to>
      <xdr:col>4</xdr:col>
      <xdr:colOff>839944</xdr:colOff>
      <xdr:row>2997</xdr:row>
      <xdr:rowOff>243244</xdr:rowOff>
    </xdr:to>
    <xdr:pic>
      <xdr:nvPicPr>
        <xdr:cNvPr id="75" name="Imagen 74">
          <a:extLst>
            <a:ext uri="{FF2B5EF4-FFF2-40B4-BE49-F238E27FC236}">
              <a16:creationId xmlns:a16="http://schemas.microsoft.com/office/drawing/2014/main" id="{EC686BE4-88C3-41F9-9711-B79959A309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120866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3057</xdr:row>
      <xdr:rowOff>99658</xdr:rowOff>
    </xdr:from>
    <xdr:to>
      <xdr:col>4</xdr:col>
      <xdr:colOff>839944</xdr:colOff>
      <xdr:row>3058</xdr:row>
      <xdr:rowOff>243244</xdr:rowOff>
    </xdr:to>
    <xdr:pic>
      <xdr:nvPicPr>
        <xdr:cNvPr id="76" name="Imagen 75">
          <a:extLst>
            <a:ext uri="{FF2B5EF4-FFF2-40B4-BE49-F238E27FC236}">
              <a16:creationId xmlns:a16="http://schemas.microsoft.com/office/drawing/2014/main" id="{0F16FA0B-0D24-4EFF-A811-493875C0B9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242881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3057</xdr:row>
      <xdr:rowOff>99658</xdr:rowOff>
    </xdr:from>
    <xdr:to>
      <xdr:col>4</xdr:col>
      <xdr:colOff>839944</xdr:colOff>
      <xdr:row>3058</xdr:row>
      <xdr:rowOff>243244</xdr:rowOff>
    </xdr:to>
    <xdr:pic>
      <xdr:nvPicPr>
        <xdr:cNvPr id="77" name="Imagen 76">
          <a:extLst>
            <a:ext uri="{FF2B5EF4-FFF2-40B4-BE49-F238E27FC236}">
              <a16:creationId xmlns:a16="http://schemas.microsoft.com/office/drawing/2014/main" id="{EC06DE34-BC1A-414A-93A8-4F08EBB66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242881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3057</xdr:row>
      <xdr:rowOff>99658</xdr:rowOff>
    </xdr:from>
    <xdr:to>
      <xdr:col>4</xdr:col>
      <xdr:colOff>839944</xdr:colOff>
      <xdr:row>3058</xdr:row>
      <xdr:rowOff>243244</xdr:rowOff>
    </xdr:to>
    <xdr:pic>
      <xdr:nvPicPr>
        <xdr:cNvPr id="78" name="Imagen 77">
          <a:extLst>
            <a:ext uri="{FF2B5EF4-FFF2-40B4-BE49-F238E27FC236}">
              <a16:creationId xmlns:a16="http://schemas.microsoft.com/office/drawing/2014/main" id="{DF638E70-F1EF-4160-A10B-ECD3C6689D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242881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3118</xdr:row>
      <xdr:rowOff>99658</xdr:rowOff>
    </xdr:from>
    <xdr:to>
      <xdr:col>4</xdr:col>
      <xdr:colOff>839944</xdr:colOff>
      <xdr:row>3119</xdr:row>
      <xdr:rowOff>243244</xdr:rowOff>
    </xdr:to>
    <xdr:pic>
      <xdr:nvPicPr>
        <xdr:cNvPr id="79" name="Imagen 78">
          <a:extLst>
            <a:ext uri="{FF2B5EF4-FFF2-40B4-BE49-F238E27FC236}">
              <a16:creationId xmlns:a16="http://schemas.microsoft.com/office/drawing/2014/main" id="{B514BCE2-E473-4F5B-B18B-CC1A718F4F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364896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3180</xdr:row>
      <xdr:rowOff>99658</xdr:rowOff>
    </xdr:from>
    <xdr:to>
      <xdr:col>4</xdr:col>
      <xdr:colOff>839944</xdr:colOff>
      <xdr:row>3181</xdr:row>
      <xdr:rowOff>243244</xdr:rowOff>
    </xdr:to>
    <xdr:pic>
      <xdr:nvPicPr>
        <xdr:cNvPr id="80" name="Imagen 79">
          <a:extLst>
            <a:ext uri="{FF2B5EF4-FFF2-40B4-BE49-F238E27FC236}">
              <a16:creationId xmlns:a16="http://schemas.microsoft.com/office/drawing/2014/main" id="{BB88CBDC-FC99-4677-8798-B91E5CCA95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488912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3243</xdr:row>
      <xdr:rowOff>97467</xdr:rowOff>
    </xdr:from>
    <xdr:to>
      <xdr:col>4</xdr:col>
      <xdr:colOff>839944</xdr:colOff>
      <xdr:row>3244</xdr:row>
      <xdr:rowOff>245435</xdr:rowOff>
    </xdr:to>
    <xdr:pic>
      <xdr:nvPicPr>
        <xdr:cNvPr id="81" name="Imagen 80">
          <a:extLst>
            <a:ext uri="{FF2B5EF4-FFF2-40B4-BE49-F238E27FC236}">
              <a16:creationId xmlns:a16="http://schemas.microsoft.com/office/drawing/2014/main" id="{FE207CE6-1BDA-4461-AB96-859F3E443D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61490607"/>
          <a:ext cx="2480147" cy="3079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3306</xdr:row>
      <xdr:rowOff>97467</xdr:rowOff>
    </xdr:from>
    <xdr:to>
      <xdr:col>4</xdr:col>
      <xdr:colOff>839944</xdr:colOff>
      <xdr:row>3307</xdr:row>
      <xdr:rowOff>245435</xdr:rowOff>
    </xdr:to>
    <xdr:pic>
      <xdr:nvPicPr>
        <xdr:cNvPr id="82" name="Imagen 81">
          <a:extLst>
            <a:ext uri="{FF2B5EF4-FFF2-40B4-BE49-F238E27FC236}">
              <a16:creationId xmlns:a16="http://schemas.microsoft.com/office/drawing/2014/main" id="{F70ED0E1-D62E-43B9-8C65-326E68EF9C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74092182"/>
          <a:ext cx="2480147" cy="3079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3370</xdr:row>
      <xdr:rowOff>97467</xdr:rowOff>
    </xdr:from>
    <xdr:to>
      <xdr:col>4</xdr:col>
      <xdr:colOff>839944</xdr:colOff>
      <xdr:row>3371</xdr:row>
      <xdr:rowOff>245435</xdr:rowOff>
    </xdr:to>
    <xdr:pic>
      <xdr:nvPicPr>
        <xdr:cNvPr id="83" name="Imagen 82">
          <a:extLst>
            <a:ext uri="{FF2B5EF4-FFF2-40B4-BE49-F238E27FC236}">
              <a16:creationId xmlns:a16="http://schemas.microsoft.com/office/drawing/2014/main" id="{A3A62A0C-D25A-4FF6-B39E-F92ED392F1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86893782"/>
          <a:ext cx="2480147" cy="3079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3434</xdr:row>
      <xdr:rowOff>99658</xdr:rowOff>
    </xdr:from>
    <xdr:to>
      <xdr:col>4</xdr:col>
      <xdr:colOff>839944</xdr:colOff>
      <xdr:row>3435</xdr:row>
      <xdr:rowOff>243244</xdr:rowOff>
    </xdr:to>
    <xdr:pic>
      <xdr:nvPicPr>
        <xdr:cNvPr id="84" name="Imagen 83">
          <a:extLst>
            <a:ext uri="{FF2B5EF4-FFF2-40B4-BE49-F238E27FC236}">
              <a16:creationId xmlns:a16="http://schemas.microsoft.com/office/drawing/2014/main" id="{86DF3B35-4630-4E69-9528-C52A9CD369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6996975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3498</xdr:row>
      <xdr:rowOff>99658</xdr:rowOff>
    </xdr:from>
    <xdr:to>
      <xdr:col>4</xdr:col>
      <xdr:colOff>839944</xdr:colOff>
      <xdr:row>3499</xdr:row>
      <xdr:rowOff>243244</xdr:rowOff>
    </xdr:to>
    <xdr:pic>
      <xdr:nvPicPr>
        <xdr:cNvPr id="85" name="Imagen 84">
          <a:extLst>
            <a:ext uri="{FF2B5EF4-FFF2-40B4-BE49-F238E27FC236}">
              <a16:creationId xmlns:a16="http://schemas.microsoft.com/office/drawing/2014/main" id="{3D9EA20B-7C9F-4EBC-AD3C-856E14244F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71249917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3561</xdr:row>
      <xdr:rowOff>99658</xdr:rowOff>
    </xdr:from>
    <xdr:to>
      <xdr:col>4</xdr:col>
      <xdr:colOff>839944</xdr:colOff>
      <xdr:row>3562</xdr:row>
      <xdr:rowOff>243244</xdr:rowOff>
    </xdr:to>
    <xdr:pic>
      <xdr:nvPicPr>
        <xdr:cNvPr id="86" name="Imagen 85">
          <a:extLst>
            <a:ext uri="{FF2B5EF4-FFF2-40B4-BE49-F238E27FC236}">
              <a16:creationId xmlns:a16="http://schemas.microsoft.com/office/drawing/2014/main" id="{182E9F00-1B39-47C9-9F38-9747784906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7251007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3625</xdr:row>
      <xdr:rowOff>99658</xdr:rowOff>
    </xdr:from>
    <xdr:to>
      <xdr:col>4</xdr:col>
      <xdr:colOff>839944</xdr:colOff>
      <xdr:row>3626</xdr:row>
      <xdr:rowOff>243244</xdr:rowOff>
    </xdr:to>
    <xdr:pic>
      <xdr:nvPicPr>
        <xdr:cNvPr id="87" name="Imagen 86">
          <a:extLst>
            <a:ext uri="{FF2B5EF4-FFF2-40B4-BE49-F238E27FC236}">
              <a16:creationId xmlns:a16="http://schemas.microsoft.com/office/drawing/2014/main" id="{2A3E0A58-3E2C-4590-8F3F-235B3C92E3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73790234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3688</xdr:row>
      <xdr:rowOff>99658</xdr:rowOff>
    </xdr:from>
    <xdr:to>
      <xdr:col>4</xdr:col>
      <xdr:colOff>839944</xdr:colOff>
      <xdr:row>3689</xdr:row>
      <xdr:rowOff>243244</xdr:rowOff>
    </xdr:to>
    <xdr:pic>
      <xdr:nvPicPr>
        <xdr:cNvPr id="88" name="Imagen 87">
          <a:extLst>
            <a:ext uri="{FF2B5EF4-FFF2-40B4-BE49-F238E27FC236}">
              <a16:creationId xmlns:a16="http://schemas.microsoft.com/office/drawing/2014/main" id="{FD378636-A5A0-4834-9BD2-3815BED446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7505039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3688</xdr:row>
      <xdr:rowOff>99658</xdr:rowOff>
    </xdr:from>
    <xdr:to>
      <xdr:col>4</xdr:col>
      <xdr:colOff>839944</xdr:colOff>
      <xdr:row>3689</xdr:row>
      <xdr:rowOff>243244</xdr:rowOff>
    </xdr:to>
    <xdr:pic>
      <xdr:nvPicPr>
        <xdr:cNvPr id="89" name="Imagen 88">
          <a:extLst>
            <a:ext uri="{FF2B5EF4-FFF2-40B4-BE49-F238E27FC236}">
              <a16:creationId xmlns:a16="http://schemas.microsoft.com/office/drawing/2014/main" id="{110DC683-68D1-462C-AA9C-7FAAA63D56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7505039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3752</xdr:row>
      <xdr:rowOff>99658</xdr:rowOff>
    </xdr:from>
    <xdr:to>
      <xdr:col>4</xdr:col>
      <xdr:colOff>839944</xdr:colOff>
      <xdr:row>3753</xdr:row>
      <xdr:rowOff>243244</xdr:rowOff>
    </xdr:to>
    <xdr:pic>
      <xdr:nvPicPr>
        <xdr:cNvPr id="90" name="Imagen 89">
          <a:extLst>
            <a:ext uri="{FF2B5EF4-FFF2-40B4-BE49-F238E27FC236}">
              <a16:creationId xmlns:a16="http://schemas.microsoft.com/office/drawing/2014/main" id="{CAA85247-C3C8-4FDE-9FE6-5FE8C30B04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7633055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3752</xdr:row>
      <xdr:rowOff>99658</xdr:rowOff>
    </xdr:from>
    <xdr:to>
      <xdr:col>4</xdr:col>
      <xdr:colOff>839944</xdr:colOff>
      <xdr:row>3753</xdr:row>
      <xdr:rowOff>243244</xdr:rowOff>
    </xdr:to>
    <xdr:pic>
      <xdr:nvPicPr>
        <xdr:cNvPr id="91" name="Imagen 90">
          <a:extLst>
            <a:ext uri="{FF2B5EF4-FFF2-40B4-BE49-F238E27FC236}">
              <a16:creationId xmlns:a16="http://schemas.microsoft.com/office/drawing/2014/main" id="{105CC416-A3A9-421A-96B2-A1DDDDAF36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7633055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3816</xdr:row>
      <xdr:rowOff>99658</xdr:rowOff>
    </xdr:from>
    <xdr:to>
      <xdr:col>4</xdr:col>
      <xdr:colOff>839944</xdr:colOff>
      <xdr:row>3817</xdr:row>
      <xdr:rowOff>243244</xdr:rowOff>
    </xdr:to>
    <xdr:pic>
      <xdr:nvPicPr>
        <xdr:cNvPr id="92" name="Imagen 91">
          <a:extLst>
            <a:ext uri="{FF2B5EF4-FFF2-40B4-BE49-F238E27FC236}">
              <a16:creationId xmlns:a16="http://schemas.microsoft.com/office/drawing/2014/main" id="{0C086DEB-D626-4191-8C2E-770916C00F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7761071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3816</xdr:row>
      <xdr:rowOff>99658</xdr:rowOff>
    </xdr:from>
    <xdr:to>
      <xdr:col>4</xdr:col>
      <xdr:colOff>839944</xdr:colOff>
      <xdr:row>3817</xdr:row>
      <xdr:rowOff>243244</xdr:rowOff>
    </xdr:to>
    <xdr:pic>
      <xdr:nvPicPr>
        <xdr:cNvPr id="93" name="Imagen 92">
          <a:extLst>
            <a:ext uri="{FF2B5EF4-FFF2-40B4-BE49-F238E27FC236}">
              <a16:creationId xmlns:a16="http://schemas.microsoft.com/office/drawing/2014/main" id="{759252FD-E828-4188-98FD-0429AB6E72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7761071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3880</xdr:row>
      <xdr:rowOff>99658</xdr:rowOff>
    </xdr:from>
    <xdr:to>
      <xdr:col>4</xdr:col>
      <xdr:colOff>839944</xdr:colOff>
      <xdr:row>3881</xdr:row>
      <xdr:rowOff>243244</xdr:rowOff>
    </xdr:to>
    <xdr:pic>
      <xdr:nvPicPr>
        <xdr:cNvPr id="94" name="Imagen 93">
          <a:extLst>
            <a:ext uri="{FF2B5EF4-FFF2-40B4-BE49-F238E27FC236}">
              <a16:creationId xmlns:a16="http://schemas.microsoft.com/office/drawing/2014/main" id="{455DE5A1-7F11-42C8-8617-1846805D5D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788908723"/>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3943</xdr:row>
      <xdr:rowOff>99658</xdr:rowOff>
    </xdr:from>
    <xdr:to>
      <xdr:col>4</xdr:col>
      <xdr:colOff>839944</xdr:colOff>
      <xdr:row>3944</xdr:row>
      <xdr:rowOff>243244</xdr:rowOff>
    </xdr:to>
    <xdr:pic>
      <xdr:nvPicPr>
        <xdr:cNvPr id="95" name="Imagen 94">
          <a:extLst>
            <a:ext uri="{FF2B5EF4-FFF2-40B4-BE49-F238E27FC236}">
              <a16:creationId xmlns:a16="http://schemas.microsoft.com/office/drawing/2014/main" id="{EC1E898C-7A81-4A67-9A48-0F3D8170E1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2472" y="801510298"/>
          <a:ext cx="2480147" cy="3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04"/>
  <sheetViews>
    <sheetView tabSelected="1" topLeftCell="A247" zoomScale="70" zoomScaleNormal="70" workbookViewId="0">
      <selection activeCell="R283" sqref="R283"/>
    </sheetView>
  </sheetViews>
  <sheetFormatPr baseColWidth="10" defaultColWidth="11.42578125" defaultRowHeight="16.5"/>
  <cols>
    <col min="1" max="2" width="3.42578125" style="1" customWidth="1"/>
    <col min="3" max="3" width="9.28515625" style="1" customWidth="1"/>
    <col min="4" max="4" width="15.42578125" style="1" customWidth="1"/>
    <col min="5" max="5" width="14.7109375" style="2" customWidth="1"/>
    <col min="6" max="6" width="15.140625" style="1" customWidth="1"/>
    <col min="7" max="7" width="85.8554687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7"/>
      <c r="D2" s="227"/>
      <c r="E2" s="228"/>
      <c r="F2" s="227"/>
      <c r="G2" s="227"/>
      <c r="H2" s="227"/>
      <c r="I2" s="227"/>
      <c r="J2" s="227"/>
      <c r="K2" s="227"/>
      <c r="L2" s="8"/>
      <c r="M2" s="5"/>
    </row>
    <row r="3" spans="1:13">
      <c r="A3" s="5"/>
      <c r="B3" s="9"/>
      <c r="C3" s="495" t="s">
        <v>95</v>
      </c>
      <c r="D3" s="496"/>
      <c r="E3" s="496"/>
      <c r="F3" s="496"/>
      <c r="G3" s="5"/>
      <c r="H3" s="5"/>
      <c r="I3" s="5"/>
      <c r="J3" s="5"/>
      <c r="K3" s="5"/>
      <c r="L3" s="10"/>
      <c r="M3" s="5"/>
    </row>
    <row r="4" spans="1:13">
      <c r="A4" s="5"/>
      <c r="B4" s="9"/>
      <c r="C4" s="204" t="s">
        <v>0</v>
      </c>
      <c r="D4" s="203" t="s">
        <v>98</v>
      </c>
      <c r="E4" s="204" t="s">
        <v>1</v>
      </c>
      <c r="F4" s="205">
        <v>1</v>
      </c>
      <c r="G4" s="5"/>
      <c r="H4" s="5"/>
      <c r="I4" s="5"/>
      <c r="J4" s="5"/>
      <c r="K4" s="5"/>
      <c r="L4" s="10"/>
      <c r="M4" s="5"/>
    </row>
    <row r="5" spans="1:13">
      <c r="A5" s="5"/>
      <c r="B5" s="9"/>
      <c r="C5" s="519"/>
      <c r="D5" s="519"/>
      <c r="E5" s="519"/>
      <c r="F5" s="519"/>
      <c r="G5" s="519"/>
      <c r="H5" s="519"/>
      <c r="I5" s="519"/>
      <c r="J5" s="519"/>
      <c r="K5" s="519"/>
      <c r="L5" s="10"/>
      <c r="M5" s="5"/>
    </row>
    <row r="6" spans="1:13" ht="17.25" thickBot="1">
      <c r="A6" s="5"/>
      <c r="B6" s="9"/>
      <c r="C6" s="514" t="s">
        <v>2</v>
      </c>
      <c r="D6" s="514"/>
      <c r="E6" s="514"/>
      <c r="F6" s="514"/>
      <c r="G6" s="514"/>
      <c r="H6" s="514"/>
      <c r="I6" s="514"/>
      <c r="J6" s="514"/>
      <c r="K6" s="514"/>
      <c r="L6" s="10"/>
      <c r="M6" s="5"/>
    </row>
    <row r="7" spans="1:13" s="20" customFormat="1">
      <c r="A7" s="19"/>
      <c r="B7" s="219"/>
      <c r="C7" s="527" t="s">
        <v>84</v>
      </c>
      <c r="D7" s="528"/>
      <c r="E7" s="528"/>
      <c r="F7" s="528"/>
      <c r="G7" s="528"/>
      <c r="H7" s="528"/>
      <c r="I7" s="528"/>
      <c r="J7" s="528"/>
      <c r="K7" s="529"/>
      <c r="L7" s="21"/>
      <c r="M7" s="19"/>
    </row>
    <row r="8" spans="1:13">
      <c r="A8" s="5"/>
      <c r="B8" s="220"/>
      <c r="C8" s="530"/>
      <c r="D8" s="531"/>
      <c r="E8" s="531"/>
      <c r="F8" s="531"/>
      <c r="G8" s="531"/>
      <c r="H8" s="531"/>
      <c r="I8" s="531"/>
      <c r="J8" s="531"/>
      <c r="K8" s="532"/>
      <c r="L8" s="10"/>
      <c r="M8" s="5"/>
    </row>
    <row r="9" spans="1:13" ht="36.6" customHeight="1">
      <c r="A9" s="5"/>
      <c r="B9" s="220"/>
      <c r="C9" s="533" t="s">
        <v>85</v>
      </c>
      <c r="D9" s="534"/>
      <c r="E9" s="534"/>
      <c r="F9" s="534"/>
      <c r="G9" s="534"/>
      <c r="H9" s="534"/>
      <c r="I9" s="534"/>
      <c r="J9" s="534"/>
      <c r="K9" s="535"/>
      <c r="L9" s="10"/>
      <c r="M9" s="5"/>
    </row>
    <row r="10" spans="1:13" ht="17.25" thickBot="1">
      <c r="A10" s="5"/>
      <c r="B10" s="9"/>
      <c r="C10" s="499"/>
      <c r="D10" s="500"/>
      <c r="E10" s="500"/>
      <c r="F10" s="500"/>
      <c r="G10" s="500"/>
      <c r="H10" s="500"/>
      <c r="I10" s="500"/>
      <c r="J10" s="500"/>
      <c r="K10" s="501"/>
      <c r="L10" s="10"/>
      <c r="M10" s="5"/>
    </row>
    <row r="11" spans="1:13">
      <c r="A11" s="5"/>
      <c r="B11" s="9"/>
      <c r="C11" s="524" t="s">
        <v>3</v>
      </c>
      <c r="D11" s="515" t="s">
        <v>4</v>
      </c>
      <c r="E11" s="526" t="s">
        <v>5</v>
      </c>
      <c r="F11" s="526"/>
      <c r="G11" s="524" t="s">
        <v>6</v>
      </c>
      <c r="H11" s="515" t="s">
        <v>7</v>
      </c>
      <c r="I11" s="515" t="s">
        <v>8</v>
      </c>
      <c r="J11" s="520" t="s">
        <v>9</v>
      </c>
      <c r="K11" s="522" t="s">
        <v>10</v>
      </c>
      <c r="L11" s="10"/>
      <c r="M11" s="5"/>
    </row>
    <row r="12" spans="1:13" ht="17.25" thickBot="1">
      <c r="A12" s="5"/>
      <c r="B12" s="9"/>
      <c r="C12" s="525"/>
      <c r="D12" s="516"/>
      <c r="E12" s="129" t="s">
        <v>11</v>
      </c>
      <c r="F12" s="129" t="s">
        <v>12</v>
      </c>
      <c r="G12" s="525"/>
      <c r="H12" s="516"/>
      <c r="I12" s="516"/>
      <c r="J12" s="521"/>
      <c r="K12" s="523"/>
      <c r="L12" s="10"/>
      <c r="M12" s="5"/>
    </row>
    <row r="13" spans="1:13" ht="17.25" thickBot="1">
      <c r="A13" s="5"/>
      <c r="B13" s="9"/>
      <c r="C13" s="240">
        <v>1</v>
      </c>
      <c r="D13" s="241"/>
      <c r="E13" s="241"/>
      <c r="F13" s="241"/>
      <c r="G13" s="242" t="s">
        <v>534</v>
      </c>
      <c r="H13" s="241"/>
      <c r="I13" s="241"/>
      <c r="J13" s="241"/>
      <c r="K13" s="243"/>
      <c r="L13" s="10"/>
      <c r="M13" s="5"/>
    </row>
    <row r="14" spans="1:13" ht="17.25" thickBot="1">
      <c r="A14" s="5"/>
      <c r="B14" s="9"/>
      <c r="C14" s="244" t="s">
        <v>547</v>
      </c>
      <c r="D14" s="245"/>
      <c r="E14" s="245"/>
      <c r="F14" s="245"/>
      <c r="G14" s="246" t="s">
        <v>533</v>
      </c>
      <c r="H14" s="245"/>
      <c r="I14" s="245"/>
      <c r="J14" s="245"/>
      <c r="K14" s="247"/>
      <c r="L14" s="10"/>
      <c r="M14" s="5"/>
    </row>
    <row r="15" spans="1:13" ht="28.5">
      <c r="A15" s="5"/>
      <c r="B15" s="9"/>
      <c r="C15" s="133" t="s">
        <v>532</v>
      </c>
      <c r="D15" s="134"/>
      <c r="E15" s="134"/>
      <c r="F15" s="134"/>
      <c r="G15" s="135" t="s">
        <v>535</v>
      </c>
      <c r="H15" s="134" t="s">
        <v>174</v>
      </c>
      <c r="I15" s="136">
        <v>251.23</v>
      </c>
      <c r="J15" s="137">
        <f>+'APUS GOBER'!J55</f>
        <v>60859.37</v>
      </c>
      <c r="K15" s="138">
        <f>+ROUND(I15*J15,0)</f>
        <v>15289700</v>
      </c>
      <c r="L15" s="10"/>
      <c r="M15" s="5"/>
    </row>
    <row r="16" spans="1:13" ht="17.25" thickBot="1">
      <c r="A16" s="5"/>
      <c r="B16" s="9"/>
      <c r="C16" s="139" t="s">
        <v>13</v>
      </c>
      <c r="D16" s="140"/>
      <c r="E16" s="140"/>
      <c r="F16" s="140"/>
      <c r="G16" s="141"/>
      <c r="H16" s="140"/>
      <c r="I16" s="136"/>
      <c r="J16" s="142"/>
      <c r="K16" s="143">
        <f>SUM(K15:K15)</f>
        <v>15289700</v>
      </c>
      <c r="L16" s="10"/>
      <c r="M16" s="5"/>
    </row>
    <row r="17" spans="1:13" ht="17.25" thickBot="1">
      <c r="A17" s="5"/>
      <c r="B17" s="9"/>
      <c r="C17" s="244" t="s">
        <v>548</v>
      </c>
      <c r="D17" s="245"/>
      <c r="E17" s="245"/>
      <c r="F17" s="245"/>
      <c r="G17" s="246" t="s">
        <v>505</v>
      </c>
      <c r="H17" s="245"/>
      <c r="I17" s="245"/>
      <c r="J17" s="245"/>
      <c r="K17" s="247"/>
      <c r="L17" s="10"/>
      <c r="M17" s="5"/>
    </row>
    <row r="18" spans="1:13">
      <c r="A18" s="5"/>
      <c r="B18" s="9"/>
      <c r="C18" s="133" t="s">
        <v>99</v>
      </c>
      <c r="D18" s="134"/>
      <c r="E18" s="134"/>
      <c r="F18" s="134"/>
      <c r="G18" s="135" t="s">
        <v>104</v>
      </c>
      <c r="H18" s="134" t="s">
        <v>109</v>
      </c>
      <c r="I18" s="136">
        <v>351.36</v>
      </c>
      <c r="J18" s="137">
        <f>+'APUS GOBER'!J108</f>
        <v>91751</v>
      </c>
      <c r="K18" s="138">
        <f>+ROUND(I18*J18,0)</f>
        <v>32237631</v>
      </c>
      <c r="L18" s="10"/>
      <c r="M18" s="5"/>
    </row>
    <row r="19" spans="1:13">
      <c r="A19" s="5"/>
      <c r="B19" s="9"/>
      <c r="C19" s="133" t="s">
        <v>100</v>
      </c>
      <c r="D19" s="134"/>
      <c r="E19" s="134"/>
      <c r="F19" s="134"/>
      <c r="G19" s="135" t="s">
        <v>105</v>
      </c>
      <c r="H19" s="134" t="s">
        <v>110</v>
      </c>
      <c r="I19" s="136">
        <v>801.08999999999992</v>
      </c>
      <c r="J19" s="137">
        <f>+'APUS GOBER'!J153</f>
        <v>2765</v>
      </c>
      <c r="K19" s="138">
        <f>+ROUND(I19*J19,0)</f>
        <v>2215014</v>
      </c>
      <c r="L19" s="10"/>
      <c r="M19" s="5"/>
    </row>
    <row r="20" spans="1:13" ht="28.5">
      <c r="A20" s="5"/>
      <c r="B20" s="9"/>
      <c r="C20" s="133" t="s">
        <v>101</v>
      </c>
      <c r="D20" s="134"/>
      <c r="E20" s="134"/>
      <c r="F20" s="134"/>
      <c r="G20" s="135" t="s">
        <v>106</v>
      </c>
      <c r="H20" s="134" t="s">
        <v>109</v>
      </c>
      <c r="I20" s="136">
        <v>670.34</v>
      </c>
      <c r="J20" s="137">
        <f>+'APUS GOBER'!J223</f>
        <v>155997</v>
      </c>
      <c r="K20" s="138">
        <f>+ROUND(I20*J20,0)</f>
        <v>104571029</v>
      </c>
      <c r="L20" s="10"/>
      <c r="M20" s="5"/>
    </row>
    <row r="21" spans="1:13" ht="28.5">
      <c r="A21" s="5"/>
      <c r="B21" s="9"/>
      <c r="C21" s="133" t="s">
        <v>102</v>
      </c>
      <c r="D21" s="134"/>
      <c r="E21" s="134"/>
      <c r="F21" s="134"/>
      <c r="G21" s="135" t="s">
        <v>107</v>
      </c>
      <c r="H21" s="134" t="s">
        <v>109</v>
      </c>
      <c r="I21" s="136">
        <v>150</v>
      </c>
      <c r="J21" s="137">
        <f>+'APUS GOBER'!J286</f>
        <v>36095</v>
      </c>
      <c r="K21" s="138">
        <f>+ROUND(I21*J21,0)</f>
        <v>5414250</v>
      </c>
      <c r="L21" s="10"/>
      <c r="M21" s="5"/>
    </row>
    <row r="22" spans="1:13" ht="28.5">
      <c r="A22" s="5"/>
      <c r="B22" s="9"/>
      <c r="C22" s="133" t="s">
        <v>103</v>
      </c>
      <c r="D22" s="134"/>
      <c r="E22" s="134"/>
      <c r="F22" s="134"/>
      <c r="G22" s="135" t="s">
        <v>108</v>
      </c>
      <c r="H22" s="134" t="s">
        <v>109</v>
      </c>
      <c r="I22" s="136">
        <v>430</v>
      </c>
      <c r="J22" s="137">
        <f>+'APUS GOBER'!J346</f>
        <v>35042</v>
      </c>
      <c r="K22" s="138">
        <f>+ROUND(I22*J22,0)</f>
        <v>15068060</v>
      </c>
      <c r="L22" s="10"/>
      <c r="M22" s="5"/>
    </row>
    <row r="23" spans="1:13" ht="17.25" thickBot="1">
      <c r="A23" s="5"/>
      <c r="B23" s="9"/>
      <c r="C23" s="139" t="s">
        <v>13</v>
      </c>
      <c r="D23" s="140"/>
      <c r="E23" s="140"/>
      <c r="F23" s="140"/>
      <c r="G23" s="141"/>
      <c r="H23" s="140"/>
      <c r="I23" s="136"/>
      <c r="J23" s="142"/>
      <c r="K23" s="143">
        <f>SUM(K18:K22)</f>
        <v>159505984</v>
      </c>
      <c r="L23" s="10"/>
      <c r="M23" s="5"/>
    </row>
    <row r="24" spans="1:13" ht="17.25" thickBot="1">
      <c r="A24" s="5"/>
      <c r="B24" s="9"/>
      <c r="C24" s="244" t="s">
        <v>546</v>
      </c>
      <c r="D24" s="245"/>
      <c r="E24" s="245"/>
      <c r="F24" s="245"/>
      <c r="G24" s="246" t="s">
        <v>506</v>
      </c>
      <c r="H24" s="245"/>
      <c r="I24" s="245"/>
      <c r="J24" s="245"/>
      <c r="K24" s="247"/>
      <c r="L24" s="10"/>
      <c r="M24" s="5"/>
    </row>
    <row r="25" spans="1:13">
      <c r="A25" s="5"/>
      <c r="B25" s="9"/>
      <c r="C25" s="133" t="s">
        <v>111</v>
      </c>
      <c r="D25" s="134"/>
      <c r="E25" s="134"/>
      <c r="F25" s="134"/>
      <c r="G25" s="144" t="s">
        <v>113</v>
      </c>
      <c r="H25" s="134" t="s">
        <v>109</v>
      </c>
      <c r="I25" s="136">
        <v>10.64</v>
      </c>
      <c r="J25" s="137">
        <f>+'APUS GOBER'!J408</f>
        <v>1193929</v>
      </c>
      <c r="K25" s="138">
        <f>+ROUND(I25*J25,0)</f>
        <v>12703405</v>
      </c>
      <c r="L25" s="10"/>
      <c r="M25" s="5"/>
    </row>
    <row r="26" spans="1:13">
      <c r="A26" s="5"/>
      <c r="B26" s="9"/>
      <c r="C26" s="133" t="s">
        <v>112</v>
      </c>
      <c r="D26" s="134"/>
      <c r="E26" s="134"/>
      <c r="F26" s="134"/>
      <c r="G26" s="144" t="s">
        <v>114</v>
      </c>
      <c r="H26" s="134" t="s">
        <v>109</v>
      </c>
      <c r="I26" s="136">
        <v>2.81</v>
      </c>
      <c r="J26" s="137">
        <f>+'APUS GOBER'!J470</f>
        <v>725594</v>
      </c>
      <c r="K26" s="138">
        <f>+ROUND(I26*J26,0)</f>
        <v>2038919</v>
      </c>
      <c r="L26" s="10"/>
      <c r="M26" s="5"/>
    </row>
    <row r="27" spans="1:13" ht="17.25" thickBot="1">
      <c r="A27" s="5"/>
      <c r="B27" s="9"/>
      <c r="C27" s="139" t="s">
        <v>13</v>
      </c>
      <c r="D27" s="148"/>
      <c r="E27" s="149"/>
      <c r="F27" s="148"/>
      <c r="G27" s="148"/>
      <c r="H27" s="148"/>
      <c r="I27" s="136"/>
      <c r="J27" s="148"/>
      <c r="K27" s="143">
        <f>SUM(K25:K26)</f>
        <v>14742324</v>
      </c>
      <c r="L27" s="10"/>
      <c r="M27" s="5"/>
    </row>
    <row r="28" spans="1:13" ht="17.25" thickBot="1">
      <c r="A28" s="5"/>
      <c r="B28" s="9"/>
      <c r="C28" s="244" t="s">
        <v>549</v>
      </c>
      <c r="D28" s="245"/>
      <c r="E28" s="245"/>
      <c r="F28" s="245"/>
      <c r="G28" s="246" t="s">
        <v>507</v>
      </c>
      <c r="H28" s="245"/>
      <c r="I28" s="245"/>
      <c r="J28" s="245"/>
      <c r="K28" s="247"/>
      <c r="L28" s="10"/>
      <c r="M28" s="5"/>
    </row>
    <row r="29" spans="1:13">
      <c r="A29" s="5"/>
      <c r="B29" s="9"/>
      <c r="C29" s="133" t="s">
        <v>115</v>
      </c>
      <c r="D29" s="134"/>
      <c r="E29" s="134"/>
      <c r="F29" s="134"/>
      <c r="G29" s="144" t="s">
        <v>117</v>
      </c>
      <c r="H29" s="134" t="s">
        <v>109</v>
      </c>
      <c r="I29" s="136">
        <v>22.49</v>
      </c>
      <c r="J29" s="137">
        <f>+'APUS GOBER'!J531</f>
        <v>1153484</v>
      </c>
      <c r="K29" s="138">
        <f>+ROUND(I29*J29,0)</f>
        <v>25941855</v>
      </c>
      <c r="L29" s="10"/>
      <c r="M29" s="5"/>
    </row>
    <row r="30" spans="1:13">
      <c r="A30" s="5"/>
      <c r="B30" s="9"/>
      <c r="C30" s="133" t="s">
        <v>116</v>
      </c>
      <c r="D30" s="134"/>
      <c r="E30" s="134"/>
      <c r="F30" s="134"/>
      <c r="G30" s="144" t="s">
        <v>114</v>
      </c>
      <c r="H30" s="134" t="s">
        <v>109</v>
      </c>
      <c r="I30" s="136">
        <v>3.3900000000000015</v>
      </c>
      <c r="J30" s="137">
        <f>+J26</f>
        <v>725594</v>
      </c>
      <c r="K30" s="138">
        <f>+ROUND(I30*J30,0)</f>
        <v>2459764</v>
      </c>
      <c r="L30" s="10"/>
      <c r="M30" s="5"/>
    </row>
    <row r="31" spans="1:13" ht="17.25" thickBot="1">
      <c r="A31" s="5"/>
      <c r="B31" s="9"/>
      <c r="C31" s="139" t="s">
        <v>13</v>
      </c>
      <c r="D31" s="148"/>
      <c r="E31" s="149"/>
      <c r="F31" s="148"/>
      <c r="G31" s="148"/>
      <c r="H31" s="148"/>
      <c r="I31" s="136"/>
      <c r="J31" s="148"/>
      <c r="K31" s="143">
        <f>SUM(K29:K30)</f>
        <v>28401619</v>
      </c>
      <c r="L31" s="10"/>
      <c r="M31" s="5"/>
    </row>
    <row r="32" spans="1:13" ht="17.25" thickBot="1">
      <c r="A32" s="5"/>
      <c r="B32" s="9"/>
      <c r="C32" s="244" t="s">
        <v>550</v>
      </c>
      <c r="D32" s="245"/>
      <c r="E32" s="245"/>
      <c r="F32" s="245"/>
      <c r="G32" s="246" t="s">
        <v>508</v>
      </c>
      <c r="H32" s="245"/>
      <c r="I32" s="245"/>
      <c r="J32" s="245"/>
      <c r="K32" s="247"/>
      <c r="L32" s="10"/>
      <c r="M32" s="5"/>
    </row>
    <row r="33" spans="1:13" ht="28.5">
      <c r="A33" s="5"/>
      <c r="B33" s="9"/>
      <c r="C33" s="133" t="s">
        <v>118</v>
      </c>
      <c r="D33" s="150"/>
      <c r="E33" s="150"/>
      <c r="F33" s="150"/>
      <c r="G33" s="151" t="s">
        <v>123</v>
      </c>
      <c r="H33" s="150" t="s">
        <v>109</v>
      </c>
      <c r="I33" s="136">
        <v>39.26</v>
      </c>
      <c r="J33" s="137">
        <f>+'APUS GOBER'!J592</f>
        <v>1339573</v>
      </c>
      <c r="K33" s="138">
        <f>+ROUND(I33*J33,0)</f>
        <v>52591636</v>
      </c>
      <c r="L33" s="10"/>
      <c r="M33" s="5"/>
    </row>
    <row r="34" spans="1:13" ht="28.5">
      <c r="A34" s="5"/>
      <c r="B34" s="9"/>
      <c r="C34" s="133" t="s">
        <v>119</v>
      </c>
      <c r="D34" s="152"/>
      <c r="E34" s="152"/>
      <c r="F34" s="152"/>
      <c r="G34" s="151" t="s">
        <v>124</v>
      </c>
      <c r="H34" s="150" t="s">
        <v>109</v>
      </c>
      <c r="I34" s="136">
        <v>17.820000000000004</v>
      </c>
      <c r="J34" s="137">
        <f>+'APUS GOBER'!J657</f>
        <v>1477547</v>
      </c>
      <c r="K34" s="138">
        <f t="shared" ref="K34:K37" si="0">+ROUND(I34*J34,0)</f>
        <v>26329888</v>
      </c>
      <c r="L34" s="10"/>
      <c r="M34" s="5"/>
    </row>
    <row r="35" spans="1:13">
      <c r="A35" s="5"/>
      <c r="B35" s="9"/>
      <c r="C35" s="133" t="s">
        <v>120</v>
      </c>
      <c r="D35" s="150"/>
      <c r="E35" s="150"/>
      <c r="F35" s="150"/>
      <c r="G35" s="151" t="s">
        <v>125</v>
      </c>
      <c r="H35" s="150" t="s">
        <v>109</v>
      </c>
      <c r="I35" s="136">
        <v>19.069999999999997</v>
      </c>
      <c r="J35" s="137">
        <f>+'APUS GOBER'!J720</f>
        <v>1913096</v>
      </c>
      <c r="K35" s="138">
        <f t="shared" si="0"/>
        <v>36482741</v>
      </c>
      <c r="L35" s="10"/>
      <c r="M35" s="5"/>
    </row>
    <row r="36" spans="1:13" s="5" customFormat="1" ht="15.75">
      <c r="B36" s="9"/>
      <c r="C36" s="133" t="s">
        <v>121</v>
      </c>
      <c r="D36" s="146"/>
      <c r="E36" s="146"/>
      <c r="F36" s="146"/>
      <c r="G36" s="153" t="s">
        <v>126</v>
      </c>
      <c r="H36" s="146" t="s">
        <v>109</v>
      </c>
      <c r="I36" s="136">
        <v>74.97</v>
      </c>
      <c r="J36" s="137">
        <f>+'APUS GOBER'!J781</f>
        <v>1768826</v>
      </c>
      <c r="K36" s="138">
        <f t="shared" si="0"/>
        <v>132608885</v>
      </c>
      <c r="L36" s="10"/>
    </row>
    <row r="37" spans="1:13" ht="28.5">
      <c r="A37" s="5"/>
      <c r="B37" s="9"/>
      <c r="C37" s="133" t="s">
        <v>122</v>
      </c>
      <c r="D37" s="150"/>
      <c r="E37" s="150"/>
      <c r="F37" s="150"/>
      <c r="G37" s="151" t="s">
        <v>127</v>
      </c>
      <c r="H37" s="150" t="s">
        <v>109</v>
      </c>
      <c r="I37" s="136">
        <v>47.53</v>
      </c>
      <c r="J37" s="137">
        <f>+'APUS GOBER'!J843</f>
        <v>221107</v>
      </c>
      <c r="K37" s="138">
        <f t="shared" si="0"/>
        <v>10509216</v>
      </c>
      <c r="L37" s="10"/>
      <c r="M37" s="5"/>
    </row>
    <row r="38" spans="1:13" ht="17.25" thickBot="1">
      <c r="A38" s="5"/>
      <c r="B38" s="9"/>
      <c r="C38" s="157" t="s">
        <v>13</v>
      </c>
      <c r="D38" s="158"/>
      <c r="E38" s="158"/>
      <c r="F38" s="158"/>
      <c r="G38" s="159"/>
      <c r="H38" s="158"/>
      <c r="I38" s="136"/>
      <c r="J38" s="160"/>
      <c r="K38" s="161">
        <f>SUM(K33:K37)</f>
        <v>258522366</v>
      </c>
      <c r="L38" s="10"/>
      <c r="M38" s="5"/>
    </row>
    <row r="39" spans="1:13" ht="17.25" thickBot="1">
      <c r="A39" s="5"/>
      <c r="B39" s="9"/>
      <c r="C39" s="244" t="s">
        <v>551</v>
      </c>
      <c r="D39" s="245"/>
      <c r="E39" s="245"/>
      <c r="F39" s="245"/>
      <c r="G39" s="246" t="s">
        <v>509</v>
      </c>
      <c r="H39" s="245"/>
      <c r="I39" s="245"/>
      <c r="J39" s="245"/>
      <c r="K39" s="247"/>
      <c r="L39" s="10"/>
      <c r="M39" s="5"/>
    </row>
    <row r="40" spans="1:13">
      <c r="A40" s="5"/>
      <c r="B40" s="9"/>
      <c r="C40" s="133" t="s">
        <v>128</v>
      </c>
      <c r="D40" s="150"/>
      <c r="E40" s="150"/>
      <c r="F40" s="150"/>
      <c r="G40" s="151" t="s">
        <v>130</v>
      </c>
      <c r="H40" s="150" t="s">
        <v>131</v>
      </c>
      <c r="I40" s="136">
        <v>21129.41</v>
      </c>
      <c r="J40" s="137">
        <f>+'APUS GOBER'!J906</f>
        <v>9978</v>
      </c>
      <c r="K40" s="138">
        <f>+ROUND(I40*J40,0)</f>
        <v>210829253</v>
      </c>
      <c r="L40" s="10"/>
      <c r="M40" s="5"/>
    </row>
    <row r="41" spans="1:13">
      <c r="A41" s="5"/>
      <c r="B41" s="9"/>
      <c r="C41" s="133" t="s">
        <v>129</v>
      </c>
      <c r="D41" s="150"/>
      <c r="E41" s="150"/>
      <c r="F41" s="150"/>
      <c r="G41" s="151" t="s">
        <v>132</v>
      </c>
      <c r="H41" s="150" t="s">
        <v>131</v>
      </c>
      <c r="I41" s="136">
        <v>4382.16</v>
      </c>
      <c r="J41" s="137">
        <f>+'APUS GOBER'!J968</f>
        <v>9651</v>
      </c>
      <c r="K41" s="138">
        <f>+ROUND(I41*J41,0)</f>
        <v>42292226</v>
      </c>
      <c r="L41" s="10"/>
      <c r="M41" s="5"/>
    </row>
    <row r="42" spans="1:13" ht="17.25" thickBot="1">
      <c r="A42" s="5"/>
      <c r="B42" s="9"/>
      <c r="C42" s="139" t="s">
        <v>13</v>
      </c>
      <c r="D42" s="163"/>
      <c r="E42" s="163"/>
      <c r="F42" s="163"/>
      <c r="G42" s="164"/>
      <c r="H42" s="165"/>
      <c r="I42" s="136"/>
      <c r="J42" s="142"/>
      <c r="K42" s="143">
        <f>SUM(K40:K41)</f>
        <v>253121479</v>
      </c>
      <c r="L42" s="10"/>
      <c r="M42" s="5"/>
    </row>
    <row r="43" spans="1:13" ht="17.25" thickBot="1">
      <c r="A43" s="5"/>
      <c r="B43" s="9"/>
      <c r="C43" s="244" t="s">
        <v>552</v>
      </c>
      <c r="D43" s="245"/>
      <c r="E43" s="245"/>
      <c r="F43" s="245"/>
      <c r="G43" s="246" t="s">
        <v>510</v>
      </c>
      <c r="H43" s="245"/>
      <c r="I43" s="245"/>
      <c r="J43" s="245"/>
      <c r="K43" s="247"/>
      <c r="L43" s="10"/>
      <c r="M43" s="5"/>
    </row>
    <row r="44" spans="1:13">
      <c r="A44" s="5"/>
      <c r="B44" s="9"/>
      <c r="C44" s="133" t="s">
        <v>133</v>
      </c>
      <c r="D44" s="150"/>
      <c r="E44" s="150"/>
      <c r="F44" s="150"/>
      <c r="G44" s="151" t="s">
        <v>173</v>
      </c>
      <c r="H44" s="150" t="s">
        <v>174</v>
      </c>
      <c r="I44" s="136">
        <v>181.25</v>
      </c>
      <c r="J44" s="433">
        <f>+'APUS GOBER'!J1032</f>
        <v>6190</v>
      </c>
      <c r="K44" s="138">
        <f>+ROUND(I44*J44,0)</f>
        <v>1121938</v>
      </c>
      <c r="L44" s="10"/>
      <c r="M44" s="5"/>
    </row>
    <row r="45" spans="1:13">
      <c r="A45" s="5"/>
      <c r="B45" s="9"/>
      <c r="C45" s="133" t="s">
        <v>134</v>
      </c>
      <c r="D45" s="150"/>
      <c r="E45" s="150"/>
      <c r="F45" s="150"/>
      <c r="G45" s="151" t="s">
        <v>104</v>
      </c>
      <c r="H45" s="150" t="s">
        <v>109</v>
      </c>
      <c r="I45" s="136">
        <v>66.19</v>
      </c>
      <c r="J45" s="433">
        <f>+'APUS GOBER'!J1085</f>
        <v>91751</v>
      </c>
      <c r="K45" s="138">
        <f t="shared" ref="K45:K83" si="1">+ROUND(I45*J45,0)</f>
        <v>6072999</v>
      </c>
      <c r="L45" s="10"/>
      <c r="M45" s="5"/>
    </row>
    <row r="46" spans="1:13">
      <c r="A46" s="5"/>
      <c r="B46" s="9"/>
      <c r="C46" s="133" t="s">
        <v>135</v>
      </c>
      <c r="D46" s="150"/>
      <c r="E46" s="150"/>
      <c r="F46" s="150"/>
      <c r="G46" s="151" t="s">
        <v>105</v>
      </c>
      <c r="H46" s="150" t="s">
        <v>110</v>
      </c>
      <c r="I46" s="136">
        <v>80.11</v>
      </c>
      <c r="J46" s="433">
        <f>+'APUS GOBER'!J1130</f>
        <v>2765</v>
      </c>
      <c r="K46" s="138">
        <f t="shared" si="1"/>
        <v>221504</v>
      </c>
      <c r="L46" s="10"/>
      <c r="M46" s="5"/>
    </row>
    <row r="47" spans="1:13" ht="28.5">
      <c r="A47" s="5"/>
      <c r="B47" s="9"/>
      <c r="C47" s="133" t="s">
        <v>136</v>
      </c>
      <c r="D47" s="150"/>
      <c r="E47" s="150"/>
      <c r="F47" s="150"/>
      <c r="G47" s="151" t="s">
        <v>106</v>
      </c>
      <c r="H47" s="150" t="s">
        <v>109</v>
      </c>
      <c r="I47" s="136">
        <v>53.06</v>
      </c>
      <c r="J47" s="433">
        <f>+'APUS GOBER'!J1200</f>
        <v>155997</v>
      </c>
      <c r="K47" s="138">
        <f t="shared" si="1"/>
        <v>8277201</v>
      </c>
      <c r="L47" s="10"/>
      <c r="M47" s="5"/>
    </row>
    <row r="48" spans="1:13">
      <c r="A48" s="5"/>
      <c r="B48" s="9"/>
      <c r="C48" s="133" t="s">
        <v>137</v>
      </c>
      <c r="D48" s="150"/>
      <c r="E48" s="150"/>
      <c r="F48" s="150"/>
      <c r="G48" s="151" t="s">
        <v>175</v>
      </c>
      <c r="H48" s="150" t="s">
        <v>109</v>
      </c>
      <c r="I48" s="136">
        <v>13.13</v>
      </c>
      <c r="J48" s="433">
        <f>+'APUS GOBER'!J1263</f>
        <v>161548</v>
      </c>
      <c r="K48" s="138">
        <f t="shared" si="1"/>
        <v>2121125</v>
      </c>
      <c r="L48" s="10"/>
      <c r="M48" s="5"/>
    </row>
    <row r="49" spans="1:13" ht="28.15" customHeight="1">
      <c r="A49" s="5"/>
      <c r="B49" s="9"/>
      <c r="C49" s="133" t="s">
        <v>138</v>
      </c>
      <c r="D49" s="150"/>
      <c r="E49" s="150"/>
      <c r="F49" s="150"/>
      <c r="G49" s="151" t="s">
        <v>176</v>
      </c>
      <c r="H49" s="150" t="s">
        <v>174</v>
      </c>
      <c r="I49" s="136">
        <v>29.83</v>
      </c>
      <c r="J49" s="433">
        <f>+'APUS GOBER'!J1327</f>
        <v>17502</v>
      </c>
      <c r="K49" s="138">
        <f t="shared" si="1"/>
        <v>522085</v>
      </c>
      <c r="L49" s="10"/>
      <c r="M49" s="5"/>
    </row>
    <row r="50" spans="1:13">
      <c r="A50" s="5"/>
      <c r="B50" s="9"/>
      <c r="C50" s="133" t="s">
        <v>139</v>
      </c>
      <c r="D50" s="150"/>
      <c r="E50" s="150"/>
      <c r="F50" s="150"/>
      <c r="G50" s="151" t="s">
        <v>177</v>
      </c>
      <c r="H50" s="150" t="s">
        <v>178</v>
      </c>
      <c r="I50" s="136">
        <v>1</v>
      </c>
      <c r="J50" s="433">
        <f>+'APUs ADICIONALES'!H2</f>
        <v>258293</v>
      </c>
      <c r="K50" s="138">
        <f t="shared" si="1"/>
        <v>258293</v>
      </c>
      <c r="L50" s="10"/>
      <c r="M50" s="5"/>
    </row>
    <row r="51" spans="1:13" ht="28.5">
      <c r="A51" s="5"/>
      <c r="B51" s="9"/>
      <c r="C51" s="133" t="s">
        <v>140</v>
      </c>
      <c r="D51" s="150"/>
      <c r="E51" s="150"/>
      <c r="F51" s="150"/>
      <c r="G51" s="151" t="s">
        <v>179</v>
      </c>
      <c r="H51" s="150" t="s">
        <v>174</v>
      </c>
      <c r="I51" s="136">
        <v>64.790000000000006</v>
      </c>
      <c r="J51" s="433">
        <f>+'APUS GOBER'!J1390</f>
        <v>9813</v>
      </c>
      <c r="K51" s="138">
        <f t="shared" si="1"/>
        <v>635784</v>
      </c>
      <c r="L51" s="10"/>
      <c r="M51" s="5"/>
    </row>
    <row r="52" spans="1:13" ht="28.5">
      <c r="A52" s="5"/>
      <c r="B52" s="9"/>
      <c r="C52" s="133" t="s">
        <v>141</v>
      </c>
      <c r="D52" s="150"/>
      <c r="E52" s="150"/>
      <c r="F52" s="150"/>
      <c r="G52" s="151" t="s">
        <v>180</v>
      </c>
      <c r="H52" s="150" t="s">
        <v>174</v>
      </c>
      <c r="I52" s="136">
        <v>37.799999999999997</v>
      </c>
      <c r="J52" s="433">
        <f>+'APUS GOBER'!J1453</f>
        <v>13775</v>
      </c>
      <c r="K52" s="138">
        <f t="shared" si="1"/>
        <v>520695</v>
      </c>
      <c r="L52" s="10"/>
      <c r="M52" s="5"/>
    </row>
    <row r="53" spans="1:13" ht="28.5">
      <c r="A53" s="5"/>
      <c r="B53" s="9"/>
      <c r="C53" s="133" t="s">
        <v>142</v>
      </c>
      <c r="D53" s="150"/>
      <c r="E53" s="150"/>
      <c r="F53" s="150"/>
      <c r="G53" s="151" t="s">
        <v>181</v>
      </c>
      <c r="H53" s="150" t="s">
        <v>174</v>
      </c>
      <c r="I53" s="136">
        <v>119.88</v>
      </c>
      <c r="J53" s="433">
        <f>+'APUS GOBER'!J1517</f>
        <v>22010</v>
      </c>
      <c r="K53" s="138">
        <f t="shared" si="1"/>
        <v>2638559</v>
      </c>
      <c r="L53" s="10"/>
      <c r="M53" s="5"/>
    </row>
    <row r="54" spans="1:13">
      <c r="A54" s="5"/>
      <c r="B54" s="9"/>
      <c r="C54" s="133" t="s">
        <v>143</v>
      </c>
      <c r="D54" s="150"/>
      <c r="E54" s="150"/>
      <c r="F54" s="150"/>
      <c r="G54" s="151" t="s">
        <v>182</v>
      </c>
      <c r="H54" s="150" t="s">
        <v>7</v>
      </c>
      <c r="I54" s="136">
        <v>2</v>
      </c>
      <c r="J54" s="433">
        <f>+'APUS GOBER'!J1580</f>
        <v>39022</v>
      </c>
      <c r="K54" s="138">
        <f t="shared" si="1"/>
        <v>78044</v>
      </c>
      <c r="L54" s="10"/>
      <c r="M54" s="5"/>
    </row>
    <row r="55" spans="1:13" ht="28.5">
      <c r="A55" s="5"/>
      <c r="B55" s="9"/>
      <c r="C55" s="133" t="s">
        <v>144</v>
      </c>
      <c r="D55" s="150"/>
      <c r="E55" s="150"/>
      <c r="F55" s="150"/>
      <c r="G55" s="151" t="s">
        <v>183</v>
      </c>
      <c r="H55" s="150" t="s">
        <v>178</v>
      </c>
      <c r="I55" s="136">
        <v>1</v>
      </c>
      <c r="J55" s="433">
        <f>+'APUs ADICIONALES'!H11</f>
        <v>381870</v>
      </c>
      <c r="K55" s="138">
        <f t="shared" si="1"/>
        <v>381870</v>
      </c>
      <c r="L55" s="10"/>
      <c r="M55" s="5"/>
    </row>
    <row r="56" spans="1:13">
      <c r="A56" s="5"/>
      <c r="B56" s="9"/>
      <c r="C56" s="133" t="s">
        <v>145</v>
      </c>
      <c r="D56" s="150"/>
      <c r="E56" s="150"/>
      <c r="F56" s="150"/>
      <c r="G56" s="151" t="s">
        <v>184</v>
      </c>
      <c r="H56" s="150" t="s">
        <v>7</v>
      </c>
      <c r="I56" s="136">
        <v>5</v>
      </c>
      <c r="J56" s="433">
        <f>+'APUS GOBER'!J1643</f>
        <v>32248</v>
      </c>
      <c r="K56" s="138">
        <f t="shared" si="1"/>
        <v>161240</v>
      </c>
      <c r="L56" s="10"/>
      <c r="M56" s="5"/>
    </row>
    <row r="57" spans="1:13">
      <c r="A57" s="5"/>
      <c r="B57" s="9"/>
      <c r="C57" s="133" t="s">
        <v>146</v>
      </c>
      <c r="D57" s="150"/>
      <c r="E57" s="150"/>
      <c r="F57" s="150"/>
      <c r="G57" s="151" t="s">
        <v>185</v>
      </c>
      <c r="H57" s="150" t="s">
        <v>7</v>
      </c>
      <c r="I57" s="136">
        <v>1</v>
      </c>
      <c r="J57" s="433">
        <f>+'APUS GOBER'!J1706</f>
        <v>52247</v>
      </c>
      <c r="K57" s="138">
        <f t="shared" si="1"/>
        <v>52247</v>
      </c>
      <c r="L57" s="10"/>
      <c r="M57" s="5"/>
    </row>
    <row r="58" spans="1:13" ht="28.5">
      <c r="A58" s="5"/>
      <c r="B58" s="9"/>
      <c r="C58" s="133" t="s">
        <v>147</v>
      </c>
      <c r="D58" s="150"/>
      <c r="E58" s="150"/>
      <c r="F58" s="150"/>
      <c r="G58" s="151" t="s">
        <v>186</v>
      </c>
      <c r="H58" s="150" t="s">
        <v>7</v>
      </c>
      <c r="I58" s="136">
        <v>20</v>
      </c>
      <c r="J58" s="433">
        <f>+'APUS GOBER'!J1770</f>
        <v>146133</v>
      </c>
      <c r="K58" s="138">
        <f t="shared" si="1"/>
        <v>2922660</v>
      </c>
      <c r="L58" s="10"/>
      <c r="M58" s="5"/>
    </row>
    <row r="59" spans="1:13">
      <c r="A59" s="5"/>
      <c r="B59" s="9"/>
      <c r="C59" s="133" t="s">
        <v>148</v>
      </c>
      <c r="D59" s="150"/>
      <c r="E59" s="150"/>
      <c r="F59" s="150"/>
      <c r="G59" s="151" t="s">
        <v>187</v>
      </c>
      <c r="H59" s="150" t="s">
        <v>174</v>
      </c>
      <c r="I59" s="136">
        <v>18.2</v>
      </c>
      <c r="J59" s="433">
        <f>+'APUS GOBER'!J1834</f>
        <v>39430</v>
      </c>
      <c r="K59" s="138">
        <f t="shared" si="1"/>
        <v>717626</v>
      </c>
      <c r="L59" s="10"/>
      <c r="M59" s="5"/>
    </row>
    <row r="60" spans="1:13">
      <c r="A60" s="5"/>
      <c r="B60" s="9"/>
      <c r="C60" s="133" t="s">
        <v>149</v>
      </c>
      <c r="D60" s="150"/>
      <c r="E60" s="150"/>
      <c r="F60" s="150"/>
      <c r="G60" s="151" t="s">
        <v>188</v>
      </c>
      <c r="H60" s="150" t="s">
        <v>174</v>
      </c>
      <c r="I60" s="136">
        <v>70.08</v>
      </c>
      <c r="J60" s="433">
        <f>+'APUS GOBER'!J1898</f>
        <v>78184</v>
      </c>
      <c r="K60" s="138">
        <f t="shared" si="1"/>
        <v>5479135</v>
      </c>
      <c r="L60" s="10"/>
      <c r="M60" s="5"/>
    </row>
    <row r="61" spans="1:13">
      <c r="A61" s="5"/>
      <c r="B61" s="9"/>
      <c r="C61" s="133" t="s">
        <v>150</v>
      </c>
      <c r="D61" s="150"/>
      <c r="E61" s="150"/>
      <c r="F61" s="150"/>
      <c r="G61" s="151" t="s">
        <v>189</v>
      </c>
      <c r="H61" s="150" t="s">
        <v>178</v>
      </c>
      <c r="I61" s="136">
        <v>6</v>
      </c>
      <c r="J61" s="433">
        <f>+'APUs ADICIONALES'!H16</f>
        <v>72194</v>
      </c>
      <c r="K61" s="138">
        <f t="shared" si="1"/>
        <v>433164</v>
      </c>
      <c r="L61" s="10"/>
      <c r="M61" s="5"/>
    </row>
    <row r="62" spans="1:13">
      <c r="A62" s="5"/>
      <c r="B62" s="9"/>
      <c r="C62" s="133" t="s">
        <v>151</v>
      </c>
      <c r="D62" s="150"/>
      <c r="E62" s="150"/>
      <c r="F62" s="150"/>
      <c r="G62" s="151" t="s">
        <v>190</v>
      </c>
      <c r="H62" s="150" t="s">
        <v>178</v>
      </c>
      <c r="I62" s="136">
        <v>2</v>
      </c>
      <c r="J62" s="433">
        <f>+'APUs ADICIONALES'!H25</f>
        <v>72194</v>
      </c>
      <c r="K62" s="138">
        <f t="shared" si="1"/>
        <v>144388</v>
      </c>
      <c r="L62" s="10"/>
      <c r="M62" s="5"/>
    </row>
    <row r="63" spans="1:13">
      <c r="A63" s="5"/>
      <c r="B63" s="9"/>
      <c r="C63" s="133" t="s">
        <v>152</v>
      </c>
      <c r="D63" s="150"/>
      <c r="E63" s="150"/>
      <c r="F63" s="150"/>
      <c r="G63" s="151" t="s">
        <v>191</v>
      </c>
      <c r="H63" s="150" t="s">
        <v>178</v>
      </c>
      <c r="I63" s="136">
        <v>2</v>
      </c>
      <c r="J63" s="433">
        <f>+'APUs ADICIONALES'!H34</f>
        <v>72194</v>
      </c>
      <c r="K63" s="138">
        <f t="shared" si="1"/>
        <v>144388</v>
      </c>
      <c r="L63" s="10"/>
      <c r="M63" s="5"/>
    </row>
    <row r="64" spans="1:13">
      <c r="A64" s="5"/>
      <c r="B64" s="9"/>
      <c r="C64" s="133" t="s">
        <v>153</v>
      </c>
      <c r="D64" s="150"/>
      <c r="E64" s="150"/>
      <c r="F64" s="150"/>
      <c r="G64" s="151" t="s">
        <v>192</v>
      </c>
      <c r="H64" s="150" t="s">
        <v>178</v>
      </c>
      <c r="I64" s="136">
        <v>1</v>
      </c>
      <c r="J64" s="433">
        <f>+'APUs ADICIONALES'!H43</f>
        <v>195112</v>
      </c>
      <c r="K64" s="138">
        <f t="shared" si="1"/>
        <v>195112</v>
      </c>
      <c r="L64" s="10"/>
      <c r="M64" s="5"/>
    </row>
    <row r="65" spans="1:13">
      <c r="A65" s="5"/>
      <c r="B65" s="9"/>
      <c r="C65" s="133" t="s">
        <v>154</v>
      </c>
      <c r="D65" s="150"/>
      <c r="E65" s="150"/>
      <c r="F65" s="150"/>
      <c r="G65" s="151" t="s">
        <v>193</v>
      </c>
      <c r="H65" s="150" t="s">
        <v>178</v>
      </c>
      <c r="I65" s="136">
        <v>6</v>
      </c>
      <c r="J65" s="433">
        <f>+'APUs ADICIONALES'!H53</f>
        <v>130031</v>
      </c>
      <c r="K65" s="138">
        <f t="shared" si="1"/>
        <v>780186</v>
      </c>
      <c r="L65" s="10"/>
      <c r="M65" s="5"/>
    </row>
    <row r="66" spans="1:13">
      <c r="A66" s="5"/>
      <c r="B66" s="9"/>
      <c r="C66" s="133" t="s">
        <v>155</v>
      </c>
      <c r="D66" s="150"/>
      <c r="E66" s="150"/>
      <c r="F66" s="150"/>
      <c r="G66" s="151" t="s">
        <v>194</v>
      </c>
      <c r="H66" s="150" t="s">
        <v>178</v>
      </c>
      <c r="I66" s="136">
        <v>1</v>
      </c>
      <c r="J66" s="433">
        <f>+'APUs ADICIONALES'!H63</f>
        <v>109134</v>
      </c>
      <c r="K66" s="138">
        <f t="shared" si="1"/>
        <v>109134</v>
      </c>
      <c r="L66" s="10"/>
      <c r="M66" s="5"/>
    </row>
    <row r="67" spans="1:13" ht="42.75">
      <c r="A67" s="5"/>
      <c r="B67" s="9"/>
      <c r="C67" s="133" t="s">
        <v>156</v>
      </c>
      <c r="D67" s="150"/>
      <c r="E67" s="150"/>
      <c r="F67" s="150"/>
      <c r="G67" s="151" t="s">
        <v>195</v>
      </c>
      <c r="H67" s="150" t="s">
        <v>178</v>
      </c>
      <c r="I67" s="136">
        <v>5</v>
      </c>
      <c r="J67" s="433">
        <f>+'APUs ADICIONALES'!H73</f>
        <v>516432</v>
      </c>
      <c r="K67" s="138">
        <f t="shared" si="1"/>
        <v>2582160</v>
      </c>
      <c r="L67" s="10"/>
      <c r="M67" s="5"/>
    </row>
    <row r="68" spans="1:13">
      <c r="A68" s="5"/>
      <c r="B68" s="9"/>
      <c r="C68" s="133" t="s">
        <v>157</v>
      </c>
      <c r="D68" s="150"/>
      <c r="E68" s="150"/>
      <c r="F68" s="150"/>
      <c r="G68" s="151" t="s">
        <v>196</v>
      </c>
      <c r="H68" s="150" t="s">
        <v>109</v>
      </c>
      <c r="I68" s="136">
        <v>3.4899999999999998</v>
      </c>
      <c r="J68" s="433">
        <f>+'APUs ADICIONALES'!H85</f>
        <v>890696</v>
      </c>
      <c r="K68" s="138">
        <f t="shared" si="1"/>
        <v>3108529</v>
      </c>
      <c r="L68" s="10"/>
      <c r="M68" s="5"/>
    </row>
    <row r="69" spans="1:13">
      <c r="A69" s="5"/>
      <c r="B69" s="9"/>
      <c r="C69" s="133" t="s">
        <v>158</v>
      </c>
      <c r="D69" s="150"/>
      <c r="E69" s="150"/>
      <c r="F69" s="150"/>
      <c r="G69" s="151" t="s">
        <v>197</v>
      </c>
      <c r="H69" s="150" t="s">
        <v>174</v>
      </c>
      <c r="I69" s="136">
        <v>18</v>
      </c>
      <c r="J69" s="433">
        <f>+'APUs ADICIONALES'!H91</f>
        <v>47223</v>
      </c>
      <c r="K69" s="138">
        <f t="shared" si="1"/>
        <v>850014</v>
      </c>
      <c r="L69" s="10"/>
      <c r="M69" s="5"/>
    </row>
    <row r="70" spans="1:13">
      <c r="A70" s="5"/>
      <c r="B70" s="9"/>
      <c r="C70" s="133" t="s">
        <v>159</v>
      </c>
      <c r="D70" s="150"/>
      <c r="E70" s="150"/>
      <c r="F70" s="150"/>
      <c r="G70" s="151" t="s">
        <v>198</v>
      </c>
      <c r="H70" s="150" t="s">
        <v>178</v>
      </c>
      <c r="I70" s="136">
        <v>1</v>
      </c>
      <c r="J70" s="433">
        <f>+'APUs ADICIONALES'!H101</f>
        <v>429875</v>
      </c>
      <c r="K70" s="138">
        <f t="shared" si="1"/>
        <v>429875</v>
      </c>
      <c r="L70" s="10"/>
      <c r="M70" s="5"/>
    </row>
    <row r="71" spans="1:13" ht="28.5">
      <c r="A71" s="5"/>
      <c r="B71" s="9"/>
      <c r="C71" s="133" t="s">
        <v>160</v>
      </c>
      <c r="D71" s="150"/>
      <c r="E71" s="150"/>
      <c r="F71" s="150"/>
      <c r="G71" s="151" t="s">
        <v>199</v>
      </c>
      <c r="H71" s="150" t="s">
        <v>7</v>
      </c>
      <c r="I71" s="136">
        <v>1</v>
      </c>
      <c r="J71" s="433">
        <f>+'APUS GOBER'!J1962</f>
        <v>155549</v>
      </c>
      <c r="K71" s="138">
        <f t="shared" si="1"/>
        <v>155549</v>
      </c>
      <c r="L71" s="10"/>
      <c r="M71" s="5"/>
    </row>
    <row r="72" spans="1:13">
      <c r="A72" s="5"/>
      <c r="B72" s="9"/>
      <c r="C72" s="133" t="s">
        <v>161</v>
      </c>
      <c r="D72" s="150"/>
      <c r="E72" s="150"/>
      <c r="F72" s="150"/>
      <c r="G72" s="151" t="s">
        <v>200</v>
      </c>
      <c r="H72" s="150" t="s">
        <v>178</v>
      </c>
      <c r="I72" s="136">
        <v>9</v>
      </c>
      <c r="J72" s="433">
        <f>+'APUs ADICIONALES'!H107</f>
        <v>6930</v>
      </c>
      <c r="K72" s="138">
        <f t="shared" si="1"/>
        <v>62370</v>
      </c>
      <c r="L72" s="10"/>
      <c r="M72" s="5"/>
    </row>
    <row r="73" spans="1:13">
      <c r="A73" s="5"/>
      <c r="B73" s="9"/>
      <c r="C73" s="133" t="s">
        <v>162</v>
      </c>
      <c r="D73" s="150"/>
      <c r="E73" s="150"/>
      <c r="F73" s="150"/>
      <c r="G73" s="151" t="s">
        <v>201</v>
      </c>
      <c r="H73" s="150" t="s">
        <v>178</v>
      </c>
      <c r="I73" s="136">
        <v>7</v>
      </c>
      <c r="J73" s="433">
        <f>+'APUs ADICIONALES'!H114</f>
        <v>6670</v>
      </c>
      <c r="K73" s="138">
        <f t="shared" si="1"/>
        <v>46690</v>
      </c>
      <c r="L73" s="10"/>
      <c r="M73" s="5"/>
    </row>
    <row r="74" spans="1:13">
      <c r="A74" s="5"/>
      <c r="B74" s="9"/>
      <c r="C74" s="133" t="s">
        <v>163</v>
      </c>
      <c r="D74" s="150"/>
      <c r="E74" s="150"/>
      <c r="F74" s="150"/>
      <c r="G74" s="151" t="s">
        <v>202</v>
      </c>
      <c r="H74" s="150" t="s">
        <v>178</v>
      </c>
      <c r="I74" s="136">
        <v>10</v>
      </c>
      <c r="J74" s="433">
        <f>+'APUs ADICIONALES'!H121</f>
        <v>6410</v>
      </c>
      <c r="K74" s="138">
        <f t="shared" si="1"/>
        <v>64100</v>
      </c>
      <c r="L74" s="10"/>
      <c r="M74" s="5"/>
    </row>
    <row r="75" spans="1:13">
      <c r="A75" s="5"/>
      <c r="B75" s="9"/>
      <c r="C75" s="133" t="s">
        <v>164</v>
      </c>
      <c r="D75" s="150"/>
      <c r="E75" s="150"/>
      <c r="F75" s="150"/>
      <c r="G75" s="151" t="s">
        <v>203</v>
      </c>
      <c r="H75" s="150" t="s">
        <v>178</v>
      </c>
      <c r="I75" s="136">
        <v>21</v>
      </c>
      <c r="J75" s="433">
        <f>+'APUs ADICIONALES'!H128</f>
        <v>6020</v>
      </c>
      <c r="K75" s="138">
        <f t="shared" si="1"/>
        <v>126420</v>
      </c>
      <c r="L75" s="10"/>
      <c r="M75" s="5"/>
    </row>
    <row r="76" spans="1:13">
      <c r="A76" s="5"/>
      <c r="B76" s="9"/>
      <c r="C76" s="133" t="s">
        <v>165</v>
      </c>
      <c r="D76" s="150"/>
      <c r="E76" s="150"/>
      <c r="F76" s="150"/>
      <c r="G76" s="151" t="s">
        <v>204</v>
      </c>
      <c r="H76" s="150" t="s">
        <v>174</v>
      </c>
      <c r="I76" s="136">
        <v>39.620000000000005</v>
      </c>
      <c r="J76" s="433">
        <f>+'APUS GOBER'!J2026</f>
        <v>184870</v>
      </c>
      <c r="K76" s="138">
        <f t="shared" si="1"/>
        <v>7324549</v>
      </c>
      <c r="L76" s="10"/>
      <c r="M76" s="5"/>
    </row>
    <row r="77" spans="1:13">
      <c r="A77" s="5"/>
      <c r="B77" s="9"/>
      <c r="C77" s="133" t="s">
        <v>166</v>
      </c>
      <c r="D77" s="150"/>
      <c r="E77" s="150"/>
      <c r="F77" s="150"/>
      <c r="G77" s="151" t="s">
        <v>205</v>
      </c>
      <c r="H77" s="150" t="s">
        <v>174</v>
      </c>
      <c r="I77" s="136">
        <v>6.3</v>
      </c>
      <c r="J77" s="433">
        <f>+'APUS GOBER'!J2090</f>
        <v>56324</v>
      </c>
      <c r="K77" s="138">
        <f t="shared" si="1"/>
        <v>354841</v>
      </c>
      <c r="L77" s="10"/>
      <c r="M77" s="5"/>
    </row>
    <row r="78" spans="1:13" ht="28.5">
      <c r="A78" s="5"/>
      <c r="B78" s="9"/>
      <c r="C78" s="133" t="s">
        <v>167</v>
      </c>
      <c r="D78" s="150"/>
      <c r="E78" s="150"/>
      <c r="F78" s="150"/>
      <c r="G78" s="151" t="s">
        <v>206</v>
      </c>
      <c r="H78" s="150" t="s">
        <v>7</v>
      </c>
      <c r="I78" s="136">
        <v>9</v>
      </c>
      <c r="J78" s="433">
        <f>+'APUS GOBER'!J2154</f>
        <v>17874</v>
      </c>
      <c r="K78" s="138">
        <f t="shared" si="1"/>
        <v>160866</v>
      </c>
      <c r="L78" s="10"/>
      <c r="M78" s="5"/>
    </row>
    <row r="79" spans="1:13" ht="28.5">
      <c r="A79" s="5"/>
      <c r="B79" s="9"/>
      <c r="C79" s="133" t="s">
        <v>168</v>
      </c>
      <c r="D79" s="150"/>
      <c r="E79" s="150"/>
      <c r="F79" s="150"/>
      <c r="G79" s="151" t="s">
        <v>207</v>
      </c>
      <c r="H79" s="150" t="s">
        <v>7</v>
      </c>
      <c r="I79" s="136">
        <v>3</v>
      </c>
      <c r="J79" s="433">
        <f>+'APUS GOBER'!J2218</f>
        <v>21079</v>
      </c>
      <c r="K79" s="138">
        <f t="shared" si="1"/>
        <v>63237</v>
      </c>
      <c r="L79" s="10"/>
      <c r="M79" s="5"/>
    </row>
    <row r="80" spans="1:13" ht="28.5">
      <c r="A80" s="5"/>
      <c r="B80" s="9"/>
      <c r="C80" s="133" t="s">
        <v>169</v>
      </c>
      <c r="D80" s="150"/>
      <c r="E80" s="150"/>
      <c r="F80" s="150"/>
      <c r="G80" s="151" t="s">
        <v>208</v>
      </c>
      <c r="H80" s="150" t="s">
        <v>7</v>
      </c>
      <c r="I80" s="136">
        <v>18</v>
      </c>
      <c r="J80" s="433">
        <f>+'APUS GOBER'!J2282</f>
        <v>38151</v>
      </c>
      <c r="K80" s="138">
        <f t="shared" si="1"/>
        <v>686718</v>
      </c>
      <c r="L80" s="10"/>
      <c r="M80" s="5"/>
    </row>
    <row r="81" spans="1:13">
      <c r="A81" s="5"/>
      <c r="B81" s="9"/>
      <c r="C81" s="133" t="s">
        <v>170</v>
      </c>
      <c r="D81" s="150"/>
      <c r="E81" s="150"/>
      <c r="F81" s="150"/>
      <c r="G81" s="151" t="s">
        <v>209</v>
      </c>
      <c r="H81" s="150" t="s">
        <v>174</v>
      </c>
      <c r="I81" s="136">
        <v>50.79</v>
      </c>
      <c r="J81" s="433">
        <f>+'APUS GOBER'!J2345</f>
        <v>131551</v>
      </c>
      <c r="K81" s="138">
        <f t="shared" si="1"/>
        <v>6681475</v>
      </c>
      <c r="L81" s="10"/>
      <c r="M81" s="5"/>
    </row>
    <row r="82" spans="1:13" ht="42.75">
      <c r="A82" s="5"/>
      <c r="B82" s="9"/>
      <c r="C82" s="133" t="s">
        <v>171</v>
      </c>
      <c r="D82" s="150"/>
      <c r="E82" s="150"/>
      <c r="F82" s="150"/>
      <c r="G82" s="151" t="s">
        <v>210</v>
      </c>
      <c r="H82" s="150" t="s">
        <v>178</v>
      </c>
      <c r="I82" s="136">
        <v>1</v>
      </c>
      <c r="J82" s="433">
        <f>+'APUs ADICIONALES'!H135</f>
        <v>206512</v>
      </c>
      <c r="K82" s="138">
        <f t="shared" si="1"/>
        <v>206512</v>
      </c>
      <c r="L82" s="10"/>
      <c r="M82" s="5"/>
    </row>
    <row r="83" spans="1:13" ht="42.75">
      <c r="A83" s="5"/>
      <c r="B83" s="9"/>
      <c r="C83" s="133" t="s">
        <v>172</v>
      </c>
      <c r="D83" s="150"/>
      <c r="E83" s="150"/>
      <c r="F83" s="150"/>
      <c r="G83" s="151" t="s">
        <v>211</v>
      </c>
      <c r="H83" s="150" t="s">
        <v>174</v>
      </c>
      <c r="I83" s="136">
        <v>1.6</v>
      </c>
      <c r="J83" s="433">
        <f>+'APUs ADICIONALES'!H140</f>
        <v>1176176</v>
      </c>
      <c r="K83" s="138">
        <f t="shared" si="1"/>
        <v>1881882</v>
      </c>
      <c r="L83" s="10"/>
      <c r="M83" s="5"/>
    </row>
    <row r="84" spans="1:13" ht="17.25" thickBot="1">
      <c r="A84" s="5"/>
      <c r="B84" s="9"/>
      <c r="C84" s="139" t="s">
        <v>13</v>
      </c>
      <c r="D84" s="163"/>
      <c r="E84" s="163"/>
      <c r="F84" s="163"/>
      <c r="G84" s="164"/>
      <c r="H84" s="165"/>
      <c r="I84" s="136"/>
      <c r="J84" s="142"/>
      <c r="K84" s="143">
        <f>SUM(K44:K83)</f>
        <v>58775164</v>
      </c>
      <c r="L84" s="10"/>
      <c r="M84" s="5"/>
    </row>
    <row r="85" spans="1:13" ht="17.25" thickBot="1">
      <c r="A85" s="5"/>
      <c r="B85" s="9"/>
      <c r="C85" s="244" t="s">
        <v>553</v>
      </c>
      <c r="D85" s="245"/>
      <c r="E85" s="245"/>
      <c r="F85" s="245"/>
      <c r="G85" s="246" t="s">
        <v>511</v>
      </c>
      <c r="H85" s="245"/>
      <c r="I85" s="245"/>
      <c r="J85" s="245"/>
      <c r="K85" s="247"/>
      <c r="L85" s="10"/>
      <c r="M85" s="5"/>
    </row>
    <row r="86" spans="1:13">
      <c r="A86" s="5"/>
      <c r="B86" s="9"/>
      <c r="C86" s="133" t="s">
        <v>212</v>
      </c>
      <c r="D86" s="150"/>
      <c r="E86" s="150"/>
      <c r="F86" s="150"/>
      <c r="G86" s="151" t="s">
        <v>214</v>
      </c>
      <c r="H86" s="150" t="s">
        <v>178</v>
      </c>
      <c r="I86" s="136">
        <v>1</v>
      </c>
      <c r="J86" s="433">
        <f>+'APUs ADICIONALES'!H148</f>
        <v>15032692</v>
      </c>
      <c r="K86" s="138">
        <f>+ROUND(I86*J86,0)</f>
        <v>15032692</v>
      </c>
      <c r="L86" s="10"/>
      <c r="M86" s="5"/>
    </row>
    <row r="87" spans="1:13" ht="28.5">
      <c r="A87" s="5"/>
      <c r="B87" s="9"/>
      <c r="C87" s="133" t="s">
        <v>213</v>
      </c>
      <c r="D87" s="150"/>
      <c r="E87" s="150"/>
      <c r="F87" s="150"/>
      <c r="G87" s="151" t="s">
        <v>215</v>
      </c>
      <c r="H87" s="150" t="s">
        <v>178</v>
      </c>
      <c r="I87" s="136">
        <v>1</v>
      </c>
      <c r="J87" s="433">
        <f>+'APUs ADICIONALES'!H153</f>
        <v>8353159</v>
      </c>
      <c r="K87" s="138">
        <f>+ROUND(I87*J87,0)</f>
        <v>8353159</v>
      </c>
      <c r="L87" s="10"/>
      <c r="M87" s="5"/>
    </row>
    <row r="88" spans="1:13" ht="17.25" thickBot="1">
      <c r="A88" s="5"/>
      <c r="B88" s="9"/>
      <c r="C88" s="139" t="s">
        <v>13</v>
      </c>
      <c r="D88" s="163"/>
      <c r="E88" s="163"/>
      <c r="F88" s="163"/>
      <c r="G88" s="164"/>
      <c r="H88" s="165"/>
      <c r="I88" s="136"/>
      <c r="J88" s="142"/>
      <c r="K88" s="143">
        <f>SUM(K86:K87)</f>
        <v>23385851</v>
      </c>
      <c r="L88" s="10"/>
      <c r="M88" s="5"/>
    </row>
    <row r="89" spans="1:13" ht="17.25" thickBot="1">
      <c r="A89" s="5"/>
      <c r="B89" s="9"/>
      <c r="C89" s="244" t="s">
        <v>554</v>
      </c>
      <c r="D89" s="245"/>
      <c r="E89" s="245"/>
      <c r="F89" s="245"/>
      <c r="G89" s="246" t="s">
        <v>512</v>
      </c>
      <c r="H89" s="245"/>
      <c r="I89" s="245"/>
      <c r="J89" s="245"/>
      <c r="K89" s="247"/>
      <c r="L89" s="10"/>
      <c r="M89" s="5"/>
    </row>
    <row r="90" spans="1:13">
      <c r="A90" s="5"/>
      <c r="B90" s="9"/>
      <c r="C90" s="251" t="s">
        <v>555</v>
      </c>
      <c r="D90" s="252"/>
      <c r="E90" s="252"/>
      <c r="F90" s="252"/>
      <c r="G90" s="253" t="s">
        <v>513</v>
      </c>
      <c r="H90" s="252"/>
      <c r="I90" s="252"/>
      <c r="J90" s="252"/>
      <c r="K90" s="254"/>
      <c r="L90" s="10"/>
      <c r="M90" s="5"/>
    </row>
    <row r="91" spans="1:13" ht="28.5">
      <c r="A91" s="5"/>
      <c r="B91" s="9"/>
      <c r="C91" s="133" t="s">
        <v>216</v>
      </c>
      <c r="D91" s="248"/>
      <c r="E91" s="248"/>
      <c r="F91" s="248"/>
      <c r="G91" s="249" t="s">
        <v>224</v>
      </c>
      <c r="H91" s="248" t="s">
        <v>225</v>
      </c>
      <c r="I91" s="250">
        <v>47</v>
      </c>
      <c r="J91" s="858">
        <f>+'APUS GOBER'!J2411</f>
        <v>153558</v>
      </c>
      <c r="K91" s="138">
        <f>+ROUND(I91*J91,0)</f>
        <v>7217226</v>
      </c>
      <c r="L91" s="10"/>
      <c r="M91" s="5"/>
    </row>
    <row r="92" spans="1:13" ht="42.75">
      <c r="A92" s="5"/>
      <c r="B92" s="9"/>
      <c r="C92" s="133" t="s">
        <v>217</v>
      </c>
      <c r="D92" s="150"/>
      <c r="E92" s="150"/>
      <c r="F92" s="150"/>
      <c r="G92" s="151" t="s">
        <v>226</v>
      </c>
      <c r="H92" s="150" t="s">
        <v>225</v>
      </c>
      <c r="I92" s="136">
        <v>4</v>
      </c>
      <c r="J92" s="433">
        <f>+'APUS GOBER'!J2477</f>
        <v>242772</v>
      </c>
      <c r="K92" s="138">
        <f t="shared" ref="K92:K95" si="2">+ROUND(I92*J92,0)</f>
        <v>971088</v>
      </c>
      <c r="L92" s="10"/>
      <c r="M92" s="5"/>
    </row>
    <row r="93" spans="1:13">
      <c r="A93" s="5"/>
      <c r="B93" s="9"/>
      <c r="C93" s="133" t="s">
        <v>218</v>
      </c>
      <c r="D93" s="150"/>
      <c r="E93" s="150"/>
      <c r="F93" s="150"/>
      <c r="G93" s="151" t="s">
        <v>221</v>
      </c>
      <c r="H93" s="150" t="s">
        <v>222</v>
      </c>
      <c r="I93" s="136">
        <v>7</v>
      </c>
      <c r="J93" s="433">
        <f>+'APUs ADICIONALES'!H161</f>
        <v>334152</v>
      </c>
      <c r="K93" s="138">
        <f t="shared" si="2"/>
        <v>2339064</v>
      </c>
      <c r="L93" s="10"/>
      <c r="M93" s="5"/>
    </row>
    <row r="94" spans="1:13" ht="28.5">
      <c r="A94" s="5"/>
      <c r="B94" s="9"/>
      <c r="C94" s="133" t="s">
        <v>219</v>
      </c>
      <c r="D94" s="150"/>
      <c r="E94" s="150"/>
      <c r="F94" s="150"/>
      <c r="G94" s="151" t="s">
        <v>227</v>
      </c>
      <c r="H94" s="150" t="s">
        <v>225</v>
      </c>
      <c r="I94" s="136">
        <v>47</v>
      </c>
      <c r="J94" s="433">
        <f>+'APUS GOBER'!J2542</f>
        <v>129623</v>
      </c>
      <c r="K94" s="138">
        <f t="shared" si="2"/>
        <v>6092281</v>
      </c>
      <c r="L94" s="10"/>
      <c r="M94" s="5"/>
    </row>
    <row r="95" spans="1:13">
      <c r="A95" s="5"/>
      <c r="B95" s="9"/>
      <c r="C95" s="133" t="s">
        <v>220</v>
      </c>
      <c r="D95" s="150"/>
      <c r="E95" s="150"/>
      <c r="F95" s="150"/>
      <c r="G95" s="151" t="s">
        <v>223</v>
      </c>
      <c r="H95" s="150" t="s">
        <v>222</v>
      </c>
      <c r="I95" s="136">
        <v>1</v>
      </c>
      <c r="J95" s="433">
        <f>+'APUs ADICIONALES'!H174</f>
        <v>5581406</v>
      </c>
      <c r="K95" s="138">
        <f t="shared" si="2"/>
        <v>5581406</v>
      </c>
      <c r="L95" s="10"/>
      <c r="M95" s="5"/>
    </row>
    <row r="96" spans="1:13" ht="17.25" thickBot="1">
      <c r="A96" s="5"/>
      <c r="B96" s="9"/>
      <c r="C96" s="139" t="s">
        <v>13</v>
      </c>
      <c r="D96" s="163"/>
      <c r="E96" s="163"/>
      <c r="F96" s="163"/>
      <c r="G96" s="164"/>
      <c r="H96" s="165"/>
      <c r="I96" s="136"/>
      <c r="J96" s="142"/>
      <c r="K96" s="143">
        <f>SUM(K91:K95)</f>
        <v>22201065</v>
      </c>
      <c r="L96" s="10"/>
      <c r="M96" s="5"/>
    </row>
    <row r="97" spans="1:13" ht="17.25" thickBot="1">
      <c r="A97" s="5"/>
      <c r="B97" s="9"/>
      <c r="C97" s="244" t="s">
        <v>556</v>
      </c>
      <c r="D97" s="245"/>
      <c r="E97" s="245"/>
      <c r="F97" s="245"/>
      <c r="G97" s="246" t="s">
        <v>513</v>
      </c>
      <c r="H97" s="245"/>
      <c r="I97" s="245"/>
      <c r="J97" s="245"/>
      <c r="K97" s="247"/>
      <c r="L97" s="10"/>
      <c r="M97" s="5"/>
    </row>
    <row r="98" spans="1:13" ht="28.5">
      <c r="A98" s="5"/>
      <c r="B98" s="9"/>
      <c r="C98" s="133" t="s">
        <v>228</v>
      </c>
      <c r="D98" s="150"/>
      <c r="E98" s="150"/>
      <c r="F98" s="150"/>
      <c r="G98" s="151" t="s">
        <v>235</v>
      </c>
      <c r="H98" s="150" t="s">
        <v>178</v>
      </c>
      <c r="I98" s="136">
        <v>2</v>
      </c>
      <c r="J98" s="433">
        <f>+'APUs ADICIONALES'!H181</f>
        <v>260888</v>
      </c>
      <c r="K98" s="138">
        <f>+ROUND(I98*J98,0)</f>
        <v>521776</v>
      </c>
      <c r="L98" s="10"/>
      <c r="M98" s="5"/>
    </row>
    <row r="99" spans="1:13" ht="28.5">
      <c r="A99" s="5"/>
      <c r="B99" s="9"/>
      <c r="C99" s="133" t="s">
        <v>229</v>
      </c>
      <c r="D99" s="150"/>
      <c r="E99" s="150"/>
      <c r="F99" s="150"/>
      <c r="G99" s="151" t="s">
        <v>236</v>
      </c>
      <c r="H99" s="150" t="s">
        <v>178</v>
      </c>
      <c r="I99" s="136">
        <v>1</v>
      </c>
      <c r="J99" s="433">
        <f>+'APUs ADICIONALES'!H187</f>
        <v>439846</v>
      </c>
      <c r="K99" s="138">
        <f t="shared" ref="K99:K104" si="3">+ROUND(I99*J99,0)</f>
        <v>439846</v>
      </c>
      <c r="L99" s="10"/>
      <c r="M99" s="5"/>
    </row>
    <row r="100" spans="1:13" ht="28.5">
      <c r="A100" s="5"/>
      <c r="B100" s="9"/>
      <c r="C100" s="133" t="s">
        <v>230</v>
      </c>
      <c r="D100" s="150"/>
      <c r="E100" s="150"/>
      <c r="F100" s="150"/>
      <c r="G100" s="151" t="s">
        <v>237</v>
      </c>
      <c r="H100" s="150" t="s">
        <v>178</v>
      </c>
      <c r="I100" s="136">
        <v>1</v>
      </c>
      <c r="J100" s="433">
        <f>+'APUs ADICIONALES'!H193</f>
        <v>1251939</v>
      </c>
      <c r="K100" s="138">
        <f t="shared" si="3"/>
        <v>1251939</v>
      </c>
      <c r="L100" s="10"/>
      <c r="M100" s="5"/>
    </row>
    <row r="101" spans="1:13" ht="85.5">
      <c r="A101" s="5"/>
      <c r="B101" s="9"/>
      <c r="C101" s="133" t="s">
        <v>231</v>
      </c>
      <c r="D101" s="150"/>
      <c r="E101" s="150"/>
      <c r="F101" s="150"/>
      <c r="G101" s="151" t="s">
        <v>238</v>
      </c>
      <c r="H101" s="150" t="s">
        <v>178</v>
      </c>
      <c r="I101" s="136">
        <v>1</v>
      </c>
      <c r="J101" s="433">
        <f>+'APUs ADICIONALES'!H199</f>
        <v>1329679</v>
      </c>
      <c r="K101" s="138">
        <f t="shared" si="3"/>
        <v>1329679</v>
      </c>
      <c r="L101" s="10"/>
      <c r="M101" s="5"/>
    </row>
    <row r="102" spans="1:13" ht="28.5">
      <c r="A102" s="5"/>
      <c r="B102" s="9"/>
      <c r="C102" s="133" t="s">
        <v>232</v>
      </c>
      <c r="D102" s="150"/>
      <c r="E102" s="150"/>
      <c r="F102" s="150"/>
      <c r="G102" s="151" t="s">
        <v>239</v>
      </c>
      <c r="H102" s="150" t="s">
        <v>178</v>
      </c>
      <c r="I102" s="136">
        <v>1</v>
      </c>
      <c r="J102" s="433">
        <f>+'APUs ADICIONALES'!H205</f>
        <v>1889381</v>
      </c>
      <c r="K102" s="138">
        <f t="shared" si="3"/>
        <v>1889381</v>
      </c>
      <c r="L102" s="10"/>
      <c r="M102" s="5"/>
    </row>
    <row r="103" spans="1:13" ht="28.5">
      <c r="A103" s="5"/>
      <c r="B103" s="9"/>
      <c r="C103" s="133" t="s">
        <v>233</v>
      </c>
      <c r="D103" s="150"/>
      <c r="E103" s="150"/>
      <c r="F103" s="150"/>
      <c r="G103" s="151" t="s">
        <v>240</v>
      </c>
      <c r="H103" s="150" t="s">
        <v>178</v>
      </c>
      <c r="I103" s="136">
        <v>2</v>
      </c>
      <c r="J103" s="433">
        <f>+'APUs ADICIONALES'!H212</f>
        <v>790586</v>
      </c>
      <c r="K103" s="138">
        <f t="shared" si="3"/>
        <v>1581172</v>
      </c>
      <c r="L103" s="10"/>
      <c r="M103" s="5"/>
    </row>
    <row r="104" spans="1:13" ht="28.5">
      <c r="A104" s="5"/>
      <c r="B104" s="9"/>
      <c r="C104" s="133" t="s">
        <v>234</v>
      </c>
      <c r="D104" s="150"/>
      <c r="E104" s="150"/>
      <c r="F104" s="150"/>
      <c r="G104" s="151" t="s">
        <v>241</v>
      </c>
      <c r="H104" s="150" t="s">
        <v>178</v>
      </c>
      <c r="I104" s="136">
        <v>1</v>
      </c>
      <c r="J104" s="433">
        <f>+'APUs ADICIONALES'!H218</f>
        <v>1279759</v>
      </c>
      <c r="K104" s="138">
        <f t="shared" si="3"/>
        <v>1279759</v>
      </c>
      <c r="L104" s="10"/>
      <c r="M104" s="5"/>
    </row>
    <row r="105" spans="1:13" ht="17.25" thickBot="1">
      <c r="A105" s="5"/>
      <c r="B105" s="9"/>
      <c r="C105" s="139" t="s">
        <v>13</v>
      </c>
      <c r="D105" s="163"/>
      <c r="E105" s="163"/>
      <c r="F105" s="163"/>
      <c r="G105" s="164"/>
      <c r="H105" s="165"/>
      <c r="I105" s="136"/>
      <c r="J105" s="142"/>
      <c r="K105" s="143">
        <f>SUM(K98:K104)</f>
        <v>8293552</v>
      </c>
      <c r="L105" s="10"/>
      <c r="M105" s="5"/>
    </row>
    <row r="106" spans="1:13" ht="17.25" thickBot="1">
      <c r="A106" s="5"/>
      <c r="B106" s="9"/>
      <c r="C106" s="244" t="s">
        <v>557</v>
      </c>
      <c r="D106" s="245"/>
      <c r="E106" s="245"/>
      <c r="F106" s="245"/>
      <c r="G106" s="246" t="s">
        <v>514</v>
      </c>
      <c r="H106" s="245"/>
      <c r="I106" s="245"/>
      <c r="J106" s="245"/>
      <c r="K106" s="247"/>
      <c r="L106" s="10"/>
      <c r="M106" s="5"/>
    </row>
    <row r="107" spans="1:13" ht="28.5">
      <c r="A107" s="5"/>
      <c r="B107" s="9"/>
      <c r="C107" s="133" t="s">
        <v>242</v>
      </c>
      <c r="D107" s="150"/>
      <c r="E107" s="150"/>
      <c r="F107" s="150"/>
      <c r="G107" s="151" t="s">
        <v>247</v>
      </c>
      <c r="H107" s="150" t="s">
        <v>225</v>
      </c>
      <c r="I107" s="136">
        <v>11</v>
      </c>
      <c r="J107" s="433">
        <f>+'APUS GOBER'!J2607</f>
        <v>222075</v>
      </c>
      <c r="K107" s="138">
        <f>+ROUND(I107*J107,0)</f>
        <v>2442825</v>
      </c>
      <c r="L107" s="10"/>
      <c r="M107" s="5"/>
    </row>
    <row r="108" spans="1:13">
      <c r="A108" s="5"/>
      <c r="B108" s="9"/>
      <c r="C108" s="133" t="s">
        <v>243</v>
      </c>
      <c r="D108" s="150"/>
      <c r="E108" s="150"/>
      <c r="F108" s="150"/>
      <c r="G108" s="151" t="s">
        <v>248</v>
      </c>
      <c r="H108" s="150" t="s">
        <v>225</v>
      </c>
      <c r="I108" s="136">
        <v>19</v>
      </c>
      <c r="J108" s="433">
        <f>+'APUS GOBER'!J2673</f>
        <v>37571</v>
      </c>
      <c r="K108" s="138">
        <f t="shared" ref="K108:K111" si="4">+ROUND(I108*J108,0)</f>
        <v>713849</v>
      </c>
      <c r="L108" s="10"/>
      <c r="M108" s="5"/>
    </row>
    <row r="109" spans="1:13">
      <c r="A109" s="5"/>
      <c r="B109" s="9"/>
      <c r="C109" s="133" t="s">
        <v>244</v>
      </c>
      <c r="D109" s="150"/>
      <c r="E109" s="150"/>
      <c r="F109" s="150"/>
      <c r="G109" s="151" t="s">
        <v>249</v>
      </c>
      <c r="H109" s="150" t="s">
        <v>178</v>
      </c>
      <c r="I109" s="136">
        <v>17</v>
      </c>
      <c r="J109" s="433">
        <f>+'APUs ADICIONALES'!H225</f>
        <v>307102</v>
      </c>
      <c r="K109" s="138">
        <f t="shared" si="4"/>
        <v>5220734</v>
      </c>
      <c r="L109" s="10"/>
      <c r="M109" s="5"/>
    </row>
    <row r="110" spans="1:13" ht="28.5">
      <c r="A110" s="5"/>
      <c r="B110" s="9"/>
      <c r="C110" s="133" t="s">
        <v>245</v>
      </c>
      <c r="D110" s="150"/>
      <c r="E110" s="150"/>
      <c r="F110" s="150"/>
      <c r="G110" s="151" t="s">
        <v>250</v>
      </c>
      <c r="H110" s="150" t="s">
        <v>225</v>
      </c>
      <c r="I110" s="136">
        <v>13</v>
      </c>
      <c r="J110" s="433">
        <f>+'APUS GOBER'!J2738</f>
        <v>139266</v>
      </c>
      <c r="K110" s="138">
        <f t="shared" si="4"/>
        <v>1810458</v>
      </c>
      <c r="L110" s="10"/>
      <c r="M110" s="5"/>
    </row>
    <row r="111" spans="1:13">
      <c r="A111" s="5"/>
      <c r="B111" s="9"/>
      <c r="C111" s="133" t="s">
        <v>246</v>
      </c>
      <c r="D111" s="150"/>
      <c r="E111" s="150"/>
      <c r="F111" s="150"/>
      <c r="G111" s="151" t="s">
        <v>251</v>
      </c>
      <c r="H111" s="150" t="s">
        <v>178</v>
      </c>
      <c r="I111" s="136">
        <v>2</v>
      </c>
      <c r="J111" s="433">
        <f>+'APUs ADICIONALES'!H231</f>
        <v>802532</v>
      </c>
      <c r="K111" s="138">
        <f t="shared" si="4"/>
        <v>1605064</v>
      </c>
      <c r="L111" s="10"/>
      <c r="M111" s="5"/>
    </row>
    <row r="112" spans="1:13" ht="17.25" thickBot="1">
      <c r="A112" s="5"/>
      <c r="B112" s="9"/>
      <c r="C112" s="139" t="s">
        <v>13</v>
      </c>
      <c r="D112" s="163"/>
      <c r="E112" s="163"/>
      <c r="F112" s="163"/>
      <c r="G112" s="164"/>
      <c r="H112" s="165"/>
      <c r="I112" s="136"/>
      <c r="J112" s="142"/>
      <c r="K112" s="143">
        <f>SUM(K107:K111)</f>
        <v>11792930</v>
      </c>
      <c r="L112" s="10"/>
      <c r="M112" s="5"/>
    </row>
    <row r="113" spans="1:13" ht="17.25" thickBot="1">
      <c r="A113" s="5"/>
      <c r="B113" s="9"/>
      <c r="C113" s="244" t="s">
        <v>558</v>
      </c>
      <c r="D113" s="245"/>
      <c r="E113" s="245"/>
      <c r="F113" s="245"/>
      <c r="G113" s="246" t="s">
        <v>515</v>
      </c>
      <c r="H113" s="245"/>
      <c r="I113" s="245"/>
      <c r="J113" s="245"/>
      <c r="K113" s="247"/>
      <c r="L113" s="10"/>
      <c r="M113" s="5"/>
    </row>
    <row r="114" spans="1:13">
      <c r="A114" s="5"/>
      <c r="B114" s="9"/>
      <c r="C114" s="133" t="s">
        <v>252</v>
      </c>
      <c r="D114" s="150"/>
      <c r="E114" s="150"/>
      <c r="F114" s="150"/>
      <c r="G114" s="151" t="s">
        <v>258</v>
      </c>
      <c r="H114" s="150" t="s">
        <v>174</v>
      </c>
      <c r="I114" s="136">
        <v>75</v>
      </c>
      <c r="J114" s="433">
        <f>+'APUs ADICIONALES'!H239</f>
        <v>59349</v>
      </c>
      <c r="K114" s="138">
        <f>+ROUND(I114*J114,0)</f>
        <v>4451175</v>
      </c>
      <c r="L114" s="10"/>
      <c r="M114" s="5"/>
    </row>
    <row r="115" spans="1:13">
      <c r="A115" s="5"/>
      <c r="B115" s="9"/>
      <c r="C115" s="133" t="s">
        <v>253</v>
      </c>
      <c r="D115" s="150"/>
      <c r="E115" s="150"/>
      <c r="F115" s="150"/>
      <c r="G115" s="151" t="s">
        <v>259</v>
      </c>
      <c r="H115" s="150" t="s">
        <v>174</v>
      </c>
      <c r="I115" s="136">
        <v>50</v>
      </c>
      <c r="J115" s="433">
        <f>+'APUs ADICIONALES'!H248</f>
        <v>74974</v>
      </c>
      <c r="K115" s="138">
        <f t="shared" ref="K115:K119" si="5">+ROUND(I115*J115,0)</f>
        <v>3748700</v>
      </c>
      <c r="L115" s="10"/>
      <c r="M115" s="5"/>
    </row>
    <row r="116" spans="1:13">
      <c r="A116" s="5"/>
      <c r="B116" s="9"/>
      <c r="C116" s="133" t="s">
        <v>254</v>
      </c>
      <c r="D116" s="150"/>
      <c r="E116" s="150"/>
      <c r="F116" s="150"/>
      <c r="G116" s="151" t="s">
        <v>260</v>
      </c>
      <c r="H116" s="150" t="s">
        <v>174</v>
      </c>
      <c r="I116" s="136">
        <v>50</v>
      </c>
      <c r="J116" s="433">
        <f>+'APUs ADICIONALES'!H257</f>
        <v>92396</v>
      </c>
      <c r="K116" s="138">
        <f t="shared" si="5"/>
        <v>4619800</v>
      </c>
      <c r="L116" s="10"/>
      <c r="M116" s="5"/>
    </row>
    <row r="117" spans="1:13" ht="28.5">
      <c r="A117" s="5"/>
      <c r="B117" s="9"/>
      <c r="C117" s="133" t="s">
        <v>255</v>
      </c>
      <c r="D117" s="150"/>
      <c r="E117" s="150"/>
      <c r="F117" s="150"/>
      <c r="G117" s="151" t="s">
        <v>261</v>
      </c>
      <c r="H117" s="150" t="s">
        <v>174</v>
      </c>
      <c r="I117" s="136">
        <v>50</v>
      </c>
      <c r="J117" s="433">
        <f>+'APUs ADICIONALES'!H266</f>
        <v>100900</v>
      </c>
      <c r="K117" s="138">
        <f t="shared" si="5"/>
        <v>5045000</v>
      </c>
      <c r="L117" s="10"/>
      <c r="M117" s="5"/>
    </row>
    <row r="118" spans="1:13" ht="28.5">
      <c r="A118" s="5"/>
      <c r="B118" s="9"/>
      <c r="C118" s="133" t="s">
        <v>256</v>
      </c>
      <c r="D118" s="150"/>
      <c r="E118" s="150"/>
      <c r="F118" s="150"/>
      <c r="G118" s="151" t="s">
        <v>262</v>
      </c>
      <c r="H118" s="150" t="s">
        <v>174</v>
      </c>
      <c r="I118" s="136">
        <v>75</v>
      </c>
      <c r="J118" s="433">
        <f>+'APUs ADICIONALES'!H274</f>
        <v>97287</v>
      </c>
      <c r="K118" s="138">
        <f t="shared" si="5"/>
        <v>7296525</v>
      </c>
      <c r="L118" s="10"/>
      <c r="M118" s="5"/>
    </row>
    <row r="119" spans="1:13">
      <c r="A119" s="5"/>
      <c r="B119" s="9"/>
      <c r="C119" s="133" t="s">
        <v>257</v>
      </c>
      <c r="D119" s="150"/>
      <c r="E119" s="150"/>
      <c r="F119" s="150"/>
      <c r="G119" s="151" t="s">
        <v>263</v>
      </c>
      <c r="H119" s="150" t="s">
        <v>174</v>
      </c>
      <c r="I119" s="136">
        <v>50</v>
      </c>
      <c r="J119" s="433">
        <f>+'APUs ADICIONALES'!H284</f>
        <v>83426</v>
      </c>
      <c r="K119" s="138">
        <f t="shared" si="5"/>
        <v>4171300</v>
      </c>
      <c r="L119" s="10"/>
      <c r="M119" s="5"/>
    </row>
    <row r="120" spans="1:13" ht="17.25" thickBot="1">
      <c r="A120" s="5"/>
      <c r="B120" s="9"/>
      <c r="C120" s="139" t="s">
        <v>13</v>
      </c>
      <c r="D120" s="163"/>
      <c r="E120" s="163"/>
      <c r="F120" s="163"/>
      <c r="G120" s="164"/>
      <c r="H120" s="165"/>
      <c r="I120" s="136"/>
      <c r="J120" s="142"/>
      <c r="K120" s="143">
        <f>SUM(K114:K119)</f>
        <v>29332500</v>
      </c>
      <c r="L120" s="10"/>
      <c r="M120" s="5"/>
    </row>
    <row r="121" spans="1:13" ht="17.25" thickBot="1">
      <c r="A121" s="5"/>
      <c r="B121" s="9"/>
      <c r="C121" s="244" t="s">
        <v>559</v>
      </c>
      <c r="D121" s="245"/>
      <c r="E121" s="245"/>
      <c r="F121" s="245"/>
      <c r="G121" s="246" t="s">
        <v>516</v>
      </c>
      <c r="H121" s="245"/>
      <c r="I121" s="245"/>
      <c r="J121" s="245"/>
      <c r="K121" s="247"/>
      <c r="L121" s="10"/>
      <c r="M121" s="5"/>
    </row>
    <row r="122" spans="1:13">
      <c r="A122" s="5"/>
      <c r="B122" s="9"/>
      <c r="C122" s="133" t="s">
        <v>264</v>
      </c>
      <c r="D122" s="150"/>
      <c r="E122" s="150"/>
      <c r="F122" s="150"/>
      <c r="G122" s="151" t="s">
        <v>270</v>
      </c>
      <c r="H122" s="150" t="s">
        <v>178</v>
      </c>
      <c r="I122" s="136">
        <v>3</v>
      </c>
      <c r="J122" s="433">
        <f>+'APUs ADICIONALES'!H296</f>
        <v>3935357</v>
      </c>
      <c r="K122" s="138">
        <f>+ROUND(I122*J122,0)</f>
        <v>11806071</v>
      </c>
      <c r="L122" s="10"/>
      <c r="M122" s="5"/>
    </row>
    <row r="123" spans="1:13" ht="28.5">
      <c r="A123" s="5"/>
      <c r="B123" s="9"/>
      <c r="C123" s="133" t="s">
        <v>265</v>
      </c>
      <c r="D123" s="150"/>
      <c r="E123" s="150"/>
      <c r="F123" s="150"/>
      <c r="G123" s="151" t="s">
        <v>271</v>
      </c>
      <c r="H123" s="150" t="s">
        <v>178</v>
      </c>
      <c r="I123" s="136">
        <v>5</v>
      </c>
      <c r="J123" s="433">
        <f>+'APUs ADICIONALES'!H307</f>
        <v>406357</v>
      </c>
      <c r="K123" s="138">
        <f t="shared" ref="K123:K127" si="6">+ROUND(I123*J123,0)</f>
        <v>2031785</v>
      </c>
      <c r="L123" s="10"/>
      <c r="M123" s="5"/>
    </row>
    <row r="124" spans="1:13" ht="28.5">
      <c r="A124" s="5"/>
      <c r="B124" s="9"/>
      <c r="C124" s="133" t="s">
        <v>266</v>
      </c>
      <c r="D124" s="150"/>
      <c r="E124" s="150"/>
      <c r="F124" s="150"/>
      <c r="G124" s="151" t="s">
        <v>272</v>
      </c>
      <c r="H124" s="150" t="s">
        <v>178</v>
      </c>
      <c r="I124" s="136">
        <v>15</v>
      </c>
      <c r="J124" s="433">
        <f>+'APUs ADICIONALES'!H316</f>
        <v>95655</v>
      </c>
      <c r="K124" s="138">
        <f t="shared" si="6"/>
        <v>1434825</v>
      </c>
      <c r="L124" s="10"/>
      <c r="M124" s="5"/>
    </row>
    <row r="125" spans="1:13">
      <c r="A125" s="5"/>
      <c r="B125" s="9"/>
      <c r="C125" s="133" t="s">
        <v>267</v>
      </c>
      <c r="D125" s="150"/>
      <c r="E125" s="150"/>
      <c r="F125" s="150"/>
      <c r="G125" s="151" t="s">
        <v>273</v>
      </c>
      <c r="H125" s="150" t="s">
        <v>174</v>
      </c>
      <c r="I125" s="136">
        <v>50</v>
      </c>
      <c r="J125" s="433">
        <f>+'APUs ADICIONALES'!H321</f>
        <v>2544</v>
      </c>
      <c r="K125" s="138">
        <f t="shared" si="6"/>
        <v>127200</v>
      </c>
      <c r="L125" s="10"/>
      <c r="M125" s="5"/>
    </row>
    <row r="126" spans="1:13" ht="28.5">
      <c r="A126" s="5"/>
      <c r="B126" s="9"/>
      <c r="C126" s="133" t="s">
        <v>268</v>
      </c>
      <c r="D126" s="150"/>
      <c r="E126" s="150"/>
      <c r="F126" s="150"/>
      <c r="G126" s="151" t="s">
        <v>274</v>
      </c>
      <c r="H126" s="150" t="s">
        <v>178</v>
      </c>
      <c r="I126" s="136">
        <v>5</v>
      </c>
      <c r="J126" s="433">
        <f>+'APUs ADICIONALES'!H325</f>
        <v>1234415</v>
      </c>
      <c r="K126" s="138">
        <f t="shared" si="6"/>
        <v>6172075</v>
      </c>
      <c r="L126" s="10"/>
      <c r="M126" s="5"/>
    </row>
    <row r="127" spans="1:13" ht="71.25">
      <c r="A127" s="5"/>
      <c r="B127" s="9"/>
      <c r="C127" s="133" t="s">
        <v>269</v>
      </c>
      <c r="D127" s="150"/>
      <c r="E127" s="150"/>
      <c r="F127" s="150"/>
      <c r="G127" s="151" t="s">
        <v>275</v>
      </c>
      <c r="H127" s="150" t="s">
        <v>178</v>
      </c>
      <c r="I127" s="136">
        <v>6</v>
      </c>
      <c r="J127" s="433">
        <f>+'APUs ADICIONALES'!H333</f>
        <v>1660684</v>
      </c>
      <c r="K127" s="138">
        <f t="shared" si="6"/>
        <v>9964104</v>
      </c>
      <c r="L127" s="10"/>
      <c r="M127" s="5"/>
    </row>
    <row r="128" spans="1:13" ht="17.25" thickBot="1">
      <c r="A128" s="5"/>
      <c r="B128" s="9"/>
      <c r="C128" s="139" t="s">
        <v>13</v>
      </c>
      <c r="D128" s="163"/>
      <c r="E128" s="163"/>
      <c r="F128" s="163"/>
      <c r="G128" s="164"/>
      <c r="H128" s="165"/>
      <c r="I128" s="136"/>
      <c r="J128" s="142"/>
      <c r="K128" s="143">
        <f>SUM(K122:K127)</f>
        <v>31536060</v>
      </c>
      <c r="L128" s="10"/>
      <c r="M128" s="5"/>
    </row>
    <row r="129" spans="1:13" ht="17.25" thickBot="1">
      <c r="A129" s="5"/>
      <c r="B129" s="9"/>
      <c r="C129" s="244" t="s">
        <v>560</v>
      </c>
      <c r="D129" s="245"/>
      <c r="E129" s="245"/>
      <c r="F129" s="245"/>
      <c r="G129" s="246" t="s">
        <v>517</v>
      </c>
      <c r="H129" s="245"/>
      <c r="I129" s="245"/>
      <c r="J129" s="245"/>
      <c r="K129" s="247"/>
      <c r="L129" s="10"/>
      <c r="M129" s="5"/>
    </row>
    <row r="130" spans="1:13">
      <c r="A130" s="5"/>
      <c r="B130" s="9"/>
      <c r="C130" s="133" t="s">
        <v>276</v>
      </c>
      <c r="D130" s="150"/>
      <c r="E130" s="150"/>
      <c r="F130" s="150"/>
      <c r="G130" s="151" t="s">
        <v>286</v>
      </c>
      <c r="H130" s="150" t="s">
        <v>287</v>
      </c>
      <c r="I130" s="136">
        <v>1</v>
      </c>
      <c r="J130" s="433">
        <f>+'APUs ADICIONALES'!H341</f>
        <v>2166735</v>
      </c>
      <c r="K130" s="138">
        <f>+ROUND(I130*J130,0)</f>
        <v>2166735</v>
      </c>
      <c r="L130" s="10"/>
      <c r="M130" s="5"/>
    </row>
    <row r="131" spans="1:13">
      <c r="A131" s="5"/>
      <c r="B131" s="9"/>
      <c r="C131" s="133" t="s">
        <v>277</v>
      </c>
      <c r="D131" s="150"/>
      <c r="E131" s="150"/>
      <c r="F131" s="150"/>
      <c r="G131" s="151" t="s">
        <v>288</v>
      </c>
      <c r="H131" s="150" t="s">
        <v>178</v>
      </c>
      <c r="I131" s="136">
        <v>1</v>
      </c>
      <c r="J131" s="433">
        <f>+'APUs ADICIONALES'!H350</f>
        <v>66261161</v>
      </c>
      <c r="K131" s="138">
        <f t="shared" ref="K131:K139" si="7">+ROUND(I131*J131,0)</f>
        <v>66261161</v>
      </c>
      <c r="L131" s="10"/>
      <c r="M131" s="5"/>
    </row>
    <row r="132" spans="1:13">
      <c r="A132" s="5"/>
      <c r="B132" s="9"/>
      <c r="C132" s="133" t="s">
        <v>278</v>
      </c>
      <c r="D132" s="150"/>
      <c r="E132" s="150"/>
      <c r="F132" s="150"/>
      <c r="G132" s="151" t="s">
        <v>289</v>
      </c>
      <c r="H132" s="150" t="s">
        <v>178</v>
      </c>
      <c r="I132" s="136">
        <v>16</v>
      </c>
      <c r="J132" s="433">
        <f>+'APUs ADICIONALES'!H356</f>
        <v>890887</v>
      </c>
      <c r="K132" s="138">
        <f t="shared" si="7"/>
        <v>14254192</v>
      </c>
      <c r="L132" s="10"/>
      <c r="M132" s="5"/>
    </row>
    <row r="133" spans="1:13" ht="28.5">
      <c r="A133" s="5"/>
      <c r="B133" s="9"/>
      <c r="C133" s="133" t="s">
        <v>279</v>
      </c>
      <c r="D133" s="150"/>
      <c r="E133" s="150"/>
      <c r="F133" s="150"/>
      <c r="G133" s="151" t="s">
        <v>290</v>
      </c>
      <c r="H133" s="150" t="s">
        <v>178</v>
      </c>
      <c r="I133" s="136">
        <v>2</v>
      </c>
      <c r="J133" s="433">
        <f>+'APUs ADICIONALES'!H361</f>
        <v>399094</v>
      </c>
      <c r="K133" s="138">
        <f t="shared" si="7"/>
        <v>798188</v>
      </c>
      <c r="L133" s="10"/>
      <c r="M133" s="5"/>
    </row>
    <row r="134" spans="1:13" ht="28.5">
      <c r="A134" s="5"/>
      <c r="B134" s="9"/>
      <c r="C134" s="133" t="s">
        <v>280</v>
      </c>
      <c r="D134" s="150"/>
      <c r="E134" s="150"/>
      <c r="F134" s="150"/>
      <c r="G134" s="151" t="s">
        <v>291</v>
      </c>
      <c r="H134" s="150" t="s">
        <v>178</v>
      </c>
      <c r="I134" s="136">
        <v>1</v>
      </c>
      <c r="J134" s="433">
        <f>+'APUs ADICIONALES'!H371</f>
        <v>1713808</v>
      </c>
      <c r="K134" s="138">
        <f t="shared" si="7"/>
        <v>1713808</v>
      </c>
      <c r="L134" s="10"/>
      <c r="M134" s="5"/>
    </row>
    <row r="135" spans="1:13" ht="28.5">
      <c r="A135" s="5"/>
      <c r="B135" s="9"/>
      <c r="C135" s="133" t="s">
        <v>281</v>
      </c>
      <c r="D135" s="150"/>
      <c r="E135" s="150"/>
      <c r="F135" s="150"/>
      <c r="G135" s="151" t="s">
        <v>292</v>
      </c>
      <c r="H135" s="150" t="s">
        <v>178</v>
      </c>
      <c r="I135" s="136">
        <v>1</v>
      </c>
      <c r="J135" s="433">
        <f>+'APUs ADICIONALES'!H387</f>
        <v>2899857</v>
      </c>
      <c r="K135" s="138">
        <f t="shared" si="7"/>
        <v>2899857</v>
      </c>
      <c r="L135" s="10"/>
      <c r="M135" s="5"/>
    </row>
    <row r="136" spans="1:13">
      <c r="A136" s="5"/>
      <c r="B136" s="9"/>
      <c r="C136" s="133" t="s">
        <v>282</v>
      </c>
      <c r="D136" s="150"/>
      <c r="E136" s="150"/>
      <c r="F136" s="150"/>
      <c r="G136" s="151" t="s">
        <v>293</v>
      </c>
      <c r="H136" s="150" t="s">
        <v>174</v>
      </c>
      <c r="I136" s="136">
        <v>25</v>
      </c>
      <c r="J136" s="433">
        <f>+'APUs ADICIONALES'!H399</f>
        <v>17367</v>
      </c>
      <c r="K136" s="138">
        <f t="shared" si="7"/>
        <v>434175</v>
      </c>
      <c r="L136" s="10"/>
      <c r="M136" s="5"/>
    </row>
    <row r="137" spans="1:13" ht="28.5">
      <c r="A137" s="5"/>
      <c r="B137" s="9"/>
      <c r="C137" s="133" t="s">
        <v>283</v>
      </c>
      <c r="D137" s="150"/>
      <c r="E137" s="150"/>
      <c r="F137" s="150"/>
      <c r="G137" s="151" t="s">
        <v>294</v>
      </c>
      <c r="H137" s="150" t="s">
        <v>225</v>
      </c>
      <c r="I137" s="136">
        <v>2</v>
      </c>
      <c r="J137" s="433">
        <f>+'APUS GOBER'!J2801</f>
        <v>3567834</v>
      </c>
      <c r="K137" s="138">
        <f t="shared" si="7"/>
        <v>7135668</v>
      </c>
      <c r="L137" s="10"/>
      <c r="M137" s="5"/>
    </row>
    <row r="138" spans="1:13" ht="28.5">
      <c r="A138" s="5"/>
      <c r="B138" s="9"/>
      <c r="C138" s="133" t="s">
        <v>284</v>
      </c>
      <c r="D138" s="150"/>
      <c r="E138" s="150"/>
      <c r="F138" s="150"/>
      <c r="G138" s="151" t="s">
        <v>295</v>
      </c>
      <c r="H138" s="150" t="s">
        <v>178</v>
      </c>
      <c r="I138" s="136">
        <v>1</v>
      </c>
      <c r="J138" s="433">
        <f>+'APUs ADICIONALES'!H405</f>
        <v>8282226</v>
      </c>
      <c r="K138" s="138">
        <f t="shared" si="7"/>
        <v>8282226</v>
      </c>
      <c r="L138" s="10"/>
      <c r="M138" s="5"/>
    </row>
    <row r="139" spans="1:13">
      <c r="A139" s="5"/>
      <c r="B139" s="9"/>
      <c r="C139" s="133" t="s">
        <v>285</v>
      </c>
      <c r="D139" s="150"/>
      <c r="E139" s="150"/>
      <c r="F139" s="150"/>
      <c r="G139" s="151" t="s">
        <v>296</v>
      </c>
      <c r="H139" s="150" t="s">
        <v>174</v>
      </c>
      <c r="I139" s="136">
        <v>15</v>
      </c>
      <c r="J139" s="433">
        <f>+'APUs ADICIONALES'!H427</f>
        <v>80829</v>
      </c>
      <c r="K139" s="138">
        <f t="shared" si="7"/>
        <v>1212435</v>
      </c>
      <c r="L139" s="10"/>
      <c r="M139" s="5"/>
    </row>
    <row r="140" spans="1:13" ht="17.25" thickBot="1">
      <c r="A140" s="5"/>
      <c r="B140" s="9"/>
      <c r="C140" s="139" t="s">
        <v>13</v>
      </c>
      <c r="D140" s="163"/>
      <c r="E140" s="163"/>
      <c r="F140" s="163"/>
      <c r="G140" s="164"/>
      <c r="H140" s="165"/>
      <c r="I140" s="136"/>
      <c r="J140" s="142"/>
      <c r="K140" s="143">
        <f>SUM(K130:K139)</f>
        <v>105158445</v>
      </c>
      <c r="L140" s="10"/>
      <c r="M140" s="5"/>
    </row>
    <row r="141" spans="1:13" ht="17.25" thickBot="1">
      <c r="A141" s="5"/>
      <c r="B141" s="9"/>
      <c r="C141" s="244" t="s">
        <v>561</v>
      </c>
      <c r="D141" s="245"/>
      <c r="E141" s="245"/>
      <c r="F141" s="245"/>
      <c r="G141" s="246" t="s">
        <v>518</v>
      </c>
      <c r="H141" s="245"/>
      <c r="I141" s="245"/>
      <c r="J141" s="245"/>
      <c r="K141" s="247"/>
      <c r="L141" s="10"/>
      <c r="M141" s="5"/>
    </row>
    <row r="142" spans="1:13">
      <c r="A142" s="5"/>
      <c r="B142" s="9"/>
      <c r="C142" s="133" t="s">
        <v>297</v>
      </c>
      <c r="D142" s="150"/>
      <c r="E142" s="150"/>
      <c r="F142" s="150"/>
      <c r="G142" s="151" t="s">
        <v>311</v>
      </c>
      <c r="H142" s="150" t="s">
        <v>174</v>
      </c>
      <c r="I142" s="136">
        <v>50</v>
      </c>
      <c r="J142" s="433">
        <f>+'APUS GOBER'!J2862</f>
        <v>9846</v>
      </c>
      <c r="K142" s="138">
        <f>+ROUND(I142*J142,0)</f>
        <v>492300</v>
      </c>
      <c r="L142" s="10"/>
      <c r="M142" s="5"/>
    </row>
    <row r="143" spans="1:13">
      <c r="A143" s="5"/>
      <c r="B143" s="9"/>
      <c r="C143" s="133" t="s">
        <v>298</v>
      </c>
      <c r="D143" s="150"/>
      <c r="E143" s="150"/>
      <c r="F143" s="150"/>
      <c r="G143" s="151" t="s">
        <v>312</v>
      </c>
      <c r="H143" s="150" t="s">
        <v>178</v>
      </c>
      <c r="I143" s="136">
        <v>6</v>
      </c>
      <c r="J143" s="433">
        <f>+'APUs ADICIONALES'!H434</f>
        <v>22114</v>
      </c>
      <c r="K143" s="138">
        <f t="shared" ref="K143:K155" si="8">+ROUND(I143*J143,0)</f>
        <v>132684</v>
      </c>
      <c r="L143" s="10"/>
      <c r="M143" s="5"/>
    </row>
    <row r="144" spans="1:13">
      <c r="A144" s="5"/>
      <c r="B144" s="9"/>
      <c r="C144" s="133" t="s">
        <v>299</v>
      </c>
      <c r="D144" s="150"/>
      <c r="E144" s="150"/>
      <c r="F144" s="150"/>
      <c r="G144" s="151" t="s">
        <v>313</v>
      </c>
      <c r="H144" s="150" t="s">
        <v>225</v>
      </c>
      <c r="I144" s="136">
        <v>6</v>
      </c>
      <c r="J144" s="433">
        <f>+'APUS GOBER'!J2923</f>
        <v>31855</v>
      </c>
      <c r="K144" s="138">
        <f t="shared" si="8"/>
        <v>191130</v>
      </c>
      <c r="L144" s="10"/>
      <c r="M144" s="5"/>
    </row>
    <row r="145" spans="1:13">
      <c r="A145" s="5"/>
      <c r="B145" s="9"/>
      <c r="C145" s="133" t="s">
        <v>300</v>
      </c>
      <c r="D145" s="150"/>
      <c r="E145" s="150"/>
      <c r="F145" s="150"/>
      <c r="G145" s="151" t="s">
        <v>314</v>
      </c>
      <c r="H145" s="150" t="s">
        <v>225</v>
      </c>
      <c r="I145" s="136">
        <v>1</v>
      </c>
      <c r="J145" s="433">
        <f>+'APUS GOBER'!J2984</f>
        <v>790719</v>
      </c>
      <c r="K145" s="138">
        <f t="shared" si="8"/>
        <v>790719</v>
      </c>
      <c r="L145" s="10"/>
      <c r="M145" s="5"/>
    </row>
    <row r="146" spans="1:13">
      <c r="A146" s="5"/>
      <c r="B146" s="9"/>
      <c r="C146" s="133" t="s">
        <v>301</v>
      </c>
      <c r="D146" s="150"/>
      <c r="E146" s="150"/>
      <c r="F146" s="150"/>
      <c r="G146" s="151" t="s">
        <v>315</v>
      </c>
      <c r="H146" s="150" t="s">
        <v>225</v>
      </c>
      <c r="I146" s="136">
        <v>1</v>
      </c>
      <c r="J146" s="433">
        <f>+'APUS GOBER'!J3045</f>
        <v>394832</v>
      </c>
      <c r="K146" s="138">
        <f t="shared" si="8"/>
        <v>394832</v>
      </c>
      <c r="L146" s="10"/>
      <c r="M146" s="5"/>
    </row>
    <row r="147" spans="1:13">
      <c r="A147" s="5"/>
      <c r="B147" s="9"/>
      <c r="C147" s="133" t="s">
        <v>302</v>
      </c>
      <c r="D147" s="150"/>
      <c r="E147" s="150"/>
      <c r="F147" s="150"/>
      <c r="G147" s="151" t="s">
        <v>316</v>
      </c>
      <c r="H147" s="150" t="s">
        <v>178</v>
      </c>
      <c r="I147" s="136">
        <v>1</v>
      </c>
      <c r="J147" s="433">
        <f>+'APUs ADICIONALES'!H439</f>
        <v>312672</v>
      </c>
      <c r="K147" s="138">
        <f t="shared" si="8"/>
        <v>312672</v>
      </c>
      <c r="L147" s="10"/>
      <c r="M147" s="5"/>
    </row>
    <row r="148" spans="1:13" ht="28.5">
      <c r="A148" s="5"/>
      <c r="B148" s="9"/>
      <c r="C148" s="133" t="s">
        <v>303</v>
      </c>
      <c r="D148" s="150"/>
      <c r="E148" s="150"/>
      <c r="F148" s="150"/>
      <c r="G148" s="151" t="s">
        <v>317</v>
      </c>
      <c r="H148" s="150" t="s">
        <v>178</v>
      </c>
      <c r="I148" s="136">
        <v>1</v>
      </c>
      <c r="J148" s="433">
        <f>+'APUs ADICIONALES'!H445</f>
        <v>170672</v>
      </c>
      <c r="K148" s="138">
        <f t="shared" si="8"/>
        <v>170672</v>
      </c>
      <c r="L148" s="10"/>
      <c r="M148" s="5"/>
    </row>
    <row r="149" spans="1:13">
      <c r="A149" s="5"/>
      <c r="B149" s="9"/>
      <c r="C149" s="133" t="s">
        <v>304</v>
      </c>
      <c r="D149" s="150"/>
      <c r="E149" s="150"/>
      <c r="F149" s="150"/>
      <c r="G149" s="151" t="s">
        <v>318</v>
      </c>
      <c r="H149" s="150" t="s">
        <v>178</v>
      </c>
      <c r="I149" s="136">
        <v>1</v>
      </c>
      <c r="J149" s="433">
        <f>+'APUs ADICIONALES'!H450</f>
        <v>797532</v>
      </c>
      <c r="K149" s="138">
        <f t="shared" si="8"/>
        <v>797532</v>
      </c>
      <c r="L149" s="10"/>
      <c r="M149" s="5"/>
    </row>
    <row r="150" spans="1:13">
      <c r="A150" s="5"/>
      <c r="B150" s="9"/>
      <c r="C150" s="133" t="s">
        <v>305</v>
      </c>
      <c r="D150" s="150"/>
      <c r="E150" s="150"/>
      <c r="F150" s="150"/>
      <c r="G150" s="151" t="s">
        <v>319</v>
      </c>
      <c r="H150" s="150" t="s">
        <v>178</v>
      </c>
      <c r="I150" s="136">
        <v>1</v>
      </c>
      <c r="J150" s="433">
        <f>+'APUs ADICIONALES'!H456</f>
        <v>99692</v>
      </c>
      <c r="K150" s="138">
        <f t="shared" si="8"/>
        <v>99692</v>
      </c>
      <c r="L150" s="10"/>
      <c r="M150" s="5"/>
    </row>
    <row r="151" spans="1:13">
      <c r="A151" s="5"/>
      <c r="B151" s="9"/>
      <c r="C151" s="133" t="s">
        <v>306</v>
      </c>
      <c r="D151" s="150"/>
      <c r="E151" s="150"/>
      <c r="F151" s="150"/>
      <c r="G151" s="151" t="s">
        <v>320</v>
      </c>
      <c r="H151" s="150" t="s">
        <v>225</v>
      </c>
      <c r="I151" s="136">
        <v>1</v>
      </c>
      <c r="J151" s="433">
        <f>+'APUS GOBER'!J3106</f>
        <v>89544</v>
      </c>
      <c r="K151" s="138">
        <f t="shared" si="8"/>
        <v>89544</v>
      </c>
      <c r="L151" s="10"/>
      <c r="M151" s="5"/>
    </row>
    <row r="152" spans="1:13">
      <c r="A152" s="5"/>
      <c r="B152" s="9"/>
      <c r="C152" s="133" t="s">
        <v>307</v>
      </c>
      <c r="D152" s="150"/>
      <c r="E152" s="150"/>
      <c r="F152" s="150"/>
      <c r="G152" s="151" t="s">
        <v>321</v>
      </c>
      <c r="H152" s="150" t="s">
        <v>174</v>
      </c>
      <c r="I152" s="136">
        <v>20</v>
      </c>
      <c r="J152" s="433">
        <f>+'APUs ADICIONALES'!H461</f>
        <v>33960</v>
      </c>
      <c r="K152" s="138">
        <f t="shared" si="8"/>
        <v>679200</v>
      </c>
      <c r="L152" s="10"/>
      <c r="M152" s="5"/>
    </row>
    <row r="153" spans="1:13">
      <c r="A153" s="5"/>
      <c r="B153" s="9"/>
      <c r="C153" s="133" t="s">
        <v>308</v>
      </c>
      <c r="D153" s="150"/>
      <c r="E153" s="150"/>
      <c r="F153" s="150"/>
      <c r="G153" s="151" t="s">
        <v>322</v>
      </c>
      <c r="H153" s="150" t="s">
        <v>178</v>
      </c>
      <c r="I153" s="136">
        <v>1</v>
      </c>
      <c r="J153" s="433">
        <f>+'APUs ADICIONALES'!H466</f>
        <v>345522</v>
      </c>
      <c r="K153" s="138">
        <f t="shared" si="8"/>
        <v>345522</v>
      </c>
      <c r="L153" s="10"/>
      <c r="M153" s="5"/>
    </row>
    <row r="154" spans="1:13">
      <c r="A154" s="5"/>
      <c r="B154" s="9"/>
      <c r="C154" s="133" t="s">
        <v>309</v>
      </c>
      <c r="D154" s="150"/>
      <c r="E154" s="150"/>
      <c r="F154" s="150"/>
      <c r="G154" s="151" t="s">
        <v>323</v>
      </c>
      <c r="H154" s="150" t="s">
        <v>178</v>
      </c>
      <c r="I154" s="136">
        <v>1</v>
      </c>
      <c r="J154" s="433">
        <f>+'APUs ADICIONALES'!H471</f>
        <v>133622</v>
      </c>
      <c r="K154" s="138">
        <f t="shared" si="8"/>
        <v>133622</v>
      </c>
      <c r="L154" s="10"/>
      <c r="M154" s="5"/>
    </row>
    <row r="155" spans="1:13">
      <c r="A155" s="5"/>
      <c r="B155" s="9"/>
      <c r="C155" s="133" t="s">
        <v>310</v>
      </c>
      <c r="D155" s="150"/>
      <c r="E155" s="150"/>
      <c r="F155" s="150"/>
      <c r="G155" s="151" t="s">
        <v>324</v>
      </c>
      <c r="H155" s="150" t="s">
        <v>178</v>
      </c>
      <c r="I155" s="136">
        <v>6</v>
      </c>
      <c r="J155" s="433">
        <f>+'APUs ADICIONALES'!H476</f>
        <v>17156</v>
      </c>
      <c r="K155" s="138">
        <f t="shared" si="8"/>
        <v>102936</v>
      </c>
      <c r="L155" s="10"/>
      <c r="M155" s="5"/>
    </row>
    <row r="156" spans="1:13" ht="17.25" thickBot="1">
      <c r="A156" s="5"/>
      <c r="B156" s="9"/>
      <c r="C156" s="139" t="s">
        <v>13</v>
      </c>
      <c r="D156" s="163"/>
      <c r="E156" s="163"/>
      <c r="F156" s="163"/>
      <c r="G156" s="164"/>
      <c r="H156" s="165"/>
      <c r="I156" s="136"/>
      <c r="J156" s="142"/>
      <c r="K156" s="143">
        <f>SUM(K142:K155)</f>
        <v>4733057</v>
      </c>
      <c r="L156" s="10"/>
      <c r="M156" s="5"/>
    </row>
    <row r="157" spans="1:13" ht="17.25" thickBot="1">
      <c r="A157" s="5"/>
      <c r="B157" s="9"/>
      <c r="C157" s="244" t="s">
        <v>562</v>
      </c>
      <c r="D157" s="245"/>
      <c r="E157" s="245"/>
      <c r="F157" s="245"/>
      <c r="G157" s="246" t="s">
        <v>519</v>
      </c>
      <c r="H157" s="245"/>
      <c r="I157" s="245"/>
      <c r="J157" s="245"/>
      <c r="K157" s="247"/>
      <c r="L157" s="10"/>
      <c r="M157" s="5"/>
    </row>
    <row r="158" spans="1:13" ht="42.75">
      <c r="A158" s="5"/>
      <c r="B158" s="9"/>
      <c r="C158" s="133" t="s">
        <v>325</v>
      </c>
      <c r="D158" s="150"/>
      <c r="E158" s="150"/>
      <c r="F158" s="150"/>
      <c r="G158" s="151" t="s">
        <v>328</v>
      </c>
      <c r="H158" s="150" t="s">
        <v>178</v>
      </c>
      <c r="I158" s="136">
        <v>1</v>
      </c>
      <c r="J158" s="433">
        <f>+'APUs ADICIONALES'!H482</f>
        <v>16616978</v>
      </c>
      <c r="K158" s="138">
        <f>+ROUND(I158*J158,0)</f>
        <v>16616978</v>
      </c>
      <c r="L158" s="10"/>
      <c r="M158" s="5"/>
    </row>
    <row r="159" spans="1:13">
      <c r="A159" s="5"/>
      <c r="B159" s="9"/>
      <c r="C159" s="133" t="s">
        <v>326</v>
      </c>
      <c r="D159" s="150"/>
      <c r="E159" s="150"/>
      <c r="F159" s="150"/>
      <c r="G159" s="151" t="s">
        <v>329</v>
      </c>
      <c r="H159" s="150" t="s">
        <v>178</v>
      </c>
      <c r="I159" s="136">
        <v>1</v>
      </c>
      <c r="J159" s="433">
        <f>+'APUs ADICIONALES'!H488</f>
        <v>40487958</v>
      </c>
      <c r="K159" s="138">
        <f t="shared" ref="K159:K160" si="9">+ROUND(I159*J159,0)</f>
        <v>40487958</v>
      </c>
      <c r="L159" s="10"/>
      <c r="M159" s="5"/>
    </row>
    <row r="160" spans="1:13" ht="28.5">
      <c r="A160" s="5"/>
      <c r="B160" s="9"/>
      <c r="C160" s="133" t="s">
        <v>327</v>
      </c>
      <c r="D160" s="150"/>
      <c r="E160" s="150"/>
      <c r="F160" s="150"/>
      <c r="G160" s="151" t="s">
        <v>330</v>
      </c>
      <c r="H160" s="150" t="s">
        <v>178</v>
      </c>
      <c r="I160" s="136">
        <v>1</v>
      </c>
      <c r="J160" s="433">
        <f>+'APUs ADICIONALES'!H494</f>
        <v>15213619</v>
      </c>
      <c r="K160" s="138">
        <f t="shared" si="9"/>
        <v>15213619</v>
      </c>
      <c r="L160" s="10"/>
      <c r="M160" s="5"/>
    </row>
    <row r="161" spans="1:13" ht="17.25" thickBot="1">
      <c r="A161" s="5"/>
      <c r="B161" s="9"/>
      <c r="C161" s="139" t="s">
        <v>13</v>
      </c>
      <c r="D161" s="163"/>
      <c r="E161" s="163"/>
      <c r="F161" s="163"/>
      <c r="G161" s="164"/>
      <c r="H161" s="165"/>
      <c r="I161" s="136"/>
      <c r="J161" s="142"/>
      <c r="K161" s="143">
        <f>SUM(K158:K160)</f>
        <v>72318555</v>
      </c>
      <c r="L161" s="10"/>
      <c r="M161" s="5"/>
    </row>
    <row r="162" spans="1:13" ht="17.25" thickBot="1">
      <c r="A162" s="5"/>
      <c r="B162" s="9"/>
      <c r="C162" s="244" t="s">
        <v>563</v>
      </c>
      <c r="D162" s="245"/>
      <c r="E162" s="245"/>
      <c r="F162" s="245"/>
      <c r="G162" s="246" t="s">
        <v>520</v>
      </c>
      <c r="H162" s="245"/>
      <c r="I162" s="245"/>
      <c r="J162" s="245"/>
      <c r="K162" s="247"/>
      <c r="L162" s="10"/>
      <c r="M162" s="5"/>
    </row>
    <row r="163" spans="1:13" ht="28.5">
      <c r="A163" s="5"/>
      <c r="B163" s="9"/>
      <c r="C163" s="133" t="s">
        <v>331</v>
      </c>
      <c r="D163" s="150"/>
      <c r="E163" s="150"/>
      <c r="F163" s="150"/>
      <c r="G163" s="151" t="s">
        <v>332</v>
      </c>
      <c r="H163" s="150" t="s">
        <v>333</v>
      </c>
      <c r="I163" s="136">
        <v>1</v>
      </c>
      <c r="J163" s="433">
        <f>+'APUs ADICIONALES'!H501</f>
        <v>104818559</v>
      </c>
      <c r="K163" s="138">
        <f>+ROUND(I163*J163,0)</f>
        <v>104818559</v>
      </c>
      <c r="L163" s="10"/>
      <c r="M163" s="5"/>
    </row>
    <row r="164" spans="1:13" ht="17.25" thickBot="1">
      <c r="A164" s="5"/>
      <c r="B164" s="9"/>
      <c r="C164" s="139" t="s">
        <v>13</v>
      </c>
      <c r="D164" s="163"/>
      <c r="E164" s="163"/>
      <c r="F164" s="163"/>
      <c r="G164" s="164"/>
      <c r="H164" s="165"/>
      <c r="I164" s="136"/>
      <c r="J164" s="142"/>
      <c r="K164" s="143">
        <f>SUM(K163)</f>
        <v>104818559</v>
      </c>
      <c r="L164" s="10"/>
      <c r="M164" s="5"/>
    </row>
    <row r="165" spans="1:13" ht="17.25" thickBot="1">
      <c r="A165" s="5"/>
      <c r="B165" s="9"/>
      <c r="C165" s="244" t="s">
        <v>564</v>
      </c>
      <c r="D165" s="245"/>
      <c r="E165" s="245"/>
      <c r="F165" s="245"/>
      <c r="G165" s="246" t="s">
        <v>521</v>
      </c>
      <c r="H165" s="245"/>
      <c r="I165" s="245"/>
      <c r="J165" s="245"/>
      <c r="K165" s="247"/>
      <c r="L165" s="10"/>
      <c r="M165" s="5"/>
    </row>
    <row r="166" spans="1:13">
      <c r="A166" s="5"/>
      <c r="B166" s="9"/>
      <c r="C166" s="133" t="s">
        <v>334</v>
      </c>
      <c r="D166" s="150"/>
      <c r="E166" s="150"/>
      <c r="F166" s="150"/>
      <c r="G166" s="151" t="s">
        <v>337</v>
      </c>
      <c r="H166" s="150" t="s">
        <v>338</v>
      </c>
      <c r="I166" s="136">
        <v>586.58000000000004</v>
      </c>
      <c r="J166" s="137">
        <f>+'APUS GOBER'!J3168</f>
        <v>92782</v>
      </c>
      <c r="K166" s="138">
        <f>+ROUND(I166*J166,0)</f>
        <v>54424066</v>
      </c>
      <c r="L166" s="10"/>
      <c r="M166" s="5"/>
    </row>
    <row r="167" spans="1:13" ht="28.5">
      <c r="A167" s="5"/>
      <c r="B167" s="9"/>
      <c r="C167" s="133" t="s">
        <v>335</v>
      </c>
      <c r="D167" s="150"/>
      <c r="E167" s="150"/>
      <c r="F167" s="150"/>
      <c r="G167" s="151" t="s">
        <v>339</v>
      </c>
      <c r="H167" s="150" t="s">
        <v>109</v>
      </c>
      <c r="I167" s="136">
        <v>1.1299999999999999</v>
      </c>
      <c r="J167" s="433">
        <f>+'APUs ADICIONALES'!H509</f>
        <v>709814</v>
      </c>
      <c r="K167" s="138">
        <f t="shared" ref="K167:K168" si="10">+ROUND(I167*J167,0)</f>
        <v>802090</v>
      </c>
      <c r="L167" s="10"/>
      <c r="M167" s="5"/>
    </row>
    <row r="168" spans="1:13">
      <c r="A168" s="5"/>
      <c r="B168" s="9"/>
      <c r="C168" s="133" t="s">
        <v>336</v>
      </c>
      <c r="D168" s="150"/>
      <c r="E168" s="150"/>
      <c r="F168" s="150"/>
      <c r="G168" s="151" t="s">
        <v>340</v>
      </c>
      <c r="H168" s="150" t="s">
        <v>338</v>
      </c>
      <c r="I168" s="136">
        <v>134.96</v>
      </c>
      <c r="J168" s="137">
        <f>+'APUS GOBER'!J3231</f>
        <v>387569</v>
      </c>
      <c r="K168" s="138">
        <f t="shared" si="10"/>
        <v>52306312</v>
      </c>
      <c r="L168" s="10"/>
      <c r="M168" s="5"/>
    </row>
    <row r="169" spans="1:13" ht="17.25" thickBot="1">
      <c r="A169" s="5"/>
      <c r="B169" s="9"/>
      <c r="C169" s="139" t="s">
        <v>13</v>
      </c>
      <c r="D169" s="163"/>
      <c r="E169" s="163"/>
      <c r="F169" s="163"/>
      <c r="G169" s="164"/>
      <c r="H169" s="165"/>
      <c r="I169" s="136"/>
      <c r="J169" s="142"/>
      <c r="K169" s="143">
        <f>SUM(K166:K168)</f>
        <v>107532468</v>
      </c>
      <c r="L169" s="10"/>
      <c r="M169" s="5"/>
    </row>
    <row r="170" spans="1:13" ht="17.25" thickBot="1">
      <c r="A170" s="5"/>
      <c r="B170" s="9"/>
      <c r="C170" s="244" t="s">
        <v>565</v>
      </c>
      <c r="D170" s="245"/>
      <c r="E170" s="245"/>
      <c r="F170" s="245"/>
      <c r="G170" s="246" t="s">
        <v>522</v>
      </c>
      <c r="H170" s="245"/>
      <c r="I170" s="245"/>
      <c r="J170" s="245"/>
      <c r="K170" s="247"/>
      <c r="L170" s="10"/>
      <c r="M170" s="5"/>
    </row>
    <row r="171" spans="1:13">
      <c r="A171" s="5"/>
      <c r="B171" s="9"/>
      <c r="C171" s="133" t="s">
        <v>341</v>
      </c>
      <c r="D171" s="150"/>
      <c r="E171" s="150"/>
      <c r="F171" s="150"/>
      <c r="G171" s="151" t="s">
        <v>345</v>
      </c>
      <c r="H171" s="150" t="s">
        <v>338</v>
      </c>
      <c r="I171" s="136">
        <v>852.61000000000013</v>
      </c>
      <c r="J171" s="137">
        <f>+'APUS GOBER'!J3294</f>
        <v>46564</v>
      </c>
      <c r="K171" s="138">
        <f>+ROUND(I171*J171,0)</f>
        <v>39700932</v>
      </c>
      <c r="L171" s="10"/>
      <c r="M171" s="5"/>
    </row>
    <row r="172" spans="1:13">
      <c r="A172" s="5"/>
      <c r="B172" s="9"/>
      <c r="C172" s="133" t="s">
        <v>342</v>
      </c>
      <c r="D172" s="150"/>
      <c r="E172" s="150"/>
      <c r="F172" s="150"/>
      <c r="G172" s="151" t="s">
        <v>346</v>
      </c>
      <c r="H172" s="150" t="s">
        <v>338</v>
      </c>
      <c r="I172" s="136">
        <v>391.36</v>
      </c>
      <c r="J172" s="137">
        <f>+'APUS GOBER'!J3358</f>
        <v>50082</v>
      </c>
      <c r="K172" s="138">
        <f t="shared" ref="K172:K174" si="11">+ROUND(I172*J172,0)</f>
        <v>19600092</v>
      </c>
      <c r="L172" s="10"/>
      <c r="M172" s="5"/>
    </row>
    <row r="173" spans="1:13">
      <c r="A173" s="5"/>
      <c r="B173" s="9"/>
      <c r="C173" s="133" t="s">
        <v>343</v>
      </c>
      <c r="D173" s="150"/>
      <c r="E173" s="150"/>
      <c r="F173" s="150"/>
      <c r="G173" s="151" t="s">
        <v>347</v>
      </c>
      <c r="H173" s="150" t="s">
        <v>338</v>
      </c>
      <c r="I173" s="136">
        <v>371.79000000000008</v>
      </c>
      <c r="J173" s="137">
        <f>+'APUS GOBER'!J3422</f>
        <v>47761</v>
      </c>
      <c r="K173" s="138">
        <f t="shared" si="11"/>
        <v>17757062</v>
      </c>
      <c r="L173" s="10"/>
      <c r="M173" s="5"/>
    </row>
    <row r="174" spans="1:13">
      <c r="A174" s="5"/>
      <c r="B174" s="9"/>
      <c r="C174" s="133" t="s">
        <v>344</v>
      </c>
      <c r="D174" s="150"/>
      <c r="E174" s="150"/>
      <c r="F174" s="150"/>
      <c r="G174" s="151" t="s">
        <v>348</v>
      </c>
      <c r="H174" s="150" t="s">
        <v>338</v>
      </c>
      <c r="I174" s="136">
        <v>1093.4000000000001</v>
      </c>
      <c r="J174" s="137">
        <f>+'APUS GOBER'!J3486</f>
        <v>13432</v>
      </c>
      <c r="K174" s="138">
        <f t="shared" si="11"/>
        <v>14686549</v>
      </c>
      <c r="L174" s="10"/>
      <c r="M174" s="5"/>
    </row>
    <row r="175" spans="1:13" ht="17.25" thickBot="1">
      <c r="A175" s="5"/>
      <c r="B175" s="9"/>
      <c r="C175" s="139" t="s">
        <v>13</v>
      </c>
      <c r="D175" s="163"/>
      <c r="E175" s="163"/>
      <c r="F175" s="163"/>
      <c r="G175" s="164"/>
      <c r="H175" s="165"/>
      <c r="I175" s="136"/>
      <c r="J175" s="142"/>
      <c r="K175" s="143">
        <f>SUM(K171:K174)</f>
        <v>91744635</v>
      </c>
      <c r="L175" s="10"/>
      <c r="M175" s="5"/>
    </row>
    <row r="176" spans="1:13" ht="17.25" thickBot="1">
      <c r="A176" s="5"/>
      <c r="B176" s="9"/>
      <c r="C176" s="244" t="s">
        <v>566</v>
      </c>
      <c r="D176" s="245"/>
      <c r="E176" s="245"/>
      <c r="F176" s="245"/>
      <c r="G176" s="246" t="s">
        <v>523</v>
      </c>
      <c r="H176" s="245"/>
      <c r="I176" s="245"/>
      <c r="J176" s="245"/>
      <c r="K176" s="247"/>
      <c r="L176" s="10"/>
      <c r="M176" s="5"/>
    </row>
    <row r="177" spans="1:13">
      <c r="A177" s="5"/>
      <c r="B177" s="9"/>
      <c r="C177" s="133" t="s">
        <v>349</v>
      </c>
      <c r="D177" s="150"/>
      <c r="E177" s="150"/>
      <c r="F177" s="150"/>
      <c r="G177" s="151" t="s">
        <v>353</v>
      </c>
      <c r="H177" s="150" t="s">
        <v>338</v>
      </c>
      <c r="I177" s="136">
        <v>195.94</v>
      </c>
      <c r="J177" s="433">
        <f>+'APUS GOBER'!J3549</f>
        <v>43115</v>
      </c>
      <c r="K177" s="138">
        <f>+ROUND(I177*J177,0)</f>
        <v>8447953</v>
      </c>
      <c r="L177" s="10"/>
      <c r="M177" s="5"/>
    </row>
    <row r="178" spans="1:13">
      <c r="A178" s="5"/>
      <c r="B178" s="9"/>
      <c r="C178" s="133" t="s">
        <v>350</v>
      </c>
      <c r="D178" s="150"/>
      <c r="E178" s="150"/>
      <c r="F178" s="150"/>
      <c r="G178" s="151" t="s">
        <v>354</v>
      </c>
      <c r="H178" s="150" t="s">
        <v>338</v>
      </c>
      <c r="I178" s="136">
        <v>44.81</v>
      </c>
      <c r="J178" s="433">
        <f>+'APUs ADICIONALES'!H526</f>
        <v>113194</v>
      </c>
      <c r="K178" s="138">
        <f t="shared" ref="K178:K180" si="12">+ROUND(I178*J178,0)</f>
        <v>5072223</v>
      </c>
      <c r="L178" s="10"/>
      <c r="M178" s="5"/>
    </row>
    <row r="179" spans="1:13" ht="42.75">
      <c r="A179" s="5"/>
      <c r="B179" s="9"/>
      <c r="C179" s="133" t="s">
        <v>351</v>
      </c>
      <c r="D179" s="150"/>
      <c r="E179" s="150"/>
      <c r="F179" s="150"/>
      <c r="G179" s="151" t="s">
        <v>355</v>
      </c>
      <c r="H179" s="150" t="s">
        <v>109</v>
      </c>
      <c r="I179" s="136">
        <v>32.28</v>
      </c>
      <c r="J179" s="433">
        <f>+'APUs ADICIONALES'!H534</f>
        <v>1106600</v>
      </c>
      <c r="K179" s="138">
        <f t="shared" si="12"/>
        <v>35721048</v>
      </c>
      <c r="L179" s="10"/>
      <c r="M179" s="5"/>
    </row>
    <row r="180" spans="1:13" ht="42.75">
      <c r="A180" s="5"/>
      <c r="B180" s="9"/>
      <c r="C180" s="133" t="s">
        <v>352</v>
      </c>
      <c r="D180" s="150"/>
      <c r="E180" s="150"/>
      <c r="F180" s="150"/>
      <c r="G180" s="151" t="s">
        <v>356</v>
      </c>
      <c r="H180" s="150" t="s">
        <v>338</v>
      </c>
      <c r="I180" s="136">
        <v>162.69</v>
      </c>
      <c r="J180" s="433">
        <f>+'APUs ADICIONALES'!H542</f>
        <v>34147</v>
      </c>
      <c r="K180" s="138">
        <f t="shared" si="12"/>
        <v>5555375</v>
      </c>
      <c r="L180" s="10"/>
      <c r="M180" s="5"/>
    </row>
    <row r="181" spans="1:13" ht="17.25" thickBot="1">
      <c r="A181" s="5"/>
      <c r="B181" s="9"/>
      <c r="C181" s="139" t="s">
        <v>13</v>
      </c>
      <c r="D181" s="163"/>
      <c r="E181" s="163"/>
      <c r="F181" s="163"/>
      <c r="G181" s="164"/>
      <c r="H181" s="165"/>
      <c r="I181" s="136"/>
      <c r="J181" s="142"/>
      <c r="K181" s="143">
        <f>SUM(K177:K180)</f>
        <v>54796599</v>
      </c>
      <c r="L181" s="10"/>
      <c r="M181" s="5"/>
    </row>
    <row r="182" spans="1:13" ht="17.25" thickBot="1">
      <c r="A182" s="5"/>
      <c r="B182" s="9"/>
      <c r="C182" s="244" t="s">
        <v>567</v>
      </c>
      <c r="D182" s="245"/>
      <c r="E182" s="245"/>
      <c r="F182" s="245"/>
      <c r="G182" s="246" t="s">
        <v>524</v>
      </c>
      <c r="H182" s="245"/>
      <c r="I182" s="245"/>
      <c r="J182" s="245"/>
      <c r="K182" s="247"/>
      <c r="L182" s="10"/>
      <c r="M182" s="5"/>
    </row>
    <row r="183" spans="1:13">
      <c r="A183" s="5"/>
      <c r="B183" s="9"/>
      <c r="C183" s="133" t="s">
        <v>357</v>
      </c>
      <c r="D183" s="150"/>
      <c r="E183" s="150"/>
      <c r="F183" s="150"/>
      <c r="G183" s="151" t="s">
        <v>366</v>
      </c>
      <c r="H183" s="150" t="s">
        <v>338</v>
      </c>
      <c r="I183" s="136">
        <v>1224.4000000000001</v>
      </c>
      <c r="J183" s="433">
        <f>+'APUS GOBER'!J3613</f>
        <v>27670</v>
      </c>
      <c r="K183" s="138">
        <f>+ROUND(I183*J183,0)</f>
        <v>33879148</v>
      </c>
      <c r="L183" s="10"/>
      <c r="M183" s="5"/>
    </row>
    <row r="184" spans="1:13" ht="28.5">
      <c r="A184" s="5"/>
      <c r="B184" s="9"/>
      <c r="C184" s="133" t="s">
        <v>358</v>
      </c>
      <c r="D184" s="150"/>
      <c r="E184" s="150"/>
      <c r="F184" s="150"/>
      <c r="G184" s="151" t="s">
        <v>367</v>
      </c>
      <c r="H184" s="150" t="s">
        <v>338</v>
      </c>
      <c r="I184" s="136">
        <v>391.36</v>
      </c>
      <c r="J184" s="433">
        <f>+'APUS GOBER'!J3676</f>
        <v>25771</v>
      </c>
      <c r="K184" s="138">
        <f t="shared" ref="K184:K189" si="13">+ROUND(I184*J184,0)</f>
        <v>10085739</v>
      </c>
      <c r="L184" s="10"/>
      <c r="M184" s="5"/>
    </row>
    <row r="185" spans="1:13" ht="28.5">
      <c r="A185" s="5"/>
      <c r="B185" s="9"/>
      <c r="C185" s="133" t="s">
        <v>359</v>
      </c>
      <c r="D185" s="150"/>
      <c r="E185" s="150"/>
      <c r="F185" s="150"/>
      <c r="G185" s="151" t="s">
        <v>368</v>
      </c>
      <c r="H185" s="150" t="s">
        <v>225</v>
      </c>
      <c r="I185" s="136">
        <v>6</v>
      </c>
      <c r="J185" s="433">
        <f>+'APUS GOBER'!J3740</f>
        <v>2602288</v>
      </c>
      <c r="K185" s="138">
        <f t="shared" si="13"/>
        <v>15613728</v>
      </c>
      <c r="L185" s="10"/>
      <c r="M185" s="5"/>
    </row>
    <row r="186" spans="1:13">
      <c r="A186" s="5"/>
      <c r="B186" s="9"/>
      <c r="C186" s="133" t="s">
        <v>360</v>
      </c>
      <c r="D186" s="150"/>
      <c r="E186" s="150"/>
      <c r="F186" s="150"/>
      <c r="G186" s="151" t="s">
        <v>369</v>
      </c>
      <c r="H186" s="150" t="s">
        <v>225</v>
      </c>
      <c r="I186" s="136">
        <v>4</v>
      </c>
      <c r="J186" s="433">
        <f>+'APUS GOBER'!J3804</f>
        <v>287909</v>
      </c>
      <c r="K186" s="138">
        <f t="shared" si="13"/>
        <v>1151636</v>
      </c>
      <c r="L186" s="10"/>
      <c r="M186" s="5"/>
    </row>
    <row r="187" spans="1:13" ht="42.75">
      <c r="A187" s="5"/>
      <c r="B187" s="9"/>
      <c r="C187" s="133" t="s">
        <v>361</v>
      </c>
      <c r="D187" s="150"/>
      <c r="E187" s="150"/>
      <c r="F187" s="150"/>
      <c r="G187" s="151" t="s">
        <v>364</v>
      </c>
      <c r="H187" s="150" t="s">
        <v>178</v>
      </c>
      <c r="I187" s="136">
        <v>2</v>
      </c>
      <c r="J187" s="433">
        <f>+'APUs ADICIONALES'!H551</f>
        <v>153205</v>
      </c>
      <c r="K187" s="138">
        <f t="shared" si="13"/>
        <v>306410</v>
      </c>
      <c r="L187" s="10"/>
      <c r="M187" s="5"/>
    </row>
    <row r="188" spans="1:13">
      <c r="A188" s="5"/>
      <c r="B188" s="9"/>
      <c r="C188" s="133" t="s">
        <v>362</v>
      </c>
      <c r="D188" s="150"/>
      <c r="E188" s="150"/>
      <c r="F188" s="150"/>
      <c r="G188" s="151" t="s">
        <v>370</v>
      </c>
      <c r="H188" s="150" t="s">
        <v>225</v>
      </c>
      <c r="I188" s="136">
        <v>2</v>
      </c>
      <c r="J188" s="433">
        <f>+'APUS GOBER'!J3868</f>
        <v>313140</v>
      </c>
      <c r="K188" s="138">
        <f t="shared" si="13"/>
        <v>626280</v>
      </c>
      <c r="L188" s="10"/>
      <c r="M188" s="5"/>
    </row>
    <row r="189" spans="1:13">
      <c r="A189" s="5"/>
      <c r="B189" s="9"/>
      <c r="C189" s="133" t="s">
        <v>363</v>
      </c>
      <c r="D189" s="150"/>
      <c r="E189" s="150"/>
      <c r="F189" s="150"/>
      <c r="G189" s="151" t="s">
        <v>365</v>
      </c>
      <c r="H189" s="150" t="s">
        <v>178</v>
      </c>
      <c r="I189" s="136">
        <v>2</v>
      </c>
      <c r="J189" s="433">
        <f>+'APUs ADICIONALES'!H558</f>
        <v>1365425</v>
      </c>
      <c r="K189" s="138">
        <f t="shared" si="13"/>
        <v>2730850</v>
      </c>
      <c r="L189" s="10"/>
      <c r="M189" s="5"/>
    </row>
    <row r="190" spans="1:13" ht="17.25" thickBot="1">
      <c r="A190" s="5"/>
      <c r="B190" s="9"/>
      <c r="C190" s="139" t="s">
        <v>13</v>
      </c>
      <c r="D190" s="163"/>
      <c r="E190" s="163"/>
      <c r="F190" s="163"/>
      <c r="G190" s="164"/>
      <c r="H190" s="165"/>
      <c r="I190" s="136"/>
      <c r="J190" s="142"/>
      <c r="K190" s="143">
        <f>SUM(K183:K189)</f>
        <v>64393791</v>
      </c>
      <c r="L190" s="10"/>
      <c r="M190" s="5"/>
    </row>
    <row r="191" spans="1:13" ht="17.25" thickBot="1">
      <c r="A191" s="5"/>
      <c r="B191" s="9"/>
      <c r="C191" s="244" t="s">
        <v>568</v>
      </c>
      <c r="D191" s="245"/>
      <c r="E191" s="245"/>
      <c r="F191" s="245"/>
      <c r="G191" s="246" t="s">
        <v>525</v>
      </c>
      <c r="H191" s="245"/>
      <c r="I191" s="245"/>
      <c r="J191" s="245"/>
      <c r="K191" s="247"/>
      <c r="L191" s="10"/>
      <c r="M191" s="5"/>
    </row>
    <row r="192" spans="1:13" ht="28.5">
      <c r="A192" s="5"/>
      <c r="B192" s="9"/>
      <c r="C192" s="133" t="s">
        <v>371</v>
      </c>
      <c r="D192" s="150"/>
      <c r="E192" s="150"/>
      <c r="F192" s="150"/>
      <c r="G192" s="151" t="s">
        <v>382</v>
      </c>
      <c r="H192" s="150" t="s">
        <v>178</v>
      </c>
      <c r="I192" s="136">
        <v>9</v>
      </c>
      <c r="J192" s="433">
        <f>+'APUs ADICIONALES'!H566</f>
        <v>1070255</v>
      </c>
      <c r="K192" s="138">
        <f>+ROUND(I192*J192,0)</f>
        <v>9632295</v>
      </c>
      <c r="L192" s="10"/>
      <c r="M192" s="5"/>
    </row>
    <row r="193" spans="1:13" ht="28.5">
      <c r="A193" s="5"/>
      <c r="B193" s="9"/>
      <c r="C193" s="133" t="s">
        <v>372</v>
      </c>
      <c r="D193" s="150"/>
      <c r="E193" s="150"/>
      <c r="F193" s="150"/>
      <c r="G193" s="151" t="s">
        <v>383</v>
      </c>
      <c r="H193" s="150" t="s">
        <v>178</v>
      </c>
      <c r="I193" s="136">
        <v>2</v>
      </c>
      <c r="J193" s="433">
        <f>+'APUs ADICIONALES'!H573</f>
        <v>1140552</v>
      </c>
      <c r="K193" s="138">
        <f t="shared" ref="K193:K202" si="14">+ROUND(I193*J193,0)</f>
        <v>2281104</v>
      </c>
      <c r="L193" s="10"/>
      <c r="M193" s="5"/>
    </row>
    <row r="194" spans="1:13" ht="28.5">
      <c r="A194" s="5"/>
      <c r="B194" s="9"/>
      <c r="C194" s="133" t="s">
        <v>373</v>
      </c>
      <c r="D194" s="150"/>
      <c r="E194" s="150"/>
      <c r="F194" s="150"/>
      <c r="G194" s="151" t="s">
        <v>384</v>
      </c>
      <c r="H194" s="150" t="s">
        <v>178</v>
      </c>
      <c r="I194" s="136">
        <v>3</v>
      </c>
      <c r="J194" s="433">
        <f>+'APUs ADICIONALES'!H580</f>
        <v>1281147</v>
      </c>
      <c r="K194" s="138">
        <f t="shared" si="14"/>
        <v>3843441</v>
      </c>
      <c r="L194" s="10"/>
      <c r="M194" s="5"/>
    </row>
    <row r="195" spans="1:13" ht="28.5">
      <c r="A195" s="5"/>
      <c r="B195" s="9"/>
      <c r="C195" s="133" t="s">
        <v>374</v>
      </c>
      <c r="D195" s="150"/>
      <c r="E195" s="150"/>
      <c r="F195" s="150"/>
      <c r="G195" s="151" t="s">
        <v>385</v>
      </c>
      <c r="H195" s="150" t="s">
        <v>178</v>
      </c>
      <c r="I195" s="136">
        <v>1</v>
      </c>
      <c r="J195" s="433">
        <f>+'APUs ADICIONALES'!H587</f>
        <v>1140552</v>
      </c>
      <c r="K195" s="138">
        <f t="shared" si="14"/>
        <v>1140552</v>
      </c>
      <c r="L195" s="10"/>
      <c r="M195" s="5"/>
    </row>
    <row r="196" spans="1:13" ht="28.5">
      <c r="A196" s="5"/>
      <c r="B196" s="9"/>
      <c r="C196" s="133" t="s">
        <v>375</v>
      </c>
      <c r="D196" s="150"/>
      <c r="E196" s="150"/>
      <c r="F196" s="150"/>
      <c r="G196" s="151" t="s">
        <v>386</v>
      </c>
      <c r="H196" s="150" t="s">
        <v>338</v>
      </c>
      <c r="I196" s="136">
        <v>7.6000000000000005</v>
      </c>
      <c r="J196" s="433">
        <f>+'APUs ADICIONALES'!H594</f>
        <v>853224</v>
      </c>
      <c r="K196" s="138">
        <f t="shared" si="14"/>
        <v>6484502</v>
      </c>
      <c r="L196" s="10"/>
      <c r="M196" s="5"/>
    </row>
    <row r="197" spans="1:13" ht="28.5">
      <c r="A197" s="5"/>
      <c r="B197" s="9"/>
      <c r="C197" s="133" t="s">
        <v>376</v>
      </c>
      <c r="D197" s="150"/>
      <c r="E197" s="150"/>
      <c r="F197" s="150"/>
      <c r="G197" s="151" t="s">
        <v>387</v>
      </c>
      <c r="H197" s="150" t="s">
        <v>338</v>
      </c>
      <c r="I197" s="136">
        <v>18.5</v>
      </c>
      <c r="J197" s="433">
        <f>+'APUs ADICIONALES'!H607</f>
        <v>1142201</v>
      </c>
      <c r="K197" s="138">
        <f t="shared" si="14"/>
        <v>21130719</v>
      </c>
      <c r="L197" s="10"/>
      <c r="M197" s="5"/>
    </row>
    <row r="198" spans="1:13" ht="28.5">
      <c r="A198" s="5"/>
      <c r="B198" s="9"/>
      <c r="C198" s="133" t="s">
        <v>377</v>
      </c>
      <c r="D198" s="150"/>
      <c r="E198" s="150"/>
      <c r="F198" s="150"/>
      <c r="G198" s="151" t="s">
        <v>388</v>
      </c>
      <c r="H198" s="150" t="s">
        <v>338</v>
      </c>
      <c r="I198" s="136">
        <v>15.68</v>
      </c>
      <c r="J198" s="433">
        <f>+'APUs ADICIONALES'!H613</f>
        <v>364270</v>
      </c>
      <c r="K198" s="138">
        <f t="shared" si="14"/>
        <v>5711754</v>
      </c>
      <c r="L198" s="10"/>
      <c r="M198" s="5"/>
    </row>
    <row r="199" spans="1:13">
      <c r="A199" s="5"/>
      <c r="B199" s="9"/>
      <c r="C199" s="133" t="s">
        <v>378</v>
      </c>
      <c r="D199" s="150"/>
      <c r="E199" s="150"/>
      <c r="F199" s="150"/>
      <c r="G199" s="151" t="s">
        <v>389</v>
      </c>
      <c r="H199" s="150" t="s">
        <v>338</v>
      </c>
      <c r="I199" s="136">
        <v>5.88</v>
      </c>
      <c r="J199" s="433">
        <f>+'APUs ADICIONALES'!H619</f>
        <v>443918</v>
      </c>
      <c r="K199" s="138">
        <f t="shared" si="14"/>
        <v>2610238</v>
      </c>
      <c r="L199" s="10"/>
      <c r="M199" s="5"/>
    </row>
    <row r="200" spans="1:13" ht="114">
      <c r="A200" s="5"/>
      <c r="B200" s="9"/>
      <c r="C200" s="133" t="s">
        <v>379</v>
      </c>
      <c r="D200" s="150"/>
      <c r="E200" s="150"/>
      <c r="F200" s="150"/>
      <c r="G200" s="151" t="s">
        <v>390</v>
      </c>
      <c r="H200" s="150" t="s">
        <v>225</v>
      </c>
      <c r="I200" s="136">
        <v>1</v>
      </c>
      <c r="J200" s="433">
        <f>+'APUs ADICIONALES'!H625</f>
        <v>2162853</v>
      </c>
      <c r="K200" s="138">
        <f t="shared" si="14"/>
        <v>2162853</v>
      </c>
      <c r="L200" s="10"/>
      <c r="M200" s="5"/>
    </row>
    <row r="201" spans="1:13" ht="71.25">
      <c r="A201" s="5"/>
      <c r="B201" s="9"/>
      <c r="C201" s="133" t="s">
        <v>380</v>
      </c>
      <c r="D201" s="150"/>
      <c r="E201" s="150"/>
      <c r="F201" s="150"/>
      <c r="G201" s="151" t="s">
        <v>391</v>
      </c>
      <c r="H201" s="150" t="s">
        <v>225</v>
      </c>
      <c r="I201" s="136">
        <v>1</v>
      </c>
      <c r="J201" s="433">
        <f>+'APUs ADICIONALES'!H631</f>
        <v>847939</v>
      </c>
      <c r="K201" s="138">
        <f t="shared" si="14"/>
        <v>847939</v>
      </c>
      <c r="L201" s="10"/>
      <c r="M201" s="5"/>
    </row>
    <row r="202" spans="1:13" ht="28.5">
      <c r="A202" s="5"/>
      <c r="B202" s="9"/>
      <c r="C202" s="133" t="s">
        <v>381</v>
      </c>
      <c r="D202" s="150"/>
      <c r="E202" s="150"/>
      <c r="F202" s="150"/>
      <c r="G202" s="151" t="s">
        <v>392</v>
      </c>
      <c r="H202" s="150" t="s">
        <v>225</v>
      </c>
      <c r="I202" s="136">
        <v>1</v>
      </c>
      <c r="J202" s="433">
        <f>+'APUs ADICIONALES'!H637</f>
        <v>753149</v>
      </c>
      <c r="K202" s="138">
        <f t="shared" si="14"/>
        <v>753149</v>
      </c>
      <c r="L202" s="10"/>
      <c r="M202" s="5"/>
    </row>
    <row r="203" spans="1:13" ht="17.25" thickBot="1">
      <c r="A203" s="5"/>
      <c r="B203" s="9"/>
      <c r="C203" s="139" t="s">
        <v>13</v>
      </c>
      <c r="D203" s="163"/>
      <c r="E203" s="163"/>
      <c r="F203" s="163"/>
      <c r="G203" s="164"/>
      <c r="H203" s="165"/>
      <c r="I203" s="136"/>
      <c r="J203" s="142"/>
      <c r="K203" s="143">
        <f>SUM(K192:K202)</f>
        <v>56598546</v>
      </c>
      <c r="L203" s="10"/>
      <c r="M203" s="5"/>
    </row>
    <row r="204" spans="1:13" ht="17.25" thickBot="1">
      <c r="A204" s="5"/>
      <c r="B204" s="9"/>
      <c r="C204" s="244" t="s">
        <v>569</v>
      </c>
      <c r="D204" s="245"/>
      <c r="E204" s="245"/>
      <c r="F204" s="245"/>
      <c r="G204" s="246" t="s">
        <v>526</v>
      </c>
      <c r="H204" s="245"/>
      <c r="I204" s="245"/>
      <c r="J204" s="245"/>
      <c r="K204" s="247"/>
      <c r="L204" s="10"/>
      <c r="M204" s="5"/>
    </row>
    <row r="205" spans="1:13" ht="28.5">
      <c r="A205" s="5"/>
      <c r="B205" s="9"/>
      <c r="C205" s="133" t="s">
        <v>393</v>
      </c>
      <c r="D205" s="150"/>
      <c r="E205" s="150"/>
      <c r="F205" s="150"/>
      <c r="G205" s="151" t="s">
        <v>395</v>
      </c>
      <c r="H205" s="150" t="s">
        <v>338</v>
      </c>
      <c r="I205" s="136">
        <v>759.85892138980012</v>
      </c>
      <c r="J205" s="433">
        <f>+'APUS GOBER'!J3931</f>
        <v>304484</v>
      </c>
      <c r="K205" s="138">
        <f>+ROUND(I205*J205,0)</f>
        <v>231364884</v>
      </c>
      <c r="L205" s="10"/>
      <c r="M205" s="5"/>
    </row>
    <row r="206" spans="1:13" ht="28.5">
      <c r="A206" s="5"/>
      <c r="B206" s="9"/>
      <c r="C206" s="133" t="s">
        <v>394</v>
      </c>
      <c r="D206" s="150"/>
      <c r="E206" s="150"/>
      <c r="F206" s="150"/>
      <c r="G206" s="151" t="s">
        <v>396</v>
      </c>
      <c r="H206" s="150" t="s">
        <v>131</v>
      </c>
      <c r="I206" s="136">
        <v>14070.16</v>
      </c>
      <c r="J206" s="433">
        <f>+'APUS GOBER'!J3997</f>
        <v>28641</v>
      </c>
      <c r="K206" s="138">
        <f>+ROUND(I206*J206,0)</f>
        <v>402983453</v>
      </c>
      <c r="L206" s="10"/>
      <c r="M206" s="5"/>
    </row>
    <row r="207" spans="1:13" ht="17.25" thickBot="1">
      <c r="A207" s="5"/>
      <c r="B207" s="9"/>
      <c r="C207" s="139" t="s">
        <v>13</v>
      </c>
      <c r="D207" s="163"/>
      <c r="E207" s="163"/>
      <c r="F207" s="163"/>
      <c r="G207" s="164"/>
      <c r="H207" s="165"/>
      <c r="I207" s="136"/>
      <c r="J207" s="142"/>
      <c r="K207" s="143">
        <f>SUM(K205:K206)</f>
        <v>634348337</v>
      </c>
      <c r="L207" s="10"/>
      <c r="M207" s="5"/>
    </row>
    <row r="208" spans="1:13" ht="17.25" thickBot="1">
      <c r="A208" s="5"/>
      <c r="B208" s="9"/>
      <c r="C208" s="244" t="s">
        <v>570</v>
      </c>
      <c r="D208" s="245"/>
      <c r="E208" s="245"/>
      <c r="F208" s="245"/>
      <c r="G208" s="246" t="s">
        <v>527</v>
      </c>
      <c r="H208" s="245"/>
      <c r="I208" s="245"/>
      <c r="J208" s="245"/>
      <c r="K208" s="247"/>
      <c r="L208" s="10"/>
      <c r="M208" s="5"/>
    </row>
    <row r="209" spans="1:13">
      <c r="A209" s="5"/>
      <c r="B209" s="9"/>
      <c r="C209" s="251" t="s">
        <v>571</v>
      </c>
      <c r="D209" s="252"/>
      <c r="E209" s="252"/>
      <c r="F209" s="252"/>
      <c r="G209" s="253" t="s">
        <v>528</v>
      </c>
      <c r="H209" s="252"/>
      <c r="I209" s="252"/>
      <c r="J209" s="252"/>
      <c r="K209" s="254"/>
      <c r="L209" s="10"/>
      <c r="M209" s="5"/>
    </row>
    <row r="210" spans="1:13">
      <c r="A210" s="5"/>
      <c r="B210" s="9"/>
      <c r="C210" s="133" t="s">
        <v>397</v>
      </c>
      <c r="D210" s="248"/>
      <c r="E210" s="248"/>
      <c r="F210" s="248"/>
      <c r="G210" s="249" t="s">
        <v>436</v>
      </c>
      <c r="H210" s="248" t="s">
        <v>174</v>
      </c>
      <c r="I210" s="250">
        <v>13.2</v>
      </c>
      <c r="J210" s="858">
        <f>+'APUs ADICIONALES'!H649</f>
        <v>220804</v>
      </c>
      <c r="K210" s="138">
        <f>+ROUND(I210*J210,0)</f>
        <v>2914613</v>
      </c>
      <c r="L210" s="10"/>
      <c r="M210" s="5"/>
    </row>
    <row r="211" spans="1:13">
      <c r="A211" s="5"/>
      <c r="B211" s="9"/>
      <c r="C211" s="133" t="s">
        <v>398</v>
      </c>
      <c r="D211" s="150"/>
      <c r="E211" s="150"/>
      <c r="F211" s="150"/>
      <c r="G211" s="151" t="s">
        <v>437</v>
      </c>
      <c r="H211" s="150" t="s">
        <v>178</v>
      </c>
      <c r="I211" s="136">
        <v>19</v>
      </c>
      <c r="J211" s="433">
        <f>+'APUs ADICIONALES'!H657</f>
        <v>58516</v>
      </c>
      <c r="K211" s="138">
        <f t="shared" ref="K211:K248" si="15">+ROUND(I211*J211,0)</f>
        <v>1111804</v>
      </c>
      <c r="L211" s="10"/>
      <c r="M211" s="5"/>
    </row>
    <row r="212" spans="1:13">
      <c r="A212" s="5"/>
      <c r="B212" s="9"/>
      <c r="C212" s="133" t="s">
        <v>399</v>
      </c>
      <c r="D212" s="150"/>
      <c r="E212" s="150"/>
      <c r="F212" s="150"/>
      <c r="G212" s="151" t="s">
        <v>438</v>
      </c>
      <c r="H212" s="150" t="s">
        <v>178</v>
      </c>
      <c r="I212" s="136">
        <v>6</v>
      </c>
      <c r="J212" s="433">
        <f>+'APUs ADICIONALES'!H666</f>
        <v>212979</v>
      </c>
      <c r="K212" s="138">
        <f t="shared" si="15"/>
        <v>1277874</v>
      </c>
      <c r="L212" s="10"/>
      <c r="M212" s="5"/>
    </row>
    <row r="213" spans="1:13">
      <c r="A213" s="5"/>
      <c r="B213" s="9"/>
      <c r="C213" s="133" t="s">
        <v>400</v>
      </c>
      <c r="D213" s="150"/>
      <c r="E213" s="150"/>
      <c r="F213" s="150"/>
      <c r="G213" s="151" t="s">
        <v>439</v>
      </c>
      <c r="H213" s="150" t="s">
        <v>178</v>
      </c>
      <c r="I213" s="136">
        <v>16</v>
      </c>
      <c r="J213" s="433">
        <f>+'APUs ADICIONALES'!H672</f>
        <v>210946</v>
      </c>
      <c r="K213" s="138">
        <f t="shared" si="15"/>
        <v>3375136</v>
      </c>
      <c r="L213" s="10"/>
      <c r="M213" s="5"/>
    </row>
    <row r="214" spans="1:13">
      <c r="A214" s="5"/>
      <c r="B214" s="9"/>
      <c r="C214" s="133" t="s">
        <v>401</v>
      </c>
      <c r="D214" s="150"/>
      <c r="E214" s="150"/>
      <c r="F214" s="150"/>
      <c r="G214" s="151" t="s">
        <v>440</v>
      </c>
      <c r="H214" s="150" t="s">
        <v>178</v>
      </c>
      <c r="I214" s="136">
        <v>1</v>
      </c>
      <c r="J214" s="433">
        <f>+'APUs ADICIONALES'!H678</f>
        <v>1584111</v>
      </c>
      <c r="K214" s="138">
        <f t="shared" si="15"/>
        <v>1584111</v>
      </c>
      <c r="L214" s="10"/>
      <c r="M214" s="5"/>
    </row>
    <row r="215" spans="1:13">
      <c r="A215" s="5"/>
      <c r="B215" s="9"/>
      <c r="C215" s="133" t="s">
        <v>402</v>
      </c>
      <c r="D215" s="150"/>
      <c r="E215" s="150"/>
      <c r="F215" s="150"/>
      <c r="G215" s="151" t="s">
        <v>441</v>
      </c>
      <c r="H215" s="150" t="s">
        <v>178</v>
      </c>
      <c r="I215" s="136">
        <v>1</v>
      </c>
      <c r="J215" s="433">
        <f>+'APUs ADICIONALES'!H685</f>
        <v>778270</v>
      </c>
      <c r="K215" s="138">
        <f t="shared" si="15"/>
        <v>778270</v>
      </c>
      <c r="L215" s="10"/>
      <c r="M215" s="5"/>
    </row>
    <row r="216" spans="1:13">
      <c r="A216" s="5"/>
      <c r="B216" s="9"/>
      <c r="C216" s="133" t="s">
        <v>403</v>
      </c>
      <c r="D216" s="150"/>
      <c r="E216" s="150"/>
      <c r="F216" s="150"/>
      <c r="G216" s="151" t="s">
        <v>442</v>
      </c>
      <c r="H216" s="150" t="s">
        <v>178</v>
      </c>
      <c r="I216" s="136">
        <v>6</v>
      </c>
      <c r="J216" s="433">
        <f>+'APUs ADICIONALES'!H691</f>
        <v>20943</v>
      </c>
      <c r="K216" s="138">
        <f t="shared" si="15"/>
        <v>125658</v>
      </c>
      <c r="L216" s="10"/>
      <c r="M216" s="5"/>
    </row>
    <row r="217" spans="1:13">
      <c r="A217" s="5"/>
      <c r="B217" s="9"/>
      <c r="C217" s="133" t="s">
        <v>404</v>
      </c>
      <c r="D217" s="150"/>
      <c r="E217" s="150"/>
      <c r="F217" s="150"/>
      <c r="G217" s="151" t="s">
        <v>443</v>
      </c>
      <c r="H217" s="150" t="s">
        <v>178</v>
      </c>
      <c r="I217" s="136">
        <v>2</v>
      </c>
      <c r="J217" s="433">
        <f>+'APUs ADICIONALES'!H697</f>
        <v>63254</v>
      </c>
      <c r="K217" s="138">
        <f t="shared" si="15"/>
        <v>126508</v>
      </c>
      <c r="L217" s="10"/>
      <c r="M217" s="5"/>
    </row>
    <row r="218" spans="1:13">
      <c r="A218" s="5"/>
      <c r="B218" s="9"/>
      <c r="C218" s="133" t="s">
        <v>405</v>
      </c>
      <c r="D218" s="150"/>
      <c r="E218" s="150"/>
      <c r="F218" s="150"/>
      <c r="G218" s="151" t="s">
        <v>444</v>
      </c>
      <c r="H218" s="150" t="s">
        <v>178</v>
      </c>
      <c r="I218" s="136">
        <v>1</v>
      </c>
      <c r="J218" s="433">
        <f>+'APUs ADICIONALES'!H703</f>
        <v>68838</v>
      </c>
      <c r="K218" s="138">
        <f t="shared" si="15"/>
        <v>68838</v>
      </c>
      <c r="L218" s="10"/>
      <c r="M218" s="5"/>
    </row>
    <row r="219" spans="1:13">
      <c r="A219" s="5"/>
      <c r="B219" s="9"/>
      <c r="C219" s="133" t="s">
        <v>406</v>
      </c>
      <c r="D219" s="150"/>
      <c r="E219" s="150"/>
      <c r="F219" s="150"/>
      <c r="G219" s="151" t="s">
        <v>445</v>
      </c>
      <c r="H219" s="150" t="s">
        <v>178</v>
      </c>
      <c r="I219" s="136">
        <v>5</v>
      </c>
      <c r="J219" s="433">
        <f>+'APUs ADICIONALES'!H709</f>
        <v>135736</v>
      </c>
      <c r="K219" s="138">
        <f t="shared" si="15"/>
        <v>678680</v>
      </c>
      <c r="L219" s="10"/>
      <c r="M219" s="5"/>
    </row>
    <row r="220" spans="1:13" ht="71.25">
      <c r="A220" s="5"/>
      <c r="B220" s="9"/>
      <c r="C220" s="133" t="s">
        <v>407</v>
      </c>
      <c r="D220" s="150"/>
      <c r="E220" s="150"/>
      <c r="F220" s="150"/>
      <c r="G220" s="151" t="s">
        <v>446</v>
      </c>
      <c r="H220" s="150" t="s">
        <v>178</v>
      </c>
      <c r="I220" s="136">
        <v>1</v>
      </c>
      <c r="J220" s="433">
        <f>+'APUs ADICIONALES'!H715</f>
        <v>66993940</v>
      </c>
      <c r="K220" s="138">
        <f t="shared" si="15"/>
        <v>66993940</v>
      </c>
      <c r="L220" s="10"/>
      <c r="M220" s="5"/>
    </row>
    <row r="221" spans="1:13" ht="42.75">
      <c r="A221" s="5"/>
      <c r="B221" s="9"/>
      <c r="C221" s="133" t="s">
        <v>408</v>
      </c>
      <c r="D221" s="150"/>
      <c r="E221" s="150"/>
      <c r="F221" s="150"/>
      <c r="G221" s="151" t="s">
        <v>447</v>
      </c>
      <c r="H221" s="150" t="s">
        <v>178</v>
      </c>
      <c r="I221" s="136">
        <v>1</v>
      </c>
      <c r="J221" s="433">
        <f>+'APUs ADICIONALES'!H721</f>
        <v>4244499</v>
      </c>
      <c r="K221" s="138">
        <f t="shared" si="15"/>
        <v>4244499</v>
      </c>
      <c r="L221" s="10"/>
      <c r="M221" s="5"/>
    </row>
    <row r="222" spans="1:13">
      <c r="A222" s="5"/>
      <c r="B222" s="9"/>
      <c r="C222" s="133" t="s">
        <v>409</v>
      </c>
      <c r="D222" s="150"/>
      <c r="E222" s="150"/>
      <c r="F222" s="150"/>
      <c r="G222" s="151" t="s">
        <v>448</v>
      </c>
      <c r="H222" s="150" t="s">
        <v>174</v>
      </c>
      <c r="I222" s="136">
        <v>39.82</v>
      </c>
      <c r="J222" s="433">
        <f>+'APUs ADICIONALES'!H727</f>
        <v>29062</v>
      </c>
      <c r="K222" s="138">
        <f t="shared" si="15"/>
        <v>1157249</v>
      </c>
      <c r="L222" s="10"/>
      <c r="M222" s="5"/>
    </row>
    <row r="223" spans="1:13">
      <c r="A223" s="5"/>
      <c r="B223" s="9"/>
      <c r="C223" s="133" t="s">
        <v>410</v>
      </c>
      <c r="D223" s="150"/>
      <c r="E223" s="150"/>
      <c r="F223" s="150"/>
      <c r="G223" s="151" t="s">
        <v>449</v>
      </c>
      <c r="H223" s="150" t="s">
        <v>174</v>
      </c>
      <c r="I223" s="136">
        <v>4.05</v>
      </c>
      <c r="J223" s="433">
        <f>+'APUs ADICIONALES'!H733</f>
        <v>30224</v>
      </c>
      <c r="K223" s="138">
        <f t="shared" si="15"/>
        <v>122407</v>
      </c>
      <c r="L223" s="10"/>
      <c r="M223" s="5"/>
    </row>
    <row r="224" spans="1:13">
      <c r="A224" s="5"/>
      <c r="B224" s="9"/>
      <c r="C224" s="133" t="s">
        <v>411</v>
      </c>
      <c r="D224" s="150"/>
      <c r="E224" s="150"/>
      <c r="F224" s="150"/>
      <c r="G224" s="151" t="s">
        <v>450</v>
      </c>
      <c r="H224" s="150" t="s">
        <v>174</v>
      </c>
      <c r="I224" s="136">
        <v>11.56</v>
      </c>
      <c r="J224" s="433">
        <f>+'APUs ADICIONALES'!H740</f>
        <v>46183</v>
      </c>
      <c r="K224" s="138">
        <f t="shared" si="15"/>
        <v>533875</v>
      </c>
      <c r="L224" s="10"/>
      <c r="M224" s="5"/>
    </row>
    <row r="225" spans="1:13">
      <c r="A225" s="5"/>
      <c r="B225" s="9"/>
      <c r="C225" s="133" t="s">
        <v>412</v>
      </c>
      <c r="D225" s="150"/>
      <c r="E225" s="150"/>
      <c r="F225" s="150"/>
      <c r="G225" s="151" t="s">
        <v>451</v>
      </c>
      <c r="H225" s="150" t="s">
        <v>174</v>
      </c>
      <c r="I225" s="136">
        <v>19.760000000000002</v>
      </c>
      <c r="J225" s="433">
        <f>+'APUs ADICIONALES'!H747</f>
        <v>64506</v>
      </c>
      <c r="K225" s="138">
        <f t="shared" si="15"/>
        <v>1274639</v>
      </c>
      <c r="L225" s="10"/>
      <c r="M225" s="5"/>
    </row>
    <row r="226" spans="1:13">
      <c r="A226" s="5"/>
      <c r="B226" s="9"/>
      <c r="C226" s="133" t="s">
        <v>413</v>
      </c>
      <c r="D226" s="150"/>
      <c r="E226" s="150"/>
      <c r="F226" s="150"/>
      <c r="G226" s="151" t="s">
        <v>452</v>
      </c>
      <c r="H226" s="150" t="s">
        <v>174</v>
      </c>
      <c r="I226" s="136">
        <v>2.2999999999999998</v>
      </c>
      <c r="J226" s="433">
        <f>+'APUs ADICIONALES'!H754</f>
        <v>244972</v>
      </c>
      <c r="K226" s="138">
        <f t="shared" si="15"/>
        <v>563436</v>
      </c>
      <c r="L226" s="10"/>
      <c r="M226" s="5"/>
    </row>
    <row r="227" spans="1:13">
      <c r="A227" s="5"/>
      <c r="B227" s="9"/>
      <c r="C227" s="133" t="s">
        <v>414</v>
      </c>
      <c r="D227" s="150"/>
      <c r="E227" s="150"/>
      <c r="F227" s="150"/>
      <c r="G227" s="151" t="s">
        <v>453</v>
      </c>
      <c r="H227" s="150" t="s">
        <v>178</v>
      </c>
      <c r="I227" s="136">
        <v>1</v>
      </c>
      <c r="J227" s="433">
        <f>+'APUs ADICIONALES'!H761</f>
        <v>1116683</v>
      </c>
      <c r="K227" s="138">
        <f t="shared" si="15"/>
        <v>1116683</v>
      </c>
      <c r="L227" s="10"/>
      <c r="M227" s="5"/>
    </row>
    <row r="228" spans="1:13">
      <c r="A228" s="5"/>
      <c r="B228" s="9"/>
      <c r="C228" s="133" t="s">
        <v>415</v>
      </c>
      <c r="D228" s="150"/>
      <c r="E228" s="150"/>
      <c r="F228" s="150"/>
      <c r="G228" s="151" t="s">
        <v>454</v>
      </c>
      <c r="H228" s="150" t="s">
        <v>178</v>
      </c>
      <c r="I228" s="136">
        <v>6</v>
      </c>
      <c r="J228" s="433">
        <f>+'APUs ADICIONALES'!H767</f>
        <v>215561</v>
      </c>
      <c r="K228" s="138">
        <f t="shared" si="15"/>
        <v>1293366</v>
      </c>
      <c r="L228" s="10"/>
      <c r="M228" s="5"/>
    </row>
    <row r="229" spans="1:13">
      <c r="A229" s="5"/>
      <c r="B229" s="9"/>
      <c r="C229" s="133" t="s">
        <v>416</v>
      </c>
      <c r="D229" s="150"/>
      <c r="E229" s="150"/>
      <c r="F229" s="150"/>
      <c r="G229" s="151" t="s">
        <v>455</v>
      </c>
      <c r="H229" s="150" t="s">
        <v>178</v>
      </c>
      <c r="I229" s="136">
        <v>18</v>
      </c>
      <c r="J229" s="433">
        <f>+'APUs ADICIONALES'!H773</f>
        <v>229921</v>
      </c>
      <c r="K229" s="138">
        <f t="shared" si="15"/>
        <v>4138578</v>
      </c>
      <c r="L229" s="10"/>
      <c r="M229" s="5"/>
    </row>
    <row r="230" spans="1:13">
      <c r="A230" s="5"/>
      <c r="B230" s="9"/>
      <c r="C230" s="133" t="s">
        <v>417</v>
      </c>
      <c r="D230" s="150"/>
      <c r="E230" s="150"/>
      <c r="F230" s="150"/>
      <c r="G230" s="151" t="s">
        <v>456</v>
      </c>
      <c r="H230" s="150" t="s">
        <v>178</v>
      </c>
      <c r="I230" s="136">
        <v>5</v>
      </c>
      <c r="J230" s="433">
        <f>+'APUs ADICIONALES'!H779</f>
        <v>20242</v>
      </c>
      <c r="K230" s="138">
        <f t="shared" si="15"/>
        <v>101210</v>
      </c>
      <c r="L230" s="10"/>
      <c r="M230" s="5"/>
    </row>
    <row r="231" spans="1:13">
      <c r="A231" s="5"/>
      <c r="B231" s="9"/>
      <c r="C231" s="133" t="s">
        <v>418</v>
      </c>
      <c r="D231" s="150"/>
      <c r="E231" s="150"/>
      <c r="F231" s="150"/>
      <c r="G231" s="151" t="s">
        <v>457</v>
      </c>
      <c r="H231" s="150" t="s">
        <v>178</v>
      </c>
      <c r="I231" s="136">
        <v>3</v>
      </c>
      <c r="J231" s="433">
        <f>+'APUs ADICIONALES'!H785</f>
        <v>83854</v>
      </c>
      <c r="K231" s="138">
        <f t="shared" si="15"/>
        <v>251562</v>
      </c>
      <c r="L231" s="10"/>
      <c r="M231" s="5"/>
    </row>
    <row r="232" spans="1:13">
      <c r="A232" s="5"/>
      <c r="B232" s="9"/>
      <c r="C232" s="133" t="s">
        <v>419</v>
      </c>
      <c r="D232" s="150"/>
      <c r="E232" s="150"/>
      <c r="F232" s="150"/>
      <c r="G232" s="151" t="s">
        <v>458</v>
      </c>
      <c r="H232" s="150" t="s">
        <v>178</v>
      </c>
      <c r="I232" s="136">
        <v>10</v>
      </c>
      <c r="J232" s="433">
        <f>+'APUs ADICIONALES'!H791</f>
        <v>173696</v>
      </c>
      <c r="K232" s="138">
        <f t="shared" si="15"/>
        <v>1736960</v>
      </c>
      <c r="L232" s="10"/>
      <c r="M232" s="5"/>
    </row>
    <row r="233" spans="1:13">
      <c r="A233" s="5"/>
      <c r="B233" s="9"/>
      <c r="C233" s="133" t="s">
        <v>420</v>
      </c>
      <c r="D233" s="150"/>
      <c r="E233" s="150"/>
      <c r="F233" s="150"/>
      <c r="G233" s="151" t="s">
        <v>459</v>
      </c>
      <c r="H233" s="150" t="s">
        <v>178</v>
      </c>
      <c r="I233" s="136">
        <v>8</v>
      </c>
      <c r="J233" s="433">
        <f>+'APUs ADICIONALES'!H796</f>
        <v>207821</v>
      </c>
      <c r="K233" s="138">
        <f t="shared" si="15"/>
        <v>1662568</v>
      </c>
      <c r="L233" s="10"/>
      <c r="M233" s="5"/>
    </row>
    <row r="234" spans="1:13">
      <c r="A234" s="5"/>
      <c r="B234" s="9"/>
      <c r="C234" s="133" t="s">
        <v>421</v>
      </c>
      <c r="D234" s="150"/>
      <c r="E234" s="150"/>
      <c r="F234" s="150"/>
      <c r="G234" s="151" t="s">
        <v>460</v>
      </c>
      <c r="H234" s="150" t="s">
        <v>178</v>
      </c>
      <c r="I234" s="136">
        <v>4</v>
      </c>
      <c r="J234" s="433">
        <f>+'APUs ADICIONALES'!H801</f>
        <v>206196</v>
      </c>
      <c r="K234" s="138">
        <f t="shared" si="15"/>
        <v>824784</v>
      </c>
      <c r="L234" s="10"/>
      <c r="M234" s="5"/>
    </row>
    <row r="235" spans="1:13">
      <c r="A235" s="5"/>
      <c r="B235" s="9"/>
      <c r="C235" s="133" t="s">
        <v>422</v>
      </c>
      <c r="D235" s="150"/>
      <c r="E235" s="150"/>
      <c r="F235" s="150"/>
      <c r="G235" s="151" t="s">
        <v>461</v>
      </c>
      <c r="H235" s="150" t="s">
        <v>178</v>
      </c>
      <c r="I235" s="136">
        <v>2</v>
      </c>
      <c r="J235" s="433">
        <f>+'APUs ADICIONALES'!H806</f>
        <v>2608119</v>
      </c>
      <c r="K235" s="138">
        <f t="shared" si="15"/>
        <v>5216238</v>
      </c>
      <c r="L235" s="10"/>
      <c r="M235" s="5"/>
    </row>
    <row r="236" spans="1:13">
      <c r="A236" s="5"/>
      <c r="B236" s="9"/>
      <c r="C236" s="133" t="s">
        <v>423</v>
      </c>
      <c r="D236" s="150"/>
      <c r="E236" s="150"/>
      <c r="F236" s="150"/>
      <c r="G236" s="151" t="s">
        <v>462</v>
      </c>
      <c r="H236" s="150" t="s">
        <v>178</v>
      </c>
      <c r="I236" s="136">
        <v>2</v>
      </c>
      <c r="J236" s="433">
        <f>+'APUs ADICIONALES'!H818</f>
        <v>136556</v>
      </c>
      <c r="K236" s="138">
        <f t="shared" si="15"/>
        <v>273112</v>
      </c>
      <c r="L236" s="10"/>
      <c r="M236" s="5"/>
    </row>
    <row r="237" spans="1:13">
      <c r="A237" s="5"/>
      <c r="B237" s="9"/>
      <c r="C237" s="133" t="s">
        <v>424</v>
      </c>
      <c r="D237" s="150"/>
      <c r="E237" s="150"/>
      <c r="F237" s="150"/>
      <c r="G237" s="151" t="s">
        <v>463</v>
      </c>
      <c r="H237" s="150" t="s">
        <v>178</v>
      </c>
      <c r="I237" s="136">
        <v>33</v>
      </c>
      <c r="J237" s="433">
        <f>+'APUs ADICIONALES'!H824</f>
        <v>5911</v>
      </c>
      <c r="K237" s="138">
        <f t="shared" si="15"/>
        <v>195063</v>
      </c>
      <c r="L237" s="10"/>
      <c r="M237" s="5"/>
    </row>
    <row r="238" spans="1:13">
      <c r="A238" s="5"/>
      <c r="B238" s="9"/>
      <c r="C238" s="133" t="s">
        <v>425</v>
      </c>
      <c r="D238" s="150"/>
      <c r="E238" s="150"/>
      <c r="F238" s="150"/>
      <c r="G238" s="151" t="s">
        <v>464</v>
      </c>
      <c r="H238" s="150" t="s">
        <v>178</v>
      </c>
      <c r="I238" s="136">
        <v>3</v>
      </c>
      <c r="J238" s="433">
        <f>+'APUs ADICIONALES'!H830</f>
        <v>7125</v>
      </c>
      <c r="K238" s="138">
        <f t="shared" si="15"/>
        <v>21375</v>
      </c>
      <c r="L238" s="10"/>
      <c r="M238" s="5"/>
    </row>
    <row r="239" spans="1:13">
      <c r="A239" s="5"/>
      <c r="B239" s="9"/>
      <c r="C239" s="133" t="s">
        <v>426</v>
      </c>
      <c r="D239" s="150"/>
      <c r="E239" s="150"/>
      <c r="F239" s="150"/>
      <c r="G239" s="151" t="s">
        <v>465</v>
      </c>
      <c r="H239" s="150" t="s">
        <v>178</v>
      </c>
      <c r="I239" s="136">
        <v>7</v>
      </c>
      <c r="J239" s="433">
        <f>+'APUs ADICIONALES'!H836</f>
        <v>6614</v>
      </c>
      <c r="K239" s="138">
        <f t="shared" si="15"/>
        <v>46298</v>
      </c>
      <c r="L239" s="10"/>
      <c r="M239" s="5"/>
    </row>
    <row r="240" spans="1:13">
      <c r="A240" s="5"/>
      <c r="B240" s="9"/>
      <c r="C240" s="133" t="s">
        <v>427</v>
      </c>
      <c r="D240" s="150"/>
      <c r="E240" s="150"/>
      <c r="F240" s="150"/>
      <c r="G240" s="151" t="s">
        <v>466</v>
      </c>
      <c r="H240" s="150" t="s">
        <v>178</v>
      </c>
      <c r="I240" s="136">
        <v>8</v>
      </c>
      <c r="J240" s="433">
        <f>+'APUs ADICIONALES'!H842</f>
        <v>8081</v>
      </c>
      <c r="K240" s="138">
        <f t="shared" si="15"/>
        <v>64648</v>
      </c>
      <c r="L240" s="10"/>
      <c r="M240" s="5"/>
    </row>
    <row r="241" spans="1:13">
      <c r="A241" s="5"/>
      <c r="B241" s="9"/>
      <c r="C241" s="133" t="s">
        <v>428</v>
      </c>
      <c r="D241" s="150"/>
      <c r="E241" s="150"/>
      <c r="F241" s="150"/>
      <c r="G241" s="151" t="s">
        <v>467</v>
      </c>
      <c r="H241" s="150" t="s">
        <v>178</v>
      </c>
      <c r="I241" s="136">
        <v>2</v>
      </c>
      <c r="J241" s="433">
        <f>+'APUs ADICIONALES'!H848</f>
        <v>9582</v>
      </c>
      <c r="K241" s="138">
        <f t="shared" si="15"/>
        <v>19164</v>
      </c>
      <c r="L241" s="10"/>
      <c r="M241" s="5"/>
    </row>
    <row r="242" spans="1:13">
      <c r="A242" s="5"/>
      <c r="B242" s="9"/>
      <c r="C242" s="133" t="s">
        <v>429</v>
      </c>
      <c r="D242" s="150"/>
      <c r="E242" s="150"/>
      <c r="F242" s="150"/>
      <c r="G242" s="151" t="s">
        <v>468</v>
      </c>
      <c r="H242" s="150" t="s">
        <v>178</v>
      </c>
      <c r="I242" s="136">
        <v>1</v>
      </c>
      <c r="J242" s="433">
        <f>+'APUs ADICIONALES'!H854</f>
        <v>328708</v>
      </c>
      <c r="K242" s="138">
        <f t="shared" si="15"/>
        <v>328708</v>
      </c>
      <c r="L242" s="10"/>
      <c r="M242" s="5"/>
    </row>
    <row r="243" spans="1:13">
      <c r="A243" s="5"/>
      <c r="B243" s="9"/>
      <c r="C243" s="133" t="s">
        <v>430</v>
      </c>
      <c r="D243" s="150"/>
      <c r="E243" s="150"/>
      <c r="F243" s="150"/>
      <c r="G243" s="151" t="s">
        <v>469</v>
      </c>
      <c r="H243" s="150" t="s">
        <v>178</v>
      </c>
      <c r="I243" s="136">
        <v>20</v>
      </c>
      <c r="J243" s="433">
        <f>+'APUs ADICIONALES'!H859</f>
        <v>175046</v>
      </c>
      <c r="K243" s="138">
        <f t="shared" si="15"/>
        <v>3500920</v>
      </c>
      <c r="L243" s="10"/>
      <c r="M243" s="5"/>
    </row>
    <row r="244" spans="1:13" ht="28.5">
      <c r="A244" s="5"/>
      <c r="B244" s="9"/>
      <c r="C244" s="133" t="s">
        <v>431</v>
      </c>
      <c r="D244" s="150"/>
      <c r="E244" s="150"/>
      <c r="F244" s="150"/>
      <c r="G244" s="151" t="s">
        <v>470</v>
      </c>
      <c r="H244" s="150" t="s">
        <v>178</v>
      </c>
      <c r="I244" s="136">
        <v>20</v>
      </c>
      <c r="J244" s="433">
        <f>+'APUs ADICIONALES'!H865</f>
        <v>30536</v>
      </c>
      <c r="K244" s="138">
        <f t="shared" si="15"/>
        <v>610720</v>
      </c>
      <c r="L244" s="10"/>
      <c r="M244" s="5"/>
    </row>
    <row r="245" spans="1:13">
      <c r="A245" s="5"/>
      <c r="B245" s="9"/>
      <c r="C245" s="133" t="s">
        <v>432</v>
      </c>
      <c r="D245" s="150"/>
      <c r="E245" s="150"/>
      <c r="F245" s="150"/>
      <c r="G245" s="151" t="s">
        <v>471</v>
      </c>
      <c r="H245" s="150" t="s">
        <v>178</v>
      </c>
      <c r="I245" s="136">
        <v>1</v>
      </c>
      <c r="J245" s="433">
        <f>+'APUs ADICIONALES'!H871</f>
        <v>1005784</v>
      </c>
      <c r="K245" s="138">
        <f t="shared" si="15"/>
        <v>1005784</v>
      </c>
      <c r="L245" s="10"/>
      <c r="M245" s="5"/>
    </row>
    <row r="246" spans="1:13" ht="28.5">
      <c r="A246" s="5"/>
      <c r="B246" s="9"/>
      <c r="C246" s="133" t="s">
        <v>433</v>
      </c>
      <c r="D246" s="150"/>
      <c r="E246" s="150"/>
      <c r="F246" s="150"/>
      <c r="G246" s="151" t="s">
        <v>472</v>
      </c>
      <c r="H246" s="150" t="s">
        <v>178</v>
      </c>
      <c r="I246" s="136">
        <v>1</v>
      </c>
      <c r="J246" s="433">
        <f>+'APUs ADICIONALES'!H877</f>
        <v>437264</v>
      </c>
      <c r="K246" s="138">
        <f t="shared" si="15"/>
        <v>437264</v>
      </c>
      <c r="L246" s="10"/>
      <c r="M246" s="5"/>
    </row>
    <row r="247" spans="1:13">
      <c r="A247" s="5"/>
      <c r="B247" s="9"/>
      <c r="C247" s="133" t="s">
        <v>434</v>
      </c>
      <c r="D247" s="150"/>
      <c r="E247" s="150"/>
      <c r="F247" s="150"/>
      <c r="G247" s="151" t="s">
        <v>473</v>
      </c>
      <c r="H247" s="150" t="s">
        <v>174</v>
      </c>
      <c r="I247" s="136">
        <v>14.14</v>
      </c>
      <c r="J247" s="433">
        <f>+'APUs ADICIONALES'!H883</f>
        <v>92013</v>
      </c>
      <c r="K247" s="138">
        <f t="shared" si="15"/>
        <v>1301064</v>
      </c>
      <c r="L247" s="10"/>
      <c r="M247" s="5"/>
    </row>
    <row r="248" spans="1:13">
      <c r="A248" s="5"/>
      <c r="B248" s="9"/>
      <c r="C248" s="133" t="s">
        <v>435</v>
      </c>
      <c r="D248" s="150"/>
      <c r="E248" s="150"/>
      <c r="F248" s="150"/>
      <c r="G248" s="151" t="s">
        <v>474</v>
      </c>
      <c r="H248" s="150" t="s">
        <v>178</v>
      </c>
      <c r="I248" s="136">
        <v>3</v>
      </c>
      <c r="J248" s="433">
        <f>+'APUs ADICIONALES'!H890</f>
        <v>69096</v>
      </c>
      <c r="K248" s="138">
        <f t="shared" si="15"/>
        <v>207288</v>
      </c>
      <c r="L248" s="10"/>
      <c r="M248" s="5"/>
    </row>
    <row r="249" spans="1:13" ht="17.25" thickBot="1">
      <c r="A249" s="5"/>
      <c r="B249" s="9"/>
      <c r="C249" s="139" t="s">
        <v>13</v>
      </c>
      <c r="D249" s="163"/>
      <c r="E249" s="163"/>
      <c r="F249" s="163"/>
      <c r="G249" s="164"/>
      <c r="H249" s="165"/>
      <c r="I249" s="136"/>
      <c r="J249" s="142"/>
      <c r="K249" s="143">
        <f>SUM(K210:K248)</f>
        <v>111284894</v>
      </c>
      <c r="L249" s="10"/>
      <c r="M249" s="5"/>
    </row>
    <row r="250" spans="1:13" ht="17.25" thickBot="1">
      <c r="A250" s="5"/>
      <c r="B250" s="9"/>
      <c r="C250" s="244" t="s">
        <v>572</v>
      </c>
      <c r="D250" s="245"/>
      <c r="E250" s="245"/>
      <c r="F250" s="245"/>
      <c r="G250" s="246" t="s">
        <v>529</v>
      </c>
      <c r="H250" s="245"/>
      <c r="I250" s="245"/>
      <c r="J250" s="245"/>
      <c r="K250" s="247"/>
      <c r="L250" s="10"/>
      <c r="M250" s="5"/>
    </row>
    <row r="251" spans="1:13">
      <c r="A251" s="5"/>
      <c r="B251" s="9"/>
      <c r="C251" s="133" t="s">
        <v>475</v>
      </c>
      <c r="D251" s="150"/>
      <c r="E251" s="150"/>
      <c r="F251" s="150"/>
      <c r="G251" s="151" t="s">
        <v>482</v>
      </c>
      <c r="H251" s="150" t="s">
        <v>178</v>
      </c>
      <c r="I251" s="136">
        <v>2</v>
      </c>
      <c r="J251" s="433">
        <f>+'APUs ADICIONALES'!H898</f>
        <v>244066</v>
      </c>
      <c r="K251" s="138">
        <f>+ROUND(I251*J251,0)</f>
        <v>488132</v>
      </c>
      <c r="L251" s="10"/>
      <c r="M251" s="5"/>
    </row>
    <row r="252" spans="1:13">
      <c r="A252" s="5"/>
      <c r="B252" s="9"/>
      <c r="C252" s="133" t="s">
        <v>476</v>
      </c>
      <c r="D252" s="150"/>
      <c r="E252" s="150"/>
      <c r="F252" s="150"/>
      <c r="G252" s="151" t="s">
        <v>483</v>
      </c>
      <c r="H252" s="150" t="s">
        <v>178</v>
      </c>
      <c r="I252" s="136">
        <v>17</v>
      </c>
      <c r="J252" s="433">
        <f>+'APUs ADICIONALES'!H904</f>
        <v>228959</v>
      </c>
      <c r="K252" s="138">
        <f t="shared" ref="K252:K257" si="16">+ROUND(I252*J252,0)</f>
        <v>3892303</v>
      </c>
      <c r="L252" s="10"/>
      <c r="M252" s="5"/>
    </row>
    <row r="253" spans="1:13">
      <c r="A253" s="5"/>
      <c r="B253" s="9"/>
      <c r="C253" s="133" t="s">
        <v>477</v>
      </c>
      <c r="D253" s="150"/>
      <c r="E253" s="150"/>
      <c r="F253" s="150"/>
      <c r="G253" s="151" t="s">
        <v>484</v>
      </c>
      <c r="H253" s="150" t="s">
        <v>178</v>
      </c>
      <c r="I253" s="136">
        <v>3</v>
      </c>
      <c r="J253" s="433">
        <f>+'APUs ADICIONALES'!H909</f>
        <v>425712</v>
      </c>
      <c r="K253" s="138">
        <f t="shared" si="16"/>
        <v>1277136</v>
      </c>
      <c r="L253" s="10"/>
      <c r="M253" s="5"/>
    </row>
    <row r="254" spans="1:13" ht="71.25">
      <c r="A254" s="5"/>
      <c r="B254" s="9"/>
      <c r="C254" s="133" t="s">
        <v>478</v>
      </c>
      <c r="D254" s="150"/>
      <c r="E254" s="150"/>
      <c r="F254" s="150"/>
      <c r="G254" s="151" t="s">
        <v>485</v>
      </c>
      <c r="H254" s="150" t="s">
        <v>174</v>
      </c>
      <c r="I254" s="136">
        <v>46.81</v>
      </c>
      <c r="J254" s="433">
        <f>+'APUs ADICIONALES'!H915</f>
        <v>20374</v>
      </c>
      <c r="K254" s="138">
        <f t="shared" si="16"/>
        <v>953707</v>
      </c>
      <c r="L254" s="10"/>
      <c r="M254" s="5"/>
    </row>
    <row r="255" spans="1:13">
      <c r="A255" s="5"/>
      <c r="B255" s="9"/>
      <c r="C255" s="133" t="s">
        <v>479</v>
      </c>
      <c r="D255" s="150"/>
      <c r="E255" s="150"/>
      <c r="F255" s="150"/>
      <c r="G255" s="151" t="s">
        <v>486</v>
      </c>
      <c r="H255" s="150" t="s">
        <v>178</v>
      </c>
      <c r="I255" s="136">
        <v>1</v>
      </c>
      <c r="J255" s="433">
        <f>+'APUs ADICIONALES'!H921</f>
        <v>20900933</v>
      </c>
      <c r="K255" s="138">
        <f t="shared" si="16"/>
        <v>20900933</v>
      </c>
      <c r="L255" s="10"/>
      <c r="M255" s="5"/>
    </row>
    <row r="256" spans="1:13">
      <c r="A256" s="5"/>
      <c r="B256" s="9"/>
      <c r="C256" s="133" t="s">
        <v>480</v>
      </c>
      <c r="D256" s="150"/>
      <c r="E256" s="150"/>
      <c r="F256" s="150"/>
      <c r="G256" s="151" t="s">
        <v>487</v>
      </c>
      <c r="H256" s="150" t="s">
        <v>178</v>
      </c>
      <c r="I256" s="136">
        <v>8</v>
      </c>
      <c r="J256" s="433">
        <f>+'APUs ADICIONALES'!H927</f>
        <v>50688</v>
      </c>
      <c r="K256" s="138">
        <f t="shared" si="16"/>
        <v>405504</v>
      </c>
      <c r="L256" s="10"/>
      <c r="M256" s="5"/>
    </row>
    <row r="257" spans="1:13">
      <c r="A257" s="5"/>
      <c r="B257" s="9"/>
      <c r="C257" s="133" t="s">
        <v>481</v>
      </c>
      <c r="D257" s="150"/>
      <c r="E257" s="150"/>
      <c r="F257" s="150"/>
      <c r="G257" s="151" t="s">
        <v>488</v>
      </c>
      <c r="H257" s="150" t="s">
        <v>178</v>
      </c>
      <c r="I257" s="136">
        <v>8</v>
      </c>
      <c r="J257" s="433">
        <f>+'APUs ADICIONALES'!H933</f>
        <v>50448</v>
      </c>
      <c r="K257" s="138">
        <f t="shared" si="16"/>
        <v>403584</v>
      </c>
      <c r="L257" s="10"/>
      <c r="M257" s="5"/>
    </row>
    <row r="258" spans="1:13" ht="17.25" thickBot="1">
      <c r="A258" s="5"/>
      <c r="B258" s="9"/>
      <c r="C258" s="139" t="s">
        <v>13</v>
      </c>
      <c r="D258" s="163"/>
      <c r="E258" s="163"/>
      <c r="F258" s="163"/>
      <c r="G258" s="164"/>
      <c r="H258" s="165"/>
      <c r="I258" s="136"/>
      <c r="J258" s="142"/>
      <c r="K258" s="143">
        <f>SUM(K251:K257)</f>
        <v>28321299</v>
      </c>
      <c r="L258" s="10"/>
      <c r="M258" s="5"/>
    </row>
    <row r="259" spans="1:13" ht="17.25" thickBot="1">
      <c r="A259" s="5"/>
      <c r="B259" s="9"/>
      <c r="C259" s="244" t="s">
        <v>573</v>
      </c>
      <c r="D259" s="245"/>
      <c r="E259" s="245"/>
      <c r="F259" s="245"/>
      <c r="G259" s="246" t="s">
        <v>530</v>
      </c>
      <c r="H259" s="245"/>
      <c r="I259" s="245"/>
      <c r="J259" s="245"/>
      <c r="K259" s="247"/>
      <c r="L259" s="10"/>
      <c r="M259" s="5"/>
    </row>
    <row r="260" spans="1:13">
      <c r="A260" s="5"/>
      <c r="B260" s="9"/>
      <c r="C260" s="133" t="s">
        <v>489</v>
      </c>
      <c r="D260" s="150"/>
      <c r="E260" s="150"/>
      <c r="F260" s="150"/>
      <c r="G260" s="151" t="s">
        <v>491</v>
      </c>
      <c r="H260" s="150" t="s">
        <v>225</v>
      </c>
      <c r="I260" s="136">
        <v>3</v>
      </c>
      <c r="J260" s="433">
        <f>+'APUs ADICIONALES'!H940</f>
        <v>28083</v>
      </c>
      <c r="K260" s="138">
        <f>+ROUND(I260*J260,0)</f>
        <v>84249</v>
      </c>
      <c r="L260" s="10"/>
      <c r="M260" s="5"/>
    </row>
    <row r="261" spans="1:13" ht="71.25">
      <c r="A261" s="5"/>
      <c r="B261" s="9"/>
      <c r="C261" s="133" t="s">
        <v>490</v>
      </c>
      <c r="D261" s="150"/>
      <c r="E261" s="150"/>
      <c r="F261" s="150"/>
      <c r="G261" s="151" t="s">
        <v>492</v>
      </c>
      <c r="H261" s="150" t="s">
        <v>225</v>
      </c>
      <c r="I261" s="136">
        <v>3</v>
      </c>
      <c r="J261" s="433">
        <f>+'APUs ADICIONALES'!H946</f>
        <v>400540</v>
      </c>
      <c r="K261" s="138">
        <f>+ROUND(I261*J261,0)</f>
        <v>1201620</v>
      </c>
      <c r="L261" s="10"/>
      <c r="M261" s="5"/>
    </row>
    <row r="262" spans="1:13" ht="17.25" thickBot="1">
      <c r="A262" s="5"/>
      <c r="B262" s="9"/>
      <c r="C262" s="139" t="s">
        <v>13</v>
      </c>
      <c r="D262" s="163"/>
      <c r="E262" s="163"/>
      <c r="F262" s="163"/>
      <c r="G262" s="164"/>
      <c r="H262" s="165"/>
      <c r="I262" s="136"/>
      <c r="J262" s="142"/>
      <c r="K262" s="143">
        <f>SUM(K260:K261)</f>
        <v>1285869</v>
      </c>
      <c r="L262" s="10"/>
      <c r="M262" s="5"/>
    </row>
    <row r="263" spans="1:13" ht="17.25" thickBot="1">
      <c r="A263" s="5"/>
      <c r="B263" s="9"/>
      <c r="C263" s="244" t="s">
        <v>574</v>
      </c>
      <c r="D263" s="245"/>
      <c r="E263" s="245"/>
      <c r="F263" s="245"/>
      <c r="G263" s="246" t="s">
        <v>516</v>
      </c>
      <c r="H263" s="245"/>
      <c r="I263" s="245"/>
      <c r="J263" s="245"/>
      <c r="K263" s="247"/>
      <c r="L263" s="10"/>
      <c r="M263" s="5"/>
    </row>
    <row r="264" spans="1:13" ht="28.5">
      <c r="A264" s="5"/>
      <c r="B264" s="9"/>
      <c r="C264" s="133" t="s">
        <v>493</v>
      </c>
      <c r="D264" s="150"/>
      <c r="E264" s="150"/>
      <c r="F264" s="150"/>
      <c r="G264" s="151" t="s">
        <v>497</v>
      </c>
      <c r="H264" s="150" t="s">
        <v>338</v>
      </c>
      <c r="I264" s="136">
        <v>36</v>
      </c>
      <c r="J264" s="433">
        <f>+'APUs ADICIONALES'!H953</f>
        <v>482455</v>
      </c>
      <c r="K264" s="138">
        <f>+ROUND(I264*J264,0)</f>
        <v>17368380</v>
      </c>
      <c r="L264" s="10"/>
      <c r="M264" s="5"/>
    </row>
    <row r="265" spans="1:13">
      <c r="A265" s="5"/>
      <c r="B265" s="9"/>
      <c r="C265" s="133" t="s">
        <v>494</v>
      </c>
      <c r="D265" s="150"/>
      <c r="E265" s="150"/>
      <c r="F265" s="150"/>
      <c r="G265" s="151" t="s">
        <v>498</v>
      </c>
      <c r="H265" s="150" t="s">
        <v>109</v>
      </c>
      <c r="I265" s="136">
        <v>5.88</v>
      </c>
      <c r="J265" s="433">
        <f>+'APUs ADICIONALES'!H962</f>
        <v>1106600</v>
      </c>
      <c r="K265" s="138">
        <f t="shared" ref="K265:K267" si="17">+ROUND(I265*J265,0)</f>
        <v>6506808</v>
      </c>
      <c r="L265" s="10"/>
      <c r="M265" s="5"/>
    </row>
    <row r="266" spans="1:13" ht="28.5">
      <c r="A266" s="5"/>
      <c r="B266" s="9"/>
      <c r="C266" s="133" t="s">
        <v>495</v>
      </c>
      <c r="D266" s="150"/>
      <c r="E266" s="150"/>
      <c r="F266" s="150"/>
      <c r="G266" s="151" t="s">
        <v>499</v>
      </c>
      <c r="H266" s="150" t="s">
        <v>109</v>
      </c>
      <c r="I266" s="136">
        <v>2.625</v>
      </c>
      <c r="J266" s="433">
        <f>+'APUs ADICIONALES'!H971</f>
        <v>1269733</v>
      </c>
      <c r="K266" s="138">
        <f t="shared" si="17"/>
        <v>3333049</v>
      </c>
      <c r="L266" s="10"/>
      <c r="M266" s="5"/>
    </row>
    <row r="267" spans="1:13" ht="28.5">
      <c r="A267" s="5"/>
      <c r="B267" s="9"/>
      <c r="C267" s="133" t="s">
        <v>496</v>
      </c>
      <c r="D267" s="150"/>
      <c r="E267" s="150"/>
      <c r="F267" s="150"/>
      <c r="G267" s="151" t="s">
        <v>500</v>
      </c>
      <c r="H267" s="150" t="s">
        <v>109</v>
      </c>
      <c r="I267" s="136">
        <v>30</v>
      </c>
      <c r="J267" s="433">
        <f>+'APUs ADICIONALES'!H980</f>
        <v>1106600</v>
      </c>
      <c r="K267" s="138">
        <f t="shared" si="17"/>
        <v>33198000</v>
      </c>
      <c r="L267" s="10"/>
      <c r="M267" s="5"/>
    </row>
    <row r="268" spans="1:13" ht="17.25" thickBot="1">
      <c r="A268" s="5"/>
      <c r="B268" s="9"/>
      <c r="C268" s="139" t="s">
        <v>13</v>
      </c>
      <c r="D268" s="163"/>
      <c r="E268" s="163"/>
      <c r="F268" s="163"/>
      <c r="G268" s="164"/>
      <c r="H268" s="165"/>
      <c r="I268" s="136"/>
      <c r="J268" s="142"/>
      <c r="K268" s="143">
        <f>SUM(K264:K267)</f>
        <v>60406237</v>
      </c>
      <c r="L268" s="10"/>
      <c r="M268" s="5"/>
    </row>
    <row r="269" spans="1:13" ht="17.25" thickBot="1">
      <c r="A269" s="5"/>
      <c r="B269" s="9"/>
      <c r="C269" s="244" t="s">
        <v>575</v>
      </c>
      <c r="D269" s="245"/>
      <c r="E269" s="245"/>
      <c r="F269" s="245"/>
      <c r="G269" s="246" t="s">
        <v>531</v>
      </c>
      <c r="H269" s="245"/>
      <c r="I269" s="245"/>
      <c r="J269" s="245"/>
      <c r="K269" s="247"/>
      <c r="L269" s="10"/>
      <c r="M269" s="5"/>
    </row>
    <row r="270" spans="1:13">
      <c r="A270" s="5"/>
      <c r="B270" s="9"/>
      <c r="C270" s="133" t="s">
        <v>501</v>
      </c>
      <c r="D270" s="150"/>
      <c r="E270" s="150"/>
      <c r="F270" s="150"/>
      <c r="G270" s="151" t="s">
        <v>502</v>
      </c>
      <c r="H270" s="150" t="s">
        <v>338</v>
      </c>
      <c r="I270" s="136">
        <v>411</v>
      </c>
      <c r="J270" s="433">
        <f>+'APUs ADICIONALES'!H991</f>
        <v>3130</v>
      </c>
      <c r="K270" s="138">
        <f>+ROUND(I270*J270,0)</f>
        <v>1286430</v>
      </c>
      <c r="L270" s="10"/>
      <c r="M270" s="5"/>
    </row>
    <row r="271" spans="1:13" ht="17.25" thickBot="1">
      <c r="A271" s="5"/>
      <c r="B271" s="9"/>
      <c r="C271" s="139" t="s">
        <v>13</v>
      </c>
      <c r="D271" s="163"/>
      <c r="E271" s="163"/>
      <c r="F271" s="163"/>
      <c r="G271" s="166"/>
      <c r="H271" s="165"/>
      <c r="I271" s="136"/>
      <c r="J271" s="142"/>
      <c r="K271" s="143">
        <f>SUM(K270)</f>
        <v>1286430</v>
      </c>
      <c r="L271" s="10"/>
      <c r="M271" s="5"/>
    </row>
    <row r="272" spans="1:13" ht="17.25" thickBot="1">
      <c r="A272" s="5"/>
      <c r="B272" s="9"/>
      <c r="C272" s="502" t="s">
        <v>586</v>
      </c>
      <c r="D272" s="503"/>
      <c r="E272" s="503"/>
      <c r="F272" s="503"/>
      <c r="G272" s="503"/>
      <c r="H272" s="503"/>
      <c r="I272" s="503"/>
      <c r="J272" s="504"/>
      <c r="K272" s="255">
        <f>K271+K268+K262+K258+K249+K207+K203+K190+K181+K175+K169+K164+K161+K156+K140+K128+K120+K112+K105+K96+K88+K84+K42+K38+K31+K27+K23+K16</f>
        <v>2413928315</v>
      </c>
      <c r="L272" s="10"/>
      <c r="M272" s="5"/>
    </row>
    <row r="273" spans="1:13" ht="17.25" thickBot="1">
      <c r="A273" s="5"/>
      <c r="B273" s="9"/>
      <c r="C273" s="139"/>
      <c r="D273" s="163"/>
      <c r="E273" s="163"/>
      <c r="F273" s="163"/>
      <c r="G273" s="166"/>
      <c r="H273" s="165"/>
      <c r="I273" s="237"/>
      <c r="J273" s="238"/>
      <c r="K273" s="239"/>
      <c r="L273" s="10"/>
      <c r="M273" s="5"/>
    </row>
    <row r="274" spans="1:13" ht="17.25" thickBot="1">
      <c r="A274" s="5"/>
      <c r="B274" s="9"/>
      <c r="C274" s="244">
        <v>2</v>
      </c>
      <c r="D274" s="245"/>
      <c r="E274" s="245"/>
      <c r="F274" s="245"/>
      <c r="G274" s="245" t="s">
        <v>545</v>
      </c>
      <c r="H274" s="245"/>
      <c r="I274" s="245"/>
      <c r="J274" s="245"/>
      <c r="K274" s="247"/>
      <c r="L274" s="10"/>
      <c r="M274" s="5"/>
    </row>
    <row r="275" spans="1:13">
      <c r="A275" s="5"/>
      <c r="B275" s="9"/>
      <c r="C275" s="133" t="s">
        <v>576</v>
      </c>
      <c r="D275" s="150"/>
      <c r="E275" s="150"/>
      <c r="F275" s="150"/>
      <c r="G275" s="151" t="s">
        <v>503</v>
      </c>
      <c r="H275" s="150" t="s">
        <v>225</v>
      </c>
      <c r="I275" s="136">
        <v>1</v>
      </c>
      <c r="J275" s="137">
        <v>4289076</v>
      </c>
      <c r="K275" s="138">
        <f>+ROUND(I275*J275,0)</f>
        <v>4289076</v>
      </c>
      <c r="L275" s="10"/>
      <c r="M275" s="5"/>
    </row>
    <row r="276" spans="1:13">
      <c r="A276" s="5"/>
      <c r="B276" s="9"/>
      <c r="C276" s="133" t="s">
        <v>577</v>
      </c>
      <c r="D276" s="150"/>
      <c r="E276" s="150"/>
      <c r="F276" s="150"/>
      <c r="G276" s="151" t="s">
        <v>504</v>
      </c>
      <c r="H276" s="150" t="s">
        <v>225</v>
      </c>
      <c r="I276" s="136">
        <v>1</v>
      </c>
      <c r="J276" s="137">
        <v>7798319</v>
      </c>
      <c r="K276" s="138">
        <f t="shared" ref="K276:K283" si="18">+ROUND(I276*J276,0)</f>
        <v>7798319</v>
      </c>
      <c r="L276" s="10"/>
      <c r="M276" s="5"/>
    </row>
    <row r="277" spans="1:13">
      <c r="A277" s="5"/>
      <c r="B277" s="9"/>
      <c r="C277" s="133" t="s">
        <v>578</v>
      </c>
      <c r="D277" s="150"/>
      <c r="E277" s="150"/>
      <c r="F277" s="150"/>
      <c r="G277" s="151" t="s">
        <v>539</v>
      </c>
      <c r="H277" s="150" t="s">
        <v>225</v>
      </c>
      <c r="I277" s="136">
        <v>1</v>
      </c>
      <c r="J277" s="137">
        <v>12340840</v>
      </c>
      <c r="K277" s="138">
        <f t="shared" si="18"/>
        <v>12340840</v>
      </c>
      <c r="L277" s="10"/>
      <c r="M277" s="5"/>
    </row>
    <row r="278" spans="1:13">
      <c r="A278" s="5"/>
      <c r="B278" s="9"/>
      <c r="C278" s="133" t="s">
        <v>579</v>
      </c>
      <c r="D278" s="150"/>
      <c r="E278" s="150"/>
      <c r="F278" s="150"/>
      <c r="G278" s="151" t="s">
        <v>540</v>
      </c>
      <c r="H278" s="150" t="s">
        <v>225</v>
      </c>
      <c r="I278" s="136">
        <v>1</v>
      </c>
      <c r="J278" s="137">
        <v>4873950</v>
      </c>
      <c r="K278" s="138">
        <f t="shared" si="18"/>
        <v>4873950</v>
      </c>
      <c r="L278" s="10"/>
      <c r="M278" s="5"/>
    </row>
    <row r="279" spans="1:13">
      <c r="A279" s="5"/>
      <c r="B279" s="9"/>
      <c r="C279" s="133" t="s">
        <v>580</v>
      </c>
      <c r="D279" s="150"/>
      <c r="E279" s="150"/>
      <c r="F279" s="150"/>
      <c r="G279" s="151" t="s">
        <v>541</v>
      </c>
      <c r="H279" s="150" t="s">
        <v>225</v>
      </c>
      <c r="I279" s="136">
        <v>1</v>
      </c>
      <c r="J279" s="137">
        <v>6170420</v>
      </c>
      <c r="K279" s="138">
        <f t="shared" si="18"/>
        <v>6170420</v>
      </c>
      <c r="L279" s="10"/>
      <c r="M279" s="5"/>
    </row>
    <row r="280" spans="1:13">
      <c r="A280" s="5"/>
      <c r="B280" s="9"/>
      <c r="C280" s="133" t="s">
        <v>581</v>
      </c>
      <c r="D280" s="150"/>
      <c r="E280" s="150"/>
      <c r="F280" s="150"/>
      <c r="G280" s="151" t="s">
        <v>542</v>
      </c>
      <c r="H280" s="150" t="s">
        <v>225</v>
      </c>
      <c r="I280" s="136">
        <v>1</v>
      </c>
      <c r="J280" s="137">
        <v>4873950</v>
      </c>
      <c r="K280" s="138">
        <f t="shared" si="18"/>
        <v>4873950</v>
      </c>
      <c r="L280" s="10"/>
      <c r="M280" s="5"/>
    </row>
    <row r="281" spans="1:13">
      <c r="A281" s="5"/>
      <c r="B281" s="9"/>
      <c r="C281" s="133" t="s">
        <v>582</v>
      </c>
      <c r="D281" s="150"/>
      <c r="E281" s="150"/>
      <c r="F281" s="150"/>
      <c r="G281" s="151" t="s">
        <v>543</v>
      </c>
      <c r="H281" s="150" t="s">
        <v>225</v>
      </c>
      <c r="I281" s="136">
        <v>1</v>
      </c>
      <c r="J281" s="137">
        <v>4873950</v>
      </c>
      <c r="K281" s="138">
        <f t="shared" si="18"/>
        <v>4873950</v>
      </c>
      <c r="L281" s="10"/>
      <c r="M281" s="5"/>
    </row>
    <row r="282" spans="1:13">
      <c r="A282" s="5"/>
      <c r="B282" s="9"/>
      <c r="C282" s="133" t="s">
        <v>583</v>
      </c>
      <c r="D282" s="150"/>
      <c r="E282" s="150"/>
      <c r="F282" s="150"/>
      <c r="G282" s="151" t="s">
        <v>544</v>
      </c>
      <c r="H282" s="150" t="s">
        <v>225</v>
      </c>
      <c r="I282" s="136">
        <v>1</v>
      </c>
      <c r="J282" s="137">
        <v>3899160</v>
      </c>
      <c r="K282" s="138">
        <f t="shared" si="18"/>
        <v>3899160</v>
      </c>
      <c r="L282" s="10"/>
      <c r="M282" s="5"/>
    </row>
    <row r="283" spans="1:13" ht="17.25" thickBot="1">
      <c r="A283" s="5"/>
      <c r="B283" s="9"/>
      <c r="C283" s="133" t="s">
        <v>584</v>
      </c>
      <c r="D283" s="150"/>
      <c r="E283" s="150"/>
      <c r="F283" s="150"/>
      <c r="G283" s="151" t="s">
        <v>537</v>
      </c>
      <c r="H283" s="150" t="s">
        <v>225</v>
      </c>
      <c r="I283" s="136">
        <v>1</v>
      </c>
      <c r="J283" s="137">
        <v>2924370</v>
      </c>
      <c r="K283" s="138">
        <f t="shared" si="18"/>
        <v>2924370</v>
      </c>
      <c r="L283" s="10"/>
      <c r="M283" s="5"/>
    </row>
    <row r="284" spans="1:13" s="3" customFormat="1" thickBot="1">
      <c r="A284" s="11"/>
      <c r="B284" s="12"/>
      <c r="C284" s="502" t="s">
        <v>585</v>
      </c>
      <c r="D284" s="503"/>
      <c r="E284" s="503"/>
      <c r="F284" s="503"/>
      <c r="G284" s="503"/>
      <c r="H284" s="503"/>
      <c r="I284" s="503"/>
      <c r="J284" s="504"/>
      <c r="K284" s="255">
        <f>SUM(K275:K283)</f>
        <v>52044035</v>
      </c>
      <c r="L284" s="13"/>
      <c r="M284" s="11"/>
    </row>
    <row r="285" spans="1:13" s="3" customFormat="1" thickBot="1">
      <c r="A285" s="11"/>
      <c r="B285" s="12"/>
      <c r="C285" s="168"/>
      <c r="D285" s="168"/>
      <c r="E285" s="168"/>
      <c r="F285" s="168"/>
      <c r="G285" s="168"/>
      <c r="H285" s="168"/>
      <c r="I285" s="168"/>
      <c r="J285" s="168"/>
      <c r="K285" s="169"/>
      <c r="L285" s="13"/>
      <c r="M285" s="11"/>
    </row>
    <row r="286" spans="1:13" s="3" customFormat="1" ht="15.75">
      <c r="A286" s="11"/>
      <c r="B286" s="12"/>
      <c r="C286" s="170"/>
      <c r="D286" s="179"/>
      <c r="E286" s="179"/>
      <c r="F286" s="179"/>
      <c r="G286" s="536" t="s">
        <v>536</v>
      </c>
      <c r="H286" s="537"/>
      <c r="I286" s="537"/>
      <c r="J286" s="537"/>
      <c r="K286" s="236">
        <f>+K272</f>
        <v>2413928315</v>
      </c>
      <c r="L286" s="13"/>
      <c r="M286" s="11"/>
    </row>
    <row r="287" spans="1:13" s="3" customFormat="1" ht="15.75">
      <c r="A287" s="11"/>
      <c r="B287" s="12"/>
      <c r="C287" s="170"/>
      <c r="D287" s="171"/>
      <c r="E287" s="170"/>
      <c r="F287" s="170"/>
      <c r="G287" s="517" t="s">
        <v>538</v>
      </c>
      <c r="H287" s="518"/>
      <c r="I287" s="518"/>
      <c r="J287" s="518"/>
      <c r="K287" s="178">
        <f>ROUND(K286*1%,0)</f>
        <v>24139283</v>
      </c>
      <c r="L287" s="13"/>
      <c r="M287" s="11"/>
    </row>
    <row r="288" spans="1:13" s="3" customFormat="1" ht="15.75">
      <c r="A288" s="11"/>
      <c r="B288" s="12"/>
      <c r="C288" s="170"/>
      <c r="D288" s="171"/>
      <c r="E288" s="170"/>
      <c r="F288" s="170"/>
      <c r="G288" s="538" t="s">
        <v>589</v>
      </c>
      <c r="H288" s="539"/>
      <c r="I288" s="539"/>
      <c r="J288" s="539"/>
      <c r="K288" s="256">
        <f>+K286+K287</f>
        <v>2438067598</v>
      </c>
      <c r="L288" s="13"/>
      <c r="M288" s="11"/>
    </row>
    <row r="289" spans="1:13" s="3" customFormat="1" ht="15.75">
      <c r="A289" s="11"/>
      <c r="B289" s="12"/>
      <c r="C289" s="170"/>
      <c r="D289" s="171"/>
      <c r="E289" s="170"/>
      <c r="F289" s="170"/>
      <c r="G289" s="517"/>
      <c r="H289" s="518"/>
      <c r="I289" s="518"/>
      <c r="J289" s="518"/>
      <c r="K289" s="178"/>
      <c r="L289" s="13"/>
      <c r="M289" s="11"/>
    </row>
    <row r="290" spans="1:13" s="3" customFormat="1" ht="15.75">
      <c r="A290" s="11"/>
      <c r="B290" s="12"/>
      <c r="C290" s="170"/>
      <c r="D290" s="171"/>
      <c r="E290" s="170"/>
      <c r="F290" s="170"/>
      <c r="G290" s="540" t="s">
        <v>587</v>
      </c>
      <c r="H290" s="541"/>
      <c r="I290" s="541"/>
      <c r="J290" s="541"/>
      <c r="K290" s="184">
        <f>+K284</f>
        <v>52044035</v>
      </c>
      <c r="L290" s="13"/>
      <c r="M290" s="11"/>
    </row>
    <row r="291" spans="1:13" s="3" customFormat="1" ht="15.75">
      <c r="A291" s="11"/>
      <c r="B291" s="12"/>
      <c r="C291" s="170"/>
      <c r="D291" s="171"/>
      <c r="E291" s="170"/>
      <c r="F291" s="170"/>
      <c r="G291" s="542" t="s">
        <v>588</v>
      </c>
      <c r="H291" s="543"/>
      <c r="I291" s="543"/>
      <c r="J291" s="543"/>
      <c r="K291" s="178">
        <f>ROUND(K290*0.19,0)</f>
        <v>9888367</v>
      </c>
      <c r="L291" s="13"/>
      <c r="M291" s="11"/>
    </row>
    <row r="292" spans="1:13" s="3" customFormat="1" ht="15.75">
      <c r="A292" s="11"/>
      <c r="B292" s="12"/>
      <c r="C292" s="170"/>
      <c r="D292" s="171"/>
      <c r="E292" s="170"/>
      <c r="F292" s="170"/>
      <c r="G292" s="546" t="s">
        <v>590</v>
      </c>
      <c r="H292" s="547"/>
      <c r="I292" s="547"/>
      <c r="J292" s="547"/>
      <c r="K292" s="256">
        <f>+K290+K291</f>
        <v>61932402</v>
      </c>
      <c r="L292" s="13"/>
      <c r="M292" s="11"/>
    </row>
    <row r="293" spans="1:13" s="3" customFormat="1" ht="15.75">
      <c r="A293" s="11"/>
      <c r="B293" s="12"/>
      <c r="C293" s="170"/>
      <c r="D293" s="171"/>
      <c r="E293" s="170"/>
      <c r="F293" s="187"/>
      <c r="G293" s="542"/>
      <c r="H293" s="543"/>
      <c r="I293" s="543"/>
      <c r="J293" s="543"/>
      <c r="K293" s="184"/>
      <c r="L293" s="13"/>
      <c r="M293" s="11"/>
    </row>
    <row r="294" spans="1:13" s="3" customFormat="1" ht="18.75" thickBot="1">
      <c r="A294" s="11"/>
      <c r="B294" s="12"/>
      <c r="C294" s="170"/>
      <c r="D294" s="171"/>
      <c r="E294" s="170"/>
      <c r="F294" s="170"/>
      <c r="G294" s="544" t="s">
        <v>591</v>
      </c>
      <c r="H294" s="545"/>
      <c r="I294" s="545"/>
      <c r="J294" s="545"/>
      <c r="K294" s="257">
        <f>+K288+K292</f>
        <v>2500000000</v>
      </c>
      <c r="L294" s="13"/>
      <c r="M294" s="11"/>
    </row>
    <row r="295" spans="1:13" s="3" customFormat="1" thickBot="1">
      <c r="A295" s="11"/>
      <c r="B295" s="12"/>
      <c r="C295" s="170"/>
      <c r="D295" s="171"/>
      <c r="E295" s="171"/>
      <c r="F295" s="171"/>
      <c r="G295" s="170"/>
      <c r="H295" s="170"/>
      <c r="I295" s="192"/>
      <c r="J295" s="193"/>
      <c r="K295" s="194"/>
      <c r="L295" s="13"/>
      <c r="M295" s="11"/>
    </row>
    <row r="296" spans="1:13" s="3" customFormat="1" ht="15.75">
      <c r="A296" s="11"/>
      <c r="B296" s="12"/>
      <c r="C296" s="195"/>
      <c r="D296" s="512"/>
      <c r="E296" s="512"/>
      <c r="F296" s="512"/>
      <c r="G296" s="512"/>
      <c r="H296" s="512"/>
      <c r="I296" s="512"/>
      <c r="J296" s="512"/>
      <c r="K296" s="513"/>
      <c r="L296" s="14"/>
      <c r="M296" s="11"/>
    </row>
    <row r="297" spans="1:13" s="3" customFormat="1" ht="33" customHeight="1">
      <c r="A297" s="11"/>
      <c r="B297" s="12"/>
      <c r="C297" s="497" t="s">
        <v>17</v>
      </c>
      <c r="D297" s="498"/>
      <c r="E297" s="498"/>
      <c r="F297" s="498"/>
      <c r="G297" s="498"/>
      <c r="H297" s="511" t="s">
        <v>18</v>
      </c>
      <c r="I297" s="511"/>
      <c r="J297" s="511"/>
      <c r="K297" s="196" t="s">
        <v>19</v>
      </c>
      <c r="L297" s="15"/>
      <c r="M297" s="11"/>
    </row>
    <row r="298" spans="1:13" s="3" customFormat="1" ht="33" customHeight="1">
      <c r="A298" s="11"/>
      <c r="B298" s="12"/>
      <c r="C298" s="497" t="s">
        <v>20</v>
      </c>
      <c r="D298" s="498"/>
      <c r="E298" s="498"/>
      <c r="F298" s="498"/>
      <c r="G298" s="498"/>
      <c r="H298" s="510" t="s">
        <v>21</v>
      </c>
      <c r="I298" s="510"/>
      <c r="J298" s="197" t="s">
        <v>22</v>
      </c>
      <c r="K298" s="198">
        <v>0.24</v>
      </c>
      <c r="L298" s="15"/>
      <c r="M298" s="11"/>
    </row>
    <row r="299" spans="1:13" s="3" customFormat="1" ht="33" customHeight="1">
      <c r="A299" s="11"/>
      <c r="B299" s="12"/>
      <c r="C299" s="497" t="s">
        <v>23</v>
      </c>
      <c r="D299" s="498"/>
      <c r="E299" s="498"/>
      <c r="F299" s="498"/>
      <c r="G299" s="498"/>
      <c r="H299" s="507" t="s">
        <v>24</v>
      </c>
      <c r="I299" s="508"/>
      <c r="J299" s="197" t="s">
        <v>25</v>
      </c>
      <c r="K299" s="198">
        <v>0.01</v>
      </c>
      <c r="L299" s="15"/>
      <c r="M299" s="11"/>
    </row>
    <row r="300" spans="1:13" s="4" customFormat="1" ht="30.6" customHeight="1">
      <c r="A300" s="11"/>
      <c r="B300" s="12"/>
      <c r="C300" s="208"/>
      <c r="E300" s="209"/>
      <c r="F300" s="209"/>
      <c r="G300" s="210"/>
      <c r="H300" s="509" t="s">
        <v>75</v>
      </c>
      <c r="I300" s="510"/>
      <c r="J300" s="197" t="s">
        <v>27</v>
      </c>
      <c r="K300" s="198">
        <v>0.05</v>
      </c>
      <c r="L300" s="13"/>
      <c r="M300" s="11"/>
    </row>
    <row r="301" spans="1:13" ht="30.6" customHeight="1">
      <c r="A301" s="5"/>
      <c r="B301" s="9"/>
      <c r="C301" s="211"/>
      <c r="D301" s="212"/>
      <c r="E301" s="212"/>
      <c r="F301" s="212"/>
      <c r="G301" s="213"/>
      <c r="H301" s="510" t="s">
        <v>28</v>
      </c>
      <c r="I301" s="510"/>
      <c r="J301" s="197" t="s">
        <v>29</v>
      </c>
      <c r="K301" s="198">
        <f>SUM(K298:K300)</f>
        <v>0.3</v>
      </c>
      <c r="L301" s="10"/>
      <c r="M301" s="5"/>
    </row>
    <row r="302" spans="1:13" ht="17.25" thickBot="1">
      <c r="A302" s="5"/>
      <c r="B302" s="9"/>
      <c r="C302" s="218"/>
      <c r="D302" s="216"/>
      <c r="E302" s="216"/>
      <c r="F302" s="216"/>
      <c r="G302" s="217"/>
      <c r="H302" s="505"/>
      <c r="I302" s="505"/>
      <c r="J302" s="505"/>
      <c r="K302" s="506"/>
      <c r="L302" s="10"/>
      <c r="M302" s="5"/>
    </row>
    <row r="303" spans="1:13" ht="17.25" thickBot="1">
      <c r="A303" s="5"/>
      <c r="B303" s="229"/>
      <c r="C303" s="230"/>
      <c r="D303" s="230"/>
      <c r="E303" s="231"/>
      <c r="F303" s="230"/>
      <c r="G303" s="232"/>
      <c r="H303" s="230"/>
      <c r="I303" s="230"/>
      <c r="J303" s="230"/>
      <c r="K303" s="230"/>
      <c r="L303" s="233"/>
      <c r="M303" s="5"/>
    </row>
    <row r="304" spans="1:13" ht="17.25" thickTop="1">
      <c r="A304" s="5"/>
      <c r="B304" s="5"/>
      <c r="C304" s="5"/>
      <c r="D304" s="5"/>
      <c r="E304" s="6"/>
      <c r="F304" s="5"/>
      <c r="G304" s="5"/>
      <c r="H304" s="5"/>
      <c r="I304" s="5"/>
      <c r="J304" s="5"/>
      <c r="K304" s="5"/>
      <c r="L304" s="5"/>
      <c r="M304" s="5"/>
    </row>
  </sheetData>
  <mergeCells count="35">
    <mergeCell ref="G288:J288"/>
    <mergeCell ref="G290:J290"/>
    <mergeCell ref="G291:J291"/>
    <mergeCell ref="G293:J293"/>
    <mergeCell ref="G294:J294"/>
    <mergeCell ref="G289:J289"/>
    <mergeCell ref="G292:J292"/>
    <mergeCell ref="G287:J287"/>
    <mergeCell ref="C5:K5"/>
    <mergeCell ref="J11:J12"/>
    <mergeCell ref="K11:K12"/>
    <mergeCell ref="C11:C12"/>
    <mergeCell ref="D11:D12"/>
    <mergeCell ref="G11:G12"/>
    <mergeCell ref="H11:H12"/>
    <mergeCell ref="E11:F11"/>
    <mergeCell ref="C7:K8"/>
    <mergeCell ref="C9:K9"/>
    <mergeCell ref="G286:J286"/>
    <mergeCell ref="C3:F3"/>
    <mergeCell ref="C298:G298"/>
    <mergeCell ref="C10:K10"/>
    <mergeCell ref="C284:J284"/>
    <mergeCell ref="H302:K302"/>
    <mergeCell ref="C299:G299"/>
    <mergeCell ref="H299:I299"/>
    <mergeCell ref="H300:I300"/>
    <mergeCell ref="H301:I301"/>
    <mergeCell ref="C297:G297"/>
    <mergeCell ref="H297:J297"/>
    <mergeCell ref="H298:I298"/>
    <mergeCell ref="D296:K296"/>
    <mergeCell ref="C6:K6"/>
    <mergeCell ref="I11:I12"/>
    <mergeCell ref="C272:J272"/>
  </mergeCells>
  <phoneticPr fontId="60" type="noConversion"/>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workbookViewId="0"/>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7"/>
      <c r="D2" s="227"/>
      <c r="E2" s="228"/>
      <c r="F2" s="227"/>
      <c r="G2" s="227"/>
      <c r="H2" s="227"/>
      <c r="I2" s="227"/>
      <c r="J2" s="227"/>
      <c r="K2" s="227"/>
      <c r="L2" s="8"/>
      <c r="M2" s="5"/>
    </row>
    <row r="3" spans="1:13" ht="26.25" customHeight="1">
      <c r="A3" s="5"/>
      <c r="B3" s="9"/>
      <c r="C3" s="495" t="s">
        <v>97</v>
      </c>
      <c r="D3" s="548"/>
      <c r="E3" s="548"/>
      <c r="F3" s="548"/>
      <c r="G3" s="5"/>
      <c r="H3" s="5"/>
      <c r="I3" s="5"/>
      <c r="J3" s="5"/>
      <c r="K3" s="5"/>
      <c r="L3" s="10"/>
      <c r="M3" s="5"/>
    </row>
    <row r="4" spans="1:13">
      <c r="A4" s="5"/>
      <c r="B4" s="9"/>
      <c r="C4" s="202" t="s">
        <v>0</v>
      </c>
      <c r="D4" s="203" t="s">
        <v>98</v>
      </c>
      <c r="E4" s="202" t="s">
        <v>1</v>
      </c>
      <c r="F4" s="203">
        <v>1</v>
      </c>
      <c r="G4" s="5"/>
      <c r="H4" s="5"/>
      <c r="I4" s="5"/>
      <c r="J4" s="5"/>
      <c r="K4" s="5"/>
      <c r="L4" s="10"/>
      <c r="M4" s="5"/>
    </row>
    <row r="5" spans="1:13">
      <c r="A5" s="5"/>
      <c r="B5" s="9"/>
      <c r="C5" s="549" t="s">
        <v>30</v>
      </c>
      <c r="D5" s="549"/>
      <c r="E5" s="549"/>
      <c r="F5" s="549"/>
      <c r="G5" s="549"/>
      <c r="H5" s="549"/>
      <c r="I5" s="549"/>
      <c r="J5" s="549"/>
      <c r="K5" s="549"/>
      <c r="L5" s="10"/>
      <c r="M5" s="5"/>
    </row>
    <row r="6" spans="1:13" ht="17.25" thickBot="1">
      <c r="A6" s="5"/>
      <c r="B6" s="9"/>
      <c r="C6" s="514" t="s">
        <v>31</v>
      </c>
      <c r="D6" s="514"/>
      <c r="E6" s="514"/>
      <c r="F6" s="514"/>
      <c r="G6" s="514"/>
      <c r="H6" s="514"/>
      <c r="I6" s="514"/>
      <c r="J6" s="514"/>
      <c r="K6" s="514"/>
      <c r="L6" s="10"/>
      <c r="M6" s="5"/>
    </row>
    <row r="7" spans="1:13" s="20" customFormat="1" ht="16.5" customHeight="1">
      <c r="A7" s="19"/>
      <c r="B7" s="219"/>
      <c r="C7" s="550" t="s">
        <v>86</v>
      </c>
      <c r="D7" s="551"/>
      <c r="E7" s="551"/>
      <c r="F7" s="551"/>
      <c r="G7" s="551"/>
      <c r="H7" s="551"/>
      <c r="I7" s="551"/>
      <c r="J7" s="551"/>
      <c r="K7" s="552"/>
      <c r="L7" s="21"/>
      <c r="M7" s="19"/>
    </row>
    <row r="8" spans="1:13" ht="33.75" customHeight="1" thickBot="1">
      <c r="A8" s="5"/>
      <c r="B8" s="220"/>
      <c r="C8" s="553"/>
      <c r="D8" s="554"/>
      <c r="E8" s="554"/>
      <c r="F8" s="554"/>
      <c r="G8" s="554"/>
      <c r="H8" s="554"/>
      <c r="I8" s="554"/>
      <c r="J8" s="554"/>
      <c r="K8" s="555"/>
      <c r="L8" s="10"/>
      <c r="M8" s="5"/>
    </row>
    <row r="9" spans="1:13" ht="34.5" customHeight="1">
      <c r="A9" s="5"/>
      <c r="B9" s="220"/>
      <c r="C9" s="556" t="s">
        <v>87</v>
      </c>
      <c r="D9" s="557"/>
      <c r="E9" s="557"/>
      <c r="F9" s="557"/>
      <c r="G9" s="557"/>
      <c r="H9" s="557"/>
      <c r="I9" s="557"/>
      <c r="J9" s="557"/>
      <c r="K9" s="558"/>
      <c r="L9" s="10"/>
      <c r="M9" s="5"/>
    </row>
    <row r="10" spans="1:13" ht="30" customHeight="1" thickBot="1">
      <c r="A10" s="5"/>
      <c r="B10" s="220"/>
      <c r="C10" s="500"/>
      <c r="D10" s="500"/>
      <c r="E10" s="500"/>
      <c r="F10" s="500"/>
      <c r="G10" s="500"/>
      <c r="H10" s="500"/>
      <c r="I10" s="500"/>
      <c r="J10" s="500"/>
      <c r="K10" s="501"/>
      <c r="L10" s="10"/>
      <c r="M10" s="5"/>
    </row>
    <row r="11" spans="1:13" ht="30" customHeight="1">
      <c r="A11" s="5"/>
      <c r="B11" s="9"/>
      <c r="C11" s="524" t="s">
        <v>3</v>
      </c>
      <c r="D11" s="515" t="s">
        <v>4</v>
      </c>
      <c r="E11" s="526" t="s">
        <v>5</v>
      </c>
      <c r="F11" s="526"/>
      <c r="G11" s="524" t="s">
        <v>6</v>
      </c>
      <c r="H11" s="515" t="s">
        <v>7</v>
      </c>
      <c r="I11" s="515" t="s">
        <v>8</v>
      </c>
      <c r="J11" s="520" t="s">
        <v>9</v>
      </c>
      <c r="K11" s="522" t="s">
        <v>10</v>
      </c>
      <c r="L11" s="10"/>
      <c r="M11" s="5"/>
    </row>
    <row r="12" spans="1:13" ht="30" customHeight="1" thickBot="1">
      <c r="A12" s="5"/>
      <c r="B12" s="9"/>
      <c r="C12" s="525"/>
      <c r="D12" s="516"/>
      <c r="E12" s="129" t="s">
        <v>11</v>
      </c>
      <c r="F12" s="129" t="s">
        <v>12</v>
      </c>
      <c r="G12" s="525"/>
      <c r="H12" s="516"/>
      <c r="I12" s="516"/>
      <c r="J12" s="521"/>
      <c r="K12" s="523"/>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559" t="s">
        <v>14</v>
      </c>
      <c r="D40" s="560"/>
      <c r="E40" s="560"/>
      <c r="F40" s="560"/>
      <c r="G40" s="560"/>
      <c r="H40" s="560"/>
      <c r="I40" s="560"/>
      <c r="J40" s="561"/>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562"/>
      <c r="H42" s="563"/>
      <c r="I42" s="564"/>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9"/>
      <c r="H48" s="180"/>
      <c r="I48" s="181"/>
      <c r="J48" s="186"/>
      <c r="K48" s="184"/>
      <c r="L48" s="13"/>
      <c r="M48" s="11"/>
    </row>
    <row r="49" spans="1:13" s="3" customFormat="1" ht="30" customHeight="1" thickBot="1">
      <c r="A49" s="11"/>
      <c r="B49" s="12"/>
      <c r="C49" s="170"/>
      <c r="D49" s="171"/>
      <c r="E49" s="170"/>
      <c r="F49" s="170"/>
      <c r="G49" s="188" t="s">
        <v>16</v>
      </c>
      <c r="H49" s="189"/>
      <c r="I49" s="190"/>
      <c r="J49" s="191"/>
      <c r="K49" s="167"/>
      <c r="L49" s="13"/>
      <c r="M49" s="11"/>
    </row>
    <row r="50" spans="1:13" s="3" customFormat="1" thickBot="1">
      <c r="A50" s="11"/>
      <c r="B50" s="12"/>
      <c r="C50" s="170"/>
      <c r="D50" s="171"/>
      <c r="E50" s="171"/>
      <c r="F50" s="171"/>
      <c r="G50" s="170"/>
      <c r="H50" s="170"/>
      <c r="I50" s="192"/>
      <c r="J50" s="193"/>
      <c r="K50" s="194"/>
      <c r="L50" s="13"/>
      <c r="M50" s="11"/>
    </row>
    <row r="51" spans="1:13" s="3" customFormat="1" ht="15.75">
      <c r="A51" s="11"/>
      <c r="B51" s="12"/>
      <c r="C51" s="195"/>
      <c r="D51" s="512"/>
      <c r="E51" s="512"/>
      <c r="F51" s="512"/>
      <c r="G51" s="512"/>
      <c r="H51" s="512"/>
      <c r="I51" s="512"/>
      <c r="J51" s="512"/>
      <c r="K51" s="513"/>
      <c r="L51" s="14"/>
      <c r="M51" s="11"/>
    </row>
    <row r="52" spans="1:13" s="3" customFormat="1" ht="46.5" customHeight="1">
      <c r="A52" s="11"/>
      <c r="B52" s="12"/>
      <c r="C52" s="497" t="s">
        <v>17</v>
      </c>
      <c r="D52" s="498"/>
      <c r="E52" s="498"/>
      <c r="F52" s="498"/>
      <c r="G52" s="498"/>
      <c r="H52" s="511" t="s">
        <v>6</v>
      </c>
      <c r="I52" s="511"/>
      <c r="J52" s="511"/>
      <c r="K52" s="196" t="s">
        <v>19</v>
      </c>
      <c r="L52" s="15"/>
      <c r="M52" s="11"/>
    </row>
    <row r="53" spans="1:13" s="3" customFormat="1" ht="32.25" customHeight="1">
      <c r="A53" s="11"/>
      <c r="B53" s="12"/>
      <c r="C53" s="497" t="s">
        <v>32</v>
      </c>
      <c r="D53" s="498"/>
      <c r="E53" s="498"/>
      <c r="F53" s="498"/>
      <c r="G53" s="498"/>
      <c r="H53" s="510" t="s">
        <v>21</v>
      </c>
      <c r="I53" s="510"/>
      <c r="J53" s="197" t="s">
        <v>22</v>
      </c>
      <c r="K53" s="198" t="s">
        <v>33</v>
      </c>
      <c r="L53" s="214"/>
      <c r="M53" s="11"/>
    </row>
    <row r="54" spans="1:13" s="3" customFormat="1" ht="30" customHeight="1">
      <c r="A54" s="11"/>
      <c r="B54" s="12"/>
      <c r="C54" s="497" t="s">
        <v>23</v>
      </c>
      <c r="D54" s="498"/>
      <c r="E54" s="498"/>
      <c r="F54" s="498"/>
      <c r="G54" s="498"/>
      <c r="H54" s="507" t="s">
        <v>24</v>
      </c>
      <c r="I54" s="508"/>
      <c r="J54" s="197" t="s">
        <v>25</v>
      </c>
      <c r="K54" s="198" t="s">
        <v>33</v>
      </c>
      <c r="L54" s="15"/>
      <c r="M54" s="11"/>
    </row>
    <row r="55" spans="1:13" s="4" customFormat="1" ht="58.5" customHeight="1">
      <c r="A55" s="11"/>
      <c r="B55" s="12"/>
      <c r="C55" s="208"/>
      <c r="D55" s="209"/>
      <c r="E55" s="209"/>
      <c r="F55" s="209"/>
      <c r="G55" s="210"/>
      <c r="H55" s="509" t="s">
        <v>26</v>
      </c>
      <c r="I55" s="510"/>
      <c r="J55" s="197" t="s">
        <v>27</v>
      </c>
      <c r="K55" s="198" t="s">
        <v>33</v>
      </c>
      <c r="L55" s="13"/>
      <c r="M55" s="11"/>
    </row>
    <row r="56" spans="1:13" ht="57.75" customHeight="1">
      <c r="A56" s="5"/>
      <c r="B56" s="9"/>
      <c r="C56" s="211"/>
      <c r="D56" s="212"/>
      <c r="E56" s="212"/>
      <c r="F56" s="212"/>
      <c r="G56" s="213"/>
      <c r="H56" s="510" t="s">
        <v>28</v>
      </c>
      <c r="I56" s="510"/>
      <c r="J56" s="197" t="s">
        <v>29</v>
      </c>
      <c r="K56" s="198" t="s">
        <v>33</v>
      </c>
      <c r="L56" s="10"/>
      <c r="M56" s="5"/>
    </row>
    <row r="57" spans="1:13" ht="17.25" thickBot="1">
      <c r="A57" s="5"/>
      <c r="B57" s="9"/>
      <c r="C57" s="211"/>
      <c r="D57" s="216"/>
      <c r="E57" s="216"/>
      <c r="F57" s="212"/>
      <c r="G57" s="217"/>
      <c r="H57" s="565"/>
      <c r="I57" s="565"/>
      <c r="J57" s="565"/>
      <c r="K57" s="566"/>
      <c r="L57" s="10"/>
      <c r="M57" s="5"/>
    </row>
    <row r="58" spans="1:13" ht="47.25" customHeight="1">
      <c r="A58" s="5"/>
      <c r="B58" s="9"/>
      <c r="C58" s="215"/>
      <c r="D58" s="200"/>
      <c r="E58" s="200"/>
      <c r="F58" s="215"/>
      <c r="G58" s="200"/>
      <c r="H58" s="215"/>
      <c r="I58" s="215"/>
      <c r="J58" s="215"/>
      <c r="K58" s="215"/>
      <c r="L58" s="10"/>
      <c r="M58" s="5"/>
    </row>
    <row r="59" spans="1:13" ht="47.25" customHeight="1">
      <c r="A59" s="5"/>
      <c r="B59" s="9"/>
      <c r="C59" s="200"/>
      <c r="D59" s="200"/>
      <c r="E59" s="200"/>
      <c r="F59" s="200"/>
      <c r="G59" s="201" t="s">
        <v>94</v>
      </c>
      <c r="H59" s="200"/>
      <c r="I59" s="200"/>
      <c r="J59" s="200"/>
      <c r="K59" s="200"/>
      <c r="L59" s="10"/>
      <c r="M59" s="5"/>
    </row>
    <row r="60" spans="1:13" ht="17.25" thickBot="1">
      <c r="A60" s="5"/>
      <c r="B60" s="229"/>
      <c r="C60" s="230"/>
      <c r="D60" s="230"/>
      <c r="E60" s="231"/>
      <c r="F60" s="230"/>
      <c r="G60" s="232"/>
      <c r="H60" s="230"/>
      <c r="I60" s="230"/>
      <c r="J60" s="230"/>
      <c r="K60" s="230"/>
      <c r="L60" s="233"/>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workbookViewId="0"/>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4"/>
    </row>
    <row r="3" spans="2:16" ht="36.75" customHeight="1">
      <c r="B3" s="25"/>
      <c r="C3" s="567" t="s">
        <v>96</v>
      </c>
      <c r="D3" s="568"/>
      <c r="E3" s="568"/>
      <c r="F3" s="568"/>
      <c r="P3" s="26"/>
    </row>
    <row r="4" spans="2:16">
      <c r="B4" s="25"/>
      <c r="C4" s="206" t="s">
        <v>0</v>
      </c>
      <c r="D4" s="235" t="s">
        <v>98</v>
      </c>
      <c r="E4" s="206" t="s">
        <v>1</v>
      </c>
      <c r="F4" s="207">
        <v>1</v>
      </c>
      <c r="P4" s="26"/>
    </row>
    <row r="5" spans="2:16">
      <c r="B5" s="25"/>
      <c r="C5" s="127"/>
      <c r="D5" s="128"/>
      <c r="E5" s="127"/>
      <c r="F5" s="128"/>
      <c r="P5" s="26"/>
    </row>
    <row r="6" spans="2:16" ht="48" customHeight="1">
      <c r="B6" s="25"/>
      <c r="C6" s="569" t="s">
        <v>88</v>
      </c>
      <c r="D6" s="569"/>
      <c r="E6" s="569"/>
      <c r="F6" s="569"/>
      <c r="G6" s="569"/>
      <c r="H6" s="569"/>
      <c r="I6" s="569"/>
      <c r="J6" s="569"/>
      <c r="K6" s="569"/>
      <c r="L6" s="569"/>
      <c r="M6" s="569"/>
      <c r="N6" s="569"/>
      <c r="O6" s="569"/>
      <c r="P6" s="27"/>
    </row>
    <row r="7" spans="2:16" ht="15" thickBot="1">
      <c r="B7" s="25"/>
      <c r="C7" s="52"/>
      <c r="D7" s="52"/>
      <c r="E7" s="52"/>
      <c r="F7" s="52"/>
      <c r="G7" s="52"/>
      <c r="H7" s="52"/>
      <c r="I7" s="52"/>
      <c r="J7" s="52"/>
      <c r="K7" s="52"/>
      <c r="L7" s="52"/>
      <c r="M7" s="52"/>
      <c r="N7" s="52"/>
      <c r="O7" s="52"/>
      <c r="P7" s="26"/>
    </row>
    <row r="8" spans="2:16" ht="15">
      <c r="B8" s="25"/>
      <c r="C8" s="615"/>
      <c r="D8" s="617"/>
      <c r="E8" s="618"/>
      <c r="F8" s="618"/>
      <c r="G8" s="618"/>
      <c r="H8" s="618"/>
      <c r="I8" s="618"/>
      <c r="J8" s="618"/>
      <c r="K8" s="619"/>
      <c r="L8" s="626"/>
      <c r="M8" s="627"/>
      <c r="N8" s="627"/>
      <c r="O8" s="628"/>
      <c r="P8" s="28"/>
    </row>
    <row r="9" spans="2:16" ht="15">
      <c r="B9" s="25"/>
      <c r="C9" s="616"/>
      <c r="D9" s="572" t="s">
        <v>34</v>
      </c>
      <c r="E9" s="573"/>
      <c r="F9" s="573"/>
      <c r="G9" s="573"/>
      <c r="H9" s="573"/>
      <c r="I9" s="573"/>
      <c r="J9" s="573"/>
      <c r="K9" s="574"/>
      <c r="L9" s="629"/>
      <c r="M9" s="630"/>
      <c r="N9" s="630"/>
      <c r="O9" s="631"/>
      <c r="P9" s="28"/>
    </row>
    <row r="10" spans="2:16" ht="15">
      <c r="B10" s="25"/>
      <c r="C10" s="616"/>
      <c r="D10" s="572"/>
      <c r="E10" s="573"/>
      <c r="F10" s="573"/>
      <c r="G10" s="573"/>
      <c r="H10" s="573"/>
      <c r="I10" s="573"/>
      <c r="J10" s="573"/>
      <c r="K10" s="574"/>
      <c r="L10" s="570" t="s">
        <v>35</v>
      </c>
      <c r="M10" s="632"/>
      <c r="N10" s="633"/>
      <c r="O10" s="634"/>
      <c r="P10" s="28"/>
    </row>
    <row r="11" spans="2:16" ht="15">
      <c r="B11" s="25"/>
      <c r="C11" s="616"/>
      <c r="D11" s="572" t="s">
        <v>36</v>
      </c>
      <c r="E11" s="573"/>
      <c r="F11" s="573"/>
      <c r="G11" s="573"/>
      <c r="H11" s="573"/>
      <c r="I11" s="573"/>
      <c r="J11" s="573"/>
      <c r="K11" s="574"/>
      <c r="L11" s="620"/>
      <c r="M11" s="635"/>
      <c r="N11" s="636"/>
      <c r="O11" s="637"/>
      <c r="P11" s="29"/>
    </row>
    <row r="12" spans="2:16" ht="12.75" customHeight="1">
      <c r="B12" s="25"/>
      <c r="C12" s="616"/>
      <c r="D12" s="575"/>
      <c r="E12" s="576"/>
      <c r="F12" s="576"/>
      <c r="G12" s="576"/>
      <c r="H12" s="576"/>
      <c r="I12" s="576"/>
      <c r="J12" s="576"/>
      <c r="K12" s="577"/>
      <c r="L12" s="570" t="s">
        <v>37</v>
      </c>
      <c r="M12" s="570">
        <v>1</v>
      </c>
      <c r="N12" s="570" t="s">
        <v>38</v>
      </c>
      <c r="O12" s="624">
        <v>1</v>
      </c>
      <c r="P12" s="28"/>
    </row>
    <row r="13" spans="2:16" ht="13.5">
      <c r="B13" s="25"/>
      <c r="C13" s="616"/>
      <c r="D13" s="575"/>
      <c r="E13" s="576"/>
      <c r="F13" s="576"/>
      <c r="G13" s="576"/>
      <c r="H13" s="576"/>
      <c r="I13" s="576"/>
      <c r="J13" s="576"/>
      <c r="K13" s="577"/>
      <c r="L13" s="571"/>
      <c r="M13" s="571"/>
      <c r="N13" s="571"/>
      <c r="O13" s="625"/>
      <c r="P13" s="28"/>
    </row>
    <row r="14" spans="2:16" ht="15">
      <c r="B14" s="25"/>
      <c r="C14" s="616"/>
      <c r="D14" s="572" t="s">
        <v>89</v>
      </c>
      <c r="E14" s="573"/>
      <c r="F14" s="573"/>
      <c r="G14" s="573"/>
      <c r="H14" s="573"/>
      <c r="I14" s="573"/>
      <c r="J14" s="573"/>
      <c r="K14" s="574"/>
      <c r="L14" s="571"/>
      <c r="M14" s="571"/>
      <c r="N14" s="571"/>
      <c r="O14" s="625"/>
      <c r="P14" s="28"/>
    </row>
    <row r="15" spans="2:16" ht="15.75" thickBot="1">
      <c r="B15" s="25"/>
      <c r="C15" s="53"/>
      <c r="D15" s="54"/>
      <c r="E15" s="54"/>
      <c r="F15" s="54"/>
      <c r="G15" s="54"/>
      <c r="H15" s="54"/>
      <c r="I15" s="54"/>
      <c r="J15" s="54"/>
      <c r="K15" s="54"/>
      <c r="L15" s="54"/>
      <c r="M15" s="55"/>
      <c r="N15" s="55"/>
      <c r="O15" s="56"/>
      <c r="P15" s="30"/>
    </row>
    <row r="16" spans="2:16" ht="15">
      <c r="B16" s="25"/>
      <c r="C16" s="57"/>
      <c r="D16" s="223"/>
      <c r="E16" s="223"/>
      <c r="F16" s="223"/>
      <c r="G16" s="223"/>
      <c r="H16" s="223"/>
      <c r="I16" s="223"/>
      <c r="J16" s="223"/>
      <c r="K16" s="223"/>
      <c r="L16" s="58" t="s">
        <v>39</v>
      </c>
      <c r="M16" s="59" t="s">
        <v>40</v>
      </c>
      <c r="N16" s="59" t="s">
        <v>41</v>
      </c>
      <c r="O16" s="60" t="s">
        <v>42</v>
      </c>
      <c r="P16" s="29"/>
    </row>
    <row r="17" spans="2:16" ht="15">
      <c r="B17" s="25"/>
      <c r="C17" s="61"/>
      <c r="D17" s="221"/>
      <c r="E17" s="221"/>
      <c r="F17" s="221"/>
      <c r="G17" s="221"/>
      <c r="H17" s="221"/>
      <c r="I17" s="221"/>
      <c r="J17" s="221"/>
      <c r="K17" s="221"/>
      <c r="L17" s="62"/>
      <c r="M17" s="63"/>
      <c r="N17" s="63"/>
      <c r="O17" s="64"/>
      <c r="P17" s="31"/>
    </row>
    <row r="18" spans="2:16" ht="18" customHeight="1">
      <c r="B18" s="25"/>
      <c r="C18" s="658" t="s">
        <v>43</v>
      </c>
      <c r="D18" s="659"/>
      <c r="E18" s="659"/>
      <c r="F18" s="659"/>
      <c r="G18" s="221"/>
      <c r="H18" s="221"/>
      <c r="I18" s="221" t="s">
        <v>44</v>
      </c>
      <c r="J18" s="52"/>
      <c r="K18" s="221"/>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585" t="s">
        <v>45</v>
      </c>
      <c r="D22" s="586"/>
      <c r="E22" s="586"/>
      <c r="F22" s="586"/>
      <c r="G22" s="586"/>
      <c r="H22" s="586"/>
      <c r="I22" s="586"/>
      <c r="J22" s="586"/>
      <c r="K22" s="586"/>
      <c r="L22" s="586"/>
      <c r="M22" s="586"/>
      <c r="N22" s="586"/>
      <c r="O22" s="587"/>
      <c r="P22" s="33"/>
    </row>
    <row r="23" spans="2:16" ht="15" thickBot="1">
      <c r="B23" s="25"/>
      <c r="C23" s="75"/>
      <c r="D23" s="52"/>
      <c r="E23" s="52"/>
      <c r="F23" s="52"/>
      <c r="G23" s="52"/>
      <c r="H23" s="52"/>
      <c r="I23" s="52"/>
      <c r="J23" s="52"/>
      <c r="K23" s="52"/>
      <c r="L23" s="52"/>
      <c r="M23" s="52"/>
      <c r="N23" s="52"/>
      <c r="O23" s="76"/>
      <c r="P23" s="26"/>
    </row>
    <row r="24" spans="2:16" ht="15">
      <c r="B24" s="25"/>
      <c r="C24" s="77" t="s">
        <v>46</v>
      </c>
      <c r="D24" s="621" t="s">
        <v>6</v>
      </c>
      <c r="E24" s="622"/>
      <c r="F24" s="622"/>
      <c r="G24" s="622"/>
      <c r="H24" s="622"/>
      <c r="I24" s="622"/>
      <c r="J24" s="622"/>
      <c r="K24" s="622"/>
      <c r="L24" s="623"/>
      <c r="M24" s="583" t="s">
        <v>47</v>
      </c>
      <c r="N24" s="584"/>
      <c r="O24" s="77" t="s">
        <v>8</v>
      </c>
      <c r="P24" s="34"/>
    </row>
    <row r="25" spans="2:16" ht="15" thickBot="1">
      <c r="B25" s="25"/>
      <c r="C25" s="78"/>
      <c r="D25" s="601"/>
      <c r="E25" s="641"/>
      <c r="F25" s="641"/>
      <c r="G25" s="641"/>
      <c r="H25" s="641"/>
      <c r="I25" s="641"/>
      <c r="J25" s="641"/>
      <c r="K25" s="641"/>
      <c r="L25" s="602"/>
      <c r="M25" s="601"/>
      <c r="N25" s="602"/>
      <c r="O25" s="79"/>
      <c r="P25" s="35"/>
    </row>
    <row r="26" spans="2:16">
      <c r="B26" s="25"/>
      <c r="C26" s="606" t="s">
        <v>48</v>
      </c>
      <c r="D26" s="607"/>
      <c r="E26" s="607"/>
      <c r="F26" s="607"/>
      <c r="G26" s="607"/>
      <c r="H26" s="607"/>
      <c r="I26" s="607"/>
      <c r="J26" s="607"/>
      <c r="K26" s="607"/>
      <c r="L26" s="607"/>
      <c r="M26" s="607"/>
      <c r="N26" s="607"/>
      <c r="O26" s="608"/>
      <c r="P26" s="36"/>
    </row>
    <row r="27" spans="2:16">
      <c r="B27" s="25"/>
      <c r="C27" s="609"/>
      <c r="D27" s="610"/>
      <c r="E27" s="610"/>
      <c r="F27" s="610"/>
      <c r="G27" s="610"/>
      <c r="H27" s="610"/>
      <c r="I27" s="610"/>
      <c r="J27" s="610"/>
      <c r="K27" s="610"/>
      <c r="L27" s="610"/>
      <c r="M27" s="610"/>
      <c r="N27" s="610"/>
      <c r="O27" s="611"/>
      <c r="P27" s="36"/>
    </row>
    <row r="28" spans="2:16" ht="13.5" thickBot="1">
      <c r="B28" s="25"/>
      <c r="C28" s="612"/>
      <c r="D28" s="613"/>
      <c r="E28" s="613"/>
      <c r="F28" s="613"/>
      <c r="G28" s="613"/>
      <c r="H28" s="613"/>
      <c r="I28" s="613"/>
      <c r="J28" s="613"/>
      <c r="K28" s="613"/>
      <c r="L28" s="613"/>
      <c r="M28" s="613"/>
      <c r="N28" s="613"/>
      <c r="O28" s="614"/>
      <c r="P28" s="36"/>
    </row>
    <row r="29" spans="2:16" ht="15">
      <c r="B29" s="25"/>
      <c r="C29" s="603" t="s">
        <v>6</v>
      </c>
      <c r="D29" s="604"/>
      <c r="E29" s="604"/>
      <c r="F29" s="604"/>
      <c r="G29" s="605"/>
      <c r="H29" s="581" t="s">
        <v>49</v>
      </c>
      <c r="I29" s="604"/>
      <c r="J29" s="639" t="s">
        <v>50</v>
      </c>
      <c r="K29" s="640"/>
      <c r="L29" s="80" t="s">
        <v>51</v>
      </c>
      <c r="M29" s="581" t="s">
        <v>52</v>
      </c>
      <c r="N29" s="582"/>
      <c r="O29" s="81" t="s">
        <v>53</v>
      </c>
      <c r="P29" s="37"/>
    </row>
    <row r="30" spans="2:16" ht="14.25">
      <c r="B30" s="25"/>
      <c r="C30" s="588"/>
      <c r="D30" s="589"/>
      <c r="E30" s="589"/>
      <c r="F30" s="589"/>
      <c r="G30" s="590"/>
      <c r="H30" s="591"/>
      <c r="I30" s="590"/>
      <c r="J30" s="591"/>
      <c r="K30" s="590"/>
      <c r="L30" s="82"/>
      <c r="M30" s="592"/>
      <c r="N30" s="593"/>
      <c r="O30" s="83"/>
      <c r="P30" s="38"/>
    </row>
    <row r="31" spans="2:16" ht="14.25">
      <c r="B31" s="25"/>
      <c r="C31" s="84"/>
      <c r="D31" s="85"/>
      <c r="E31" s="85"/>
      <c r="F31" s="85"/>
      <c r="G31" s="86"/>
      <c r="H31" s="87"/>
      <c r="I31" s="86"/>
      <c r="J31" s="87"/>
      <c r="K31" s="86"/>
      <c r="L31" s="82"/>
      <c r="M31" s="592"/>
      <c r="N31" s="593"/>
      <c r="O31" s="83"/>
      <c r="P31" s="38"/>
    </row>
    <row r="32" spans="2:16" ht="15" thickBot="1">
      <c r="B32" s="25"/>
      <c r="C32" s="594"/>
      <c r="D32" s="595"/>
      <c r="E32" s="595"/>
      <c r="F32" s="595"/>
      <c r="G32" s="596"/>
      <c r="H32" s="642"/>
      <c r="I32" s="596"/>
      <c r="J32" s="642"/>
      <c r="K32" s="596"/>
      <c r="L32" s="88"/>
      <c r="M32" s="643"/>
      <c r="N32" s="644"/>
      <c r="O32" s="83"/>
      <c r="P32" s="38"/>
    </row>
    <row r="33" spans="2:16" ht="15.75" thickBot="1">
      <c r="B33" s="25"/>
      <c r="C33" s="578" t="s">
        <v>54</v>
      </c>
      <c r="D33" s="579"/>
      <c r="E33" s="579"/>
      <c r="F33" s="579"/>
      <c r="G33" s="579"/>
      <c r="H33" s="579"/>
      <c r="I33" s="579"/>
      <c r="J33" s="579"/>
      <c r="K33" s="579"/>
      <c r="L33" s="579"/>
      <c r="M33" s="579"/>
      <c r="N33" s="580"/>
      <c r="O33" s="89"/>
      <c r="P33" s="39"/>
    </row>
    <row r="34" spans="2:16" ht="13.5" customHeight="1">
      <c r="B34" s="25"/>
      <c r="C34" s="606" t="s">
        <v>55</v>
      </c>
      <c r="D34" s="607"/>
      <c r="E34" s="607"/>
      <c r="F34" s="607"/>
      <c r="G34" s="607"/>
      <c r="H34" s="607"/>
      <c r="I34" s="607"/>
      <c r="J34" s="607"/>
      <c r="K34" s="607"/>
      <c r="L34" s="607"/>
      <c r="M34" s="607"/>
      <c r="N34" s="607"/>
      <c r="O34" s="608"/>
      <c r="P34" s="36"/>
    </row>
    <row r="35" spans="2:16">
      <c r="B35" s="25"/>
      <c r="C35" s="609"/>
      <c r="D35" s="610"/>
      <c r="E35" s="610"/>
      <c r="F35" s="610"/>
      <c r="G35" s="610"/>
      <c r="H35" s="610"/>
      <c r="I35" s="610"/>
      <c r="J35" s="610"/>
      <c r="K35" s="610"/>
      <c r="L35" s="610"/>
      <c r="M35" s="610"/>
      <c r="N35" s="610"/>
      <c r="O35" s="611"/>
      <c r="P35" s="36"/>
    </row>
    <row r="36" spans="2:16" ht="13.5" thickBot="1">
      <c r="B36" s="25"/>
      <c r="C36" s="612"/>
      <c r="D36" s="613"/>
      <c r="E36" s="613"/>
      <c r="F36" s="613"/>
      <c r="G36" s="613"/>
      <c r="H36" s="613"/>
      <c r="I36" s="613"/>
      <c r="J36" s="613"/>
      <c r="K36" s="613"/>
      <c r="L36" s="613"/>
      <c r="M36" s="613"/>
      <c r="N36" s="613"/>
      <c r="O36" s="614"/>
      <c r="P36" s="36"/>
    </row>
    <row r="37" spans="2:16" ht="15">
      <c r="B37" s="25"/>
      <c r="C37" s="603" t="s">
        <v>6</v>
      </c>
      <c r="D37" s="638"/>
      <c r="E37" s="638"/>
      <c r="F37" s="638"/>
      <c r="G37" s="638"/>
      <c r="H37" s="638"/>
      <c r="I37" s="638"/>
      <c r="J37" s="582"/>
      <c r="K37" s="222" t="s">
        <v>47</v>
      </c>
      <c r="L37" s="80" t="s">
        <v>8</v>
      </c>
      <c r="M37" s="581" t="s">
        <v>56</v>
      </c>
      <c r="N37" s="582"/>
      <c r="O37" s="81" t="s">
        <v>53</v>
      </c>
      <c r="P37" s="37"/>
    </row>
    <row r="38" spans="2:16" ht="14.25">
      <c r="B38" s="25"/>
      <c r="C38" s="588"/>
      <c r="D38" s="589"/>
      <c r="E38" s="589"/>
      <c r="F38" s="589"/>
      <c r="G38" s="589"/>
      <c r="H38" s="589"/>
      <c r="I38" s="589"/>
      <c r="J38" s="590"/>
      <c r="K38" s="226"/>
      <c r="L38" s="90"/>
      <c r="M38" s="599"/>
      <c r="N38" s="600"/>
      <c r="O38" s="83"/>
      <c r="P38" s="38"/>
    </row>
    <row r="39" spans="2:16" ht="15" thickBot="1">
      <c r="B39" s="25"/>
      <c r="C39" s="594"/>
      <c r="D39" s="595"/>
      <c r="E39" s="595"/>
      <c r="F39" s="595"/>
      <c r="G39" s="595"/>
      <c r="H39" s="595"/>
      <c r="I39" s="595"/>
      <c r="J39" s="596"/>
      <c r="K39" s="85"/>
      <c r="L39" s="91"/>
      <c r="M39" s="597"/>
      <c r="N39" s="598"/>
      <c r="O39" s="92"/>
      <c r="P39" s="38"/>
    </row>
    <row r="40" spans="2:16" ht="15.75" thickBot="1">
      <c r="B40" s="25"/>
      <c r="C40" s="578" t="s">
        <v>54</v>
      </c>
      <c r="D40" s="579"/>
      <c r="E40" s="579"/>
      <c r="F40" s="579"/>
      <c r="G40" s="579"/>
      <c r="H40" s="579"/>
      <c r="I40" s="579"/>
      <c r="J40" s="579"/>
      <c r="K40" s="579"/>
      <c r="L40" s="579"/>
      <c r="M40" s="579"/>
      <c r="N40" s="580"/>
      <c r="O40" s="93">
        <v>0</v>
      </c>
      <c r="P40" s="38"/>
    </row>
    <row r="41" spans="2:16">
      <c r="B41" s="25"/>
      <c r="C41" s="606" t="s">
        <v>57</v>
      </c>
      <c r="D41" s="607"/>
      <c r="E41" s="607"/>
      <c r="F41" s="607"/>
      <c r="G41" s="607"/>
      <c r="H41" s="607"/>
      <c r="I41" s="607"/>
      <c r="J41" s="607"/>
      <c r="K41" s="607"/>
      <c r="L41" s="607"/>
      <c r="M41" s="607"/>
      <c r="N41" s="607"/>
      <c r="O41" s="608"/>
      <c r="P41" s="36"/>
    </row>
    <row r="42" spans="2:16">
      <c r="B42" s="25"/>
      <c r="C42" s="609"/>
      <c r="D42" s="610"/>
      <c r="E42" s="610"/>
      <c r="F42" s="610"/>
      <c r="G42" s="610"/>
      <c r="H42" s="610"/>
      <c r="I42" s="610"/>
      <c r="J42" s="610"/>
      <c r="K42" s="610"/>
      <c r="L42" s="610"/>
      <c r="M42" s="610"/>
      <c r="N42" s="610"/>
      <c r="O42" s="611"/>
      <c r="P42" s="36"/>
    </row>
    <row r="43" spans="2:16" ht="13.5" thickBot="1">
      <c r="B43" s="25"/>
      <c r="C43" s="612"/>
      <c r="D43" s="613"/>
      <c r="E43" s="613"/>
      <c r="F43" s="613"/>
      <c r="G43" s="613"/>
      <c r="H43" s="613"/>
      <c r="I43" s="613"/>
      <c r="J43" s="613"/>
      <c r="K43" s="613"/>
      <c r="L43" s="613"/>
      <c r="M43" s="613"/>
      <c r="N43" s="613"/>
      <c r="O43" s="614"/>
      <c r="P43" s="36"/>
    </row>
    <row r="44" spans="2:16" ht="17.25">
      <c r="B44" s="25"/>
      <c r="C44" s="603" t="s">
        <v>58</v>
      </c>
      <c r="D44" s="638"/>
      <c r="E44" s="638"/>
      <c r="F44" s="638"/>
      <c r="G44" s="638"/>
      <c r="H44" s="638"/>
      <c r="I44" s="638"/>
      <c r="J44" s="80" t="s">
        <v>59</v>
      </c>
      <c r="K44" s="224" t="s">
        <v>60</v>
      </c>
      <c r="L44" s="94" t="s">
        <v>61</v>
      </c>
      <c r="M44" s="581" t="s">
        <v>62</v>
      </c>
      <c r="N44" s="582"/>
      <c r="O44" s="81" t="s">
        <v>53</v>
      </c>
      <c r="P44" s="37"/>
    </row>
    <row r="45" spans="2:16" ht="14.25">
      <c r="B45" s="25"/>
      <c r="C45" s="588"/>
      <c r="D45" s="589"/>
      <c r="E45" s="589"/>
      <c r="F45" s="589"/>
      <c r="G45" s="589"/>
      <c r="H45" s="589"/>
      <c r="I45" s="589"/>
      <c r="J45" s="95"/>
      <c r="K45" s="96"/>
      <c r="L45" s="95"/>
      <c r="M45" s="650"/>
      <c r="N45" s="651"/>
      <c r="O45" s="83"/>
      <c r="P45" s="38"/>
    </row>
    <row r="46" spans="2:16" ht="15" thickBot="1">
      <c r="B46" s="25"/>
      <c r="C46" s="594"/>
      <c r="D46" s="595"/>
      <c r="E46" s="595"/>
      <c r="F46" s="595"/>
      <c r="G46" s="595"/>
      <c r="H46" s="595"/>
      <c r="I46" s="595"/>
      <c r="J46" s="97"/>
      <c r="K46" s="98"/>
      <c r="L46" s="97"/>
      <c r="M46" s="597"/>
      <c r="N46" s="598"/>
      <c r="O46" s="99"/>
      <c r="P46" s="38"/>
    </row>
    <row r="47" spans="2:16" ht="15.75" thickBot="1">
      <c r="B47" s="25"/>
      <c r="C47" s="578" t="s">
        <v>54</v>
      </c>
      <c r="D47" s="579"/>
      <c r="E47" s="579"/>
      <c r="F47" s="579"/>
      <c r="G47" s="579"/>
      <c r="H47" s="579"/>
      <c r="I47" s="579"/>
      <c r="J47" s="579"/>
      <c r="K47" s="579"/>
      <c r="L47" s="579"/>
      <c r="M47" s="579"/>
      <c r="N47" s="580"/>
      <c r="O47" s="89"/>
      <c r="P47" s="39"/>
    </row>
    <row r="48" spans="2:16">
      <c r="B48" s="25"/>
      <c r="C48" s="606" t="s">
        <v>63</v>
      </c>
      <c r="D48" s="607"/>
      <c r="E48" s="607"/>
      <c r="F48" s="607"/>
      <c r="G48" s="607"/>
      <c r="H48" s="607"/>
      <c r="I48" s="607"/>
      <c r="J48" s="607"/>
      <c r="K48" s="607"/>
      <c r="L48" s="607"/>
      <c r="M48" s="607"/>
      <c r="N48" s="607"/>
      <c r="O48" s="608"/>
      <c r="P48" s="36"/>
    </row>
    <row r="49" spans="2:16">
      <c r="B49" s="25"/>
      <c r="C49" s="609"/>
      <c r="D49" s="610"/>
      <c r="E49" s="610"/>
      <c r="F49" s="610"/>
      <c r="G49" s="610"/>
      <c r="H49" s="610"/>
      <c r="I49" s="610"/>
      <c r="J49" s="610"/>
      <c r="K49" s="610"/>
      <c r="L49" s="610"/>
      <c r="M49" s="610"/>
      <c r="N49" s="610"/>
      <c r="O49" s="611"/>
      <c r="P49" s="36"/>
    </row>
    <row r="50" spans="2:16" ht="13.5" thickBot="1">
      <c r="B50" s="25"/>
      <c r="C50" s="612"/>
      <c r="D50" s="613"/>
      <c r="E50" s="613"/>
      <c r="F50" s="613"/>
      <c r="G50" s="613"/>
      <c r="H50" s="613"/>
      <c r="I50" s="613"/>
      <c r="J50" s="613"/>
      <c r="K50" s="613"/>
      <c r="L50" s="613"/>
      <c r="M50" s="613"/>
      <c r="N50" s="613"/>
      <c r="O50" s="614"/>
      <c r="P50" s="36"/>
    </row>
    <row r="51" spans="2:16" ht="30">
      <c r="B51" s="25"/>
      <c r="C51" s="603" t="s">
        <v>64</v>
      </c>
      <c r="D51" s="638"/>
      <c r="E51" s="638"/>
      <c r="F51" s="638"/>
      <c r="G51" s="638"/>
      <c r="H51" s="638"/>
      <c r="I51" s="638"/>
      <c r="J51" s="80" t="s">
        <v>65</v>
      </c>
      <c r="K51" s="100" t="s">
        <v>66</v>
      </c>
      <c r="L51" s="101" t="s">
        <v>67</v>
      </c>
      <c r="M51" s="648" t="s">
        <v>52</v>
      </c>
      <c r="N51" s="649"/>
      <c r="O51" s="102" t="s">
        <v>53</v>
      </c>
      <c r="P51" s="40"/>
    </row>
    <row r="52" spans="2:16" ht="14.25">
      <c r="B52" s="25"/>
      <c r="C52" s="103"/>
      <c r="D52" s="104"/>
      <c r="E52" s="104"/>
      <c r="F52" s="104"/>
      <c r="G52" s="104"/>
      <c r="H52" s="104"/>
      <c r="I52" s="104"/>
      <c r="J52" s="105"/>
      <c r="K52" s="106"/>
      <c r="L52" s="107"/>
      <c r="M52" s="652"/>
      <c r="N52" s="653"/>
      <c r="O52" s="108"/>
      <c r="P52" s="41"/>
    </row>
    <row r="53" spans="2:16" ht="14.25">
      <c r="B53" s="25"/>
      <c r="C53" s="103"/>
      <c r="D53" s="104"/>
      <c r="E53" s="104"/>
      <c r="F53" s="104"/>
      <c r="G53" s="104"/>
      <c r="H53" s="104"/>
      <c r="I53" s="104"/>
      <c r="J53" s="105"/>
      <c r="K53" s="106"/>
      <c r="L53" s="107"/>
      <c r="M53" s="652"/>
      <c r="N53" s="653"/>
      <c r="O53" s="108"/>
      <c r="P53" s="41"/>
    </row>
    <row r="54" spans="2:16" ht="14.25">
      <c r="B54" s="25"/>
      <c r="C54" s="103"/>
      <c r="D54" s="104"/>
      <c r="E54" s="104"/>
      <c r="F54" s="104"/>
      <c r="G54" s="104"/>
      <c r="H54" s="104"/>
      <c r="I54" s="104"/>
      <c r="J54" s="105"/>
      <c r="K54" s="106"/>
      <c r="L54" s="107"/>
      <c r="M54" s="650"/>
      <c r="N54" s="651"/>
      <c r="O54" s="108"/>
      <c r="P54" s="41"/>
    </row>
    <row r="55" spans="2:16" ht="15" thickBot="1">
      <c r="B55" s="25"/>
      <c r="C55" s="594"/>
      <c r="D55" s="595"/>
      <c r="E55" s="595"/>
      <c r="F55" s="595"/>
      <c r="G55" s="595"/>
      <c r="H55" s="595"/>
      <c r="I55" s="595"/>
      <c r="J55" s="97"/>
      <c r="K55" s="98"/>
      <c r="L55" s="97"/>
      <c r="M55" s="597"/>
      <c r="N55" s="598"/>
      <c r="O55" s="99"/>
      <c r="P55" s="38"/>
    </row>
    <row r="56" spans="2:16" ht="15.75" thickBot="1">
      <c r="B56" s="25"/>
      <c r="C56" s="578" t="s">
        <v>54</v>
      </c>
      <c r="D56" s="579"/>
      <c r="E56" s="579"/>
      <c r="F56" s="579"/>
      <c r="G56" s="579"/>
      <c r="H56" s="579"/>
      <c r="I56" s="579"/>
      <c r="J56" s="579"/>
      <c r="K56" s="579"/>
      <c r="L56" s="579"/>
      <c r="M56" s="579"/>
      <c r="N56" s="580"/>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645" t="s">
        <v>68</v>
      </c>
      <c r="D58" s="646"/>
      <c r="E58" s="646"/>
      <c r="F58" s="646"/>
      <c r="G58" s="646"/>
      <c r="H58" s="646"/>
      <c r="I58" s="646"/>
      <c r="J58" s="646"/>
      <c r="K58" s="646"/>
      <c r="L58" s="646"/>
      <c r="M58" s="646"/>
      <c r="N58" s="647"/>
      <c r="O58" s="109"/>
      <c r="P58" s="42"/>
    </row>
    <row r="59" spans="2:16">
      <c r="B59" s="25"/>
      <c r="C59" s="606" t="s">
        <v>69</v>
      </c>
      <c r="D59" s="607"/>
      <c r="E59" s="607"/>
      <c r="F59" s="607"/>
      <c r="G59" s="607"/>
      <c r="H59" s="607"/>
      <c r="I59" s="607"/>
      <c r="J59" s="607"/>
      <c r="K59" s="607"/>
      <c r="L59" s="607"/>
      <c r="M59" s="607"/>
      <c r="N59" s="607"/>
      <c r="O59" s="608"/>
      <c r="P59" s="36"/>
    </row>
    <row r="60" spans="2:16">
      <c r="B60" s="25"/>
      <c r="C60" s="609"/>
      <c r="D60" s="610"/>
      <c r="E60" s="610"/>
      <c r="F60" s="610"/>
      <c r="G60" s="610"/>
      <c r="H60" s="610"/>
      <c r="I60" s="610"/>
      <c r="J60" s="610"/>
      <c r="K60" s="610"/>
      <c r="L60" s="610"/>
      <c r="M60" s="610"/>
      <c r="N60" s="610"/>
      <c r="O60" s="611"/>
      <c r="P60" s="36"/>
    </row>
    <row r="61" spans="2:16" ht="13.5" thickBot="1">
      <c r="B61" s="25"/>
      <c r="C61" s="612"/>
      <c r="D61" s="613"/>
      <c r="E61" s="613"/>
      <c r="F61" s="613"/>
      <c r="G61" s="613"/>
      <c r="H61" s="613"/>
      <c r="I61" s="613"/>
      <c r="J61" s="613"/>
      <c r="K61" s="613"/>
      <c r="L61" s="613"/>
      <c r="M61" s="613"/>
      <c r="N61" s="613"/>
      <c r="O61" s="614"/>
      <c r="P61" s="36"/>
    </row>
    <row r="62" spans="2:16" ht="15">
      <c r="B62" s="25"/>
      <c r="C62" s="603" t="s">
        <v>70</v>
      </c>
      <c r="D62" s="638"/>
      <c r="E62" s="638"/>
      <c r="F62" s="638"/>
      <c r="G62" s="638"/>
      <c r="H62" s="638"/>
      <c r="I62" s="638"/>
      <c r="J62" s="224"/>
      <c r="K62" s="225"/>
      <c r="L62" s="101" t="s">
        <v>71</v>
      </c>
      <c r="M62" s="648" t="s">
        <v>72</v>
      </c>
      <c r="N62" s="649"/>
      <c r="O62" s="102"/>
      <c r="P62" s="40"/>
    </row>
    <row r="63" spans="2:16" ht="14.25">
      <c r="B63" s="25"/>
      <c r="C63" s="588" t="s">
        <v>73</v>
      </c>
      <c r="D63" s="589"/>
      <c r="E63" s="589"/>
      <c r="F63" s="589"/>
      <c r="G63" s="589"/>
      <c r="H63" s="589"/>
      <c r="I63" s="589"/>
      <c r="J63" s="110"/>
      <c r="K63" s="111"/>
      <c r="L63" s="112"/>
      <c r="M63" s="666"/>
      <c r="N63" s="667"/>
      <c r="O63" s="113"/>
      <c r="P63" s="43"/>
    </row>
    <row r="64" spans="2:16" ht="14.25">
      <c r="B64" s="25"/>
      <c r="C64" s="84" t="s">
        <v>74</v>
      </c>
      <c r="D64" s="85"/>
      <c r="E64" s="85"/>
      <c r="F64" s="85"/>
      <c r="G64" s="85"/>
      <c r="H64" s="85"/>
      <c r="I64" s="85"/>
      <c r="J64" s="110"/>
      <c r="K64" s="111"/>
      <c r="L64" s="112"/>
      <c r="M64" s="666"/>
      <c r="N64" s="667"/>
      <c r="O64" s="113"/>
      <c r="P64" s="43"/>
    </row>
    <row r="65" spans="2:16" ht="15" thickBot="1">
      <c r="B65" s="25"/>
      <c r="C65" s="69" t="s">
        <v>75</v>
      </c>
      <c r="D65" s="70"/>
      <c r="E65" s="70"/>
      <c r="F65" s="70"/>
      <c r="G65" s="70"/>
      <c r="H65" s="70"/>
      <c r="I65" s="70"/>
      <c r="J65" s="114"/>
      <c r="K65" s="115"/>
      <c r="L65" s="112"/>
      <c r="M65" s="668"/>
      <c r="N65" s="669"/>
      <c r="O65" s="113"/>
      <c r="P65" s="43"/>
    </row>
    <row r="66" spans="2:16" ht="15.75" thickBot="1">
      <c r="B66" s="25"/>
      <c r="C66" s="578" t="s">
        <v>54</v>
      </c>
      <c r="D66" s="579"/>
      <c r="E66" s="579"/>
      <c r="F66" s="579"/>
      <c r="G66" s="579"/>
      <c r="H66" s="579"/>
      <c r="I66" s="579"/>
      <c r="J66" s="579"/>
      <c r="K66" s="579"/>
      <c r="L66" s="579"/>
      <c r="M66" s="579"/>
      <c r="N66" s="580"/>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645" t="s">
        <v>76</v>
      </c>
      <c r="D68" s="646"/>
      <c r="E68" s="646"/>
      <c r="F68" s="646"/>
      <c r="G68" s="646"/>
      <c r="H68" s="646"/>
      <c r="I68" s="646"/>
      <c r="J68" s="646"/>
      <c r="K68" s="646"/>
      <c r="L68" s="646"/>
      <c r="M68" s="646"/>
      <c r="N68" s="647"/>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77</v>
      </c>
      <c r="I70" s="118"/>
      <c r="J70" s="118"/>
      <c r="K70" s="118"/>
      <c r="L70" s="52"/>
      <c r="M70" s="52"/>
      <c r="N70" s="52"/>
      <c r="O70" s="76"/>
      <c r="P70" s="26"/>
    </row>
    <row r="71" spans="2:16" ht="15">
      <c r="B71" s="25"/>
      <c r="C71" s="75"/>
      <c r="D71" s="52"/>
      <c r="E71" s="52"/>
      <c r="F71" s="52"/>
      <c r="G71" s="52"/>
      <c r="H71" s="118" t="s">
        <v>78</v>
      </c>
      <c r="I71" s="52"/>
      <c r="J71" s="52"/>
      <c r="K71" s="52"/>
      <c r="L71" s="52"/>
      <c r="M71" s="52"/>
      <c r="N71" s="52"/>
      <c r="O71" s="76"/>
      <c r="P71" s="45"/>
    </row>
    <row r="72" spans="2:16" ht="15">
      <c r="B72" s="25"/>
      <c r="C72" s="75"/>
      <c r="D72" s="52"/>
      <c r="E72" s="52"/>
      <c r="F72" s="52"/>
      <c r="G72" s="52"/>
      <c r="H72" s="118" t="s">
        <v>92</v>
      </c>
      <c r="I72" s="52"/>
      <c r="J72" s="52"/>
      <c r="K72" s="52"/>
      <c r="L72" s="52"/>
      <c r="M72" s="52"/>
      <c r="N72" s="52"/>
      <c r="O72" s="76"/>
      <c r="P72" s="45"/>
    </row>
    <row r="73" spans="2:16" ht="14.25">
      <c r="B73" s="25"/>
      <c r="C73" s="61"/>
      <c r="D73" s="119"/>
      <c r="E73" s="119"/>
      <c r="F73" s="119"/>
      <c r="G73" s="119"/>
      <c r="H73" s="118" t="s">
        <v>82</v>
      </c>
      <c r="I73" s="119"/>
      <c r="J73" s="119"/>
      <c r="K73" s="119"/>
      <c r="L73" s="119"/>
      <c r="M73" s="119"/>
      <c r="N73" s="119"/>
      <c r="O73" s="120"/>
      <c r="P73" s="46"/>
    </row>
    <row r="74" spans="2:16" ht="14.25">
      <c r="B74" s="25"/>
      <c r="C74" s="75"/>
      <c r="D74" s="52"/>
      <c r="E74" s="52"/>
      <c r="F74" s="52"/>
      <c r="G74" s="52"/>
      <c r="H74" s="52" t="s">
        <v>79</v>
      </c>
      <c r="I74" s="52"/>
      <c r="J74" s="52"/>
      <c r="K74" s="52"/>
      <c r="L74" s="52"/>
      <c r="M74" s="52"/>
      <c r="N74" s="52"/>
      <c r="O74" s="76"/>
      <c r="P74" s="26"/>
    </row>
    <row r="75" spans="2:16" ht="15">
      <c r="B75" s="25"/>
      <c r="C75" s="121" t="s">
        <v>80</v>
      </c>
      <c r="D75" s="122"/>
      <c r="E75" s="122"/>
      <c r="F75" s="122"/>
      <c r="G75" s="122"/>
      <c r="H75" s="122"/>
      <c r="I75" s="122"/>
      <c r="J75" s="122"/>
      <c r="K75" s="122"/>
      <c r="L75" s="122"/>
      <c r="M75" s="122"/>
      <c r="N75" s="122"/>
      <c r="O75" s="123"/>
      <c r="P75" s="26"/>
    </row>
    <row r="76" spans="2:16" ht="14.25">
      <c r="B76" s="25"/>
      <c r="C76" s="663"/>
      <c r="D76" s="664"/>
      <c r="E76" s="664"/>
      <c r="F76" s="664"/>
      <c r="G76" s="664"/>
      <c r="H76" s="664"/>
      <c r="I76" s="664"/>
      <c r="J76" s="664"/>
      <c r="K76" s="664"/>
      <c r="L76" s="664"/>
      <c r="M76" s="664"/>
      <c r="N76" s="664"/>
      <c r="O76" s="665"/>
      <c r="P76" s="46"/>
    </row>
    <row r="77" spans="2:16" ht="14.25">
      <c r="B77" s="25"/>
      <c r="C77" s="663"/>
      <c r="D77" s="664"/>
      <c r="E77" s="664"/>
      <c r="F77" s="664"/>
      <c r="G77" s="664"/>
      <c r="H77" s="664"/>
      <c r="I77" s="664"/>
      <c r="J77" s="664"/>
      <c r="K77" s="664"/>
      <c r="L77" s="664"/>
      <c r="M77" s="664"/>
      <c r="N77" s="664"/>
      <c r="O77" s="665"/>
      <c r="P77" s="46"/>
    </row>
    <row r="78" spans="2:16" ht="14.25">
      <c r="B78" s="25"/>
      <c r="C78" s="61"/>
      <c r="D78" s="119"/>
      <c r="E78" s="119"/>
      <c r="F78" s="119"/>
      <c r="G78" s="119"/>
      <c r="H78" s="119"/>
      <c r="I78" s="119"/>
      <c r="J78" s="119"/>
      <c r="K78" s="119"/>
      <c r="L78" s="119"/>
      <c r="M78" s="119"/>
      <c r="N78" s="119"/>
      <c r="O78" s="120"/>
      <c r="P78" s="46"/>
    </row>
    <row r="79" spans="2:16" ht="15">
      <c r="B79" s="25"/>
      <c r="C79" s="124" t="s">
        <v>81</v>
      </c>
      <c r="D79" s="119"/>
      <c r="E79" s="119"/>
      <c r="F79" s="119"/>
      <c r="G79" s="119"/>
      <c r="H79" s="119"/>
      <c r="I79" s="119"/>
      <c r="J79" s="119"/>
      <c r="K79" s="119"/>
      <c r="L79" s="119"/>
      <c r="M79" s="119"/>
      <c r="N79" s="119"/>
      <c r="O79" s="120"/>
      <c r="P79" s="46"/>
    </row>
    <row r="80" spans="2:16" ht="12.75" customHeight="1">
      <c r="B80" s="25"/>
      <c r="C80" s="660" t="s">
        <v>90</v>
      </c>
      <c r="D80" s="661"/>
      <c r="E80" s="661"/>
      <c r="F80" s="661"/>
      <c r="G80" s="661"/>
      <c r="H80" s="661"/>
      <c r="I80" s="661"/>
      <c r="J80" s="661"/>
      <c r="K80" s="661"/>
      <c r="L80" s="661"/>
      <c r="M80" s="661"/>
      <c r="N80" s="661"/>
      <c r="O80" s="662"/>
      <c r="P80" s="47"/>
    </row>
    <row r="81" spans="2:16" ht="28.5" customHeight="1">
      <c r="B81" s="25"/>
      <c r="C81" s="660"/>
      <c r="D81" s="661"/>
      <c r="E81" s="661"/>
      <c r="F81" s="661"/>
      <c r="G81" s="661"/>
      <c r="H81" s="661"/>
      <c r="I81" s="661"/>
      <c r="J81" s="661"/>
      <c r="K81" s="661"/>
      <c r="L81" s="661"/>
      <c r="M81" s="661"/>
      <c r="N81" s="661"/>
      <c r="O81" s="662"/>
      <c r="P81" s="47"/>
    </row>
    <row r="82" spans="2:16" ht="13.35" customHeight="1">
      <c r="B82" s="25"/>
      <c r="C82" s="660" t="s">
        <v>91</v>
      </c>
      <c r="D82" s="661"/>
      <c r="E82" s="661"/>
      <c r="F82" s="661"/>
      <c r="G82" s="661"/>
      <c r="H82" s="661"/>
      <c r="I82" s="661"/>
      <c r="J82" s="661"/>
      <c r="K82" s="661"/>
      <c r="L82" s="661"/>
      <c r="M82" s="661"/>
      <c r="N82" s="661"/>
      <c r="O82" s="662"/>
      <c r="P82" s="47"/>
    </row>
    <row r="83" spans="2:16" ht="45" customHeight="1">
      <c r="B83" s="25"/>
      <c r="C83" s="660"/>
      <c r="D83" s="661"/>
      <c r="E83" s="661"/>
      <c r="F83" s="661"/>
      <c r="G83" s="661"/>
      <c r="H83" s="661"/>
      <c r="I83" s="661"/>
      <c r="J83" s="661"/>
      <c r="K83" s="661"/>
      <c r="L83" s="661"/>
      <c r="M83" s="661"/>
      <c r="N83" s="661"/>
      <c r="O83" s="662"/>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77</v>
      </c>
      <c r="I85" s="52"/>
      <c r="J85" s="52"/>
      <c r="K85" s="52"/>
      <c r="L85" s="52"/>
      <c r="M85" s="52"/>
      <c r="N85" s="52"/>
      <c r="O85" s="76"/>
      <c r="P85" s="26"/>
    </row>
    <row r="86" spans="2:16" ht="14.25">
      <c r="B86" s="25"/>
      <c r="C86" s="75"/>
      <c r="D86" s="52"/>
      <c r="E86" s="52"/>
      <c r="F86" s="52"/>
      <c r="G86" s="52"/>
      <c r="H86" s="52" t="s">
        <v>78</v>
      </c>
      <c r="I86" s="85"/>
      <c r="J86" s="85"/>
      <c r="K86" s="85"/>
      <c r="L86" s="52"/>
      <c r="M86" s="52"/>
      <c r="N86" s="52"/>
      <c r="O86" s="76"/>
      <c r="P86" s="26"/>
    </row>
    <row r="87" spans="2:16" ht="14.25">
      <c r="B87" s="25"/>
      <c r="C87" s="75"/>
      <c r="D87" s="52"/>
      <c r="E87" s="52"/>
      <c r="F87" s="52"/>
      <c r="G87" s="52"/>
      <c r="H87" s="52" t="s">
        <v>93</v>
      </c>
      <c r="I87" s="125"/>
      <c r="J87" s="125"/>
      <c r="K87" s="125"/>
      <c r="L87" s="52"/>
      <c r="M87" s="52"/>
      <c r="N87" s="52"/>
      <c r="O87" s="76"/>
      <c r="P87" s="26"/>
    </row>
    <row r="88" spans="2:16" ht="14.25">
      <c r="B88" s="25"/>
      <c r="C88" s="126"/>
      <c r="D88" s="119"/>
      <c r="E88" s="119"/>
      <c r="F88" s="119"/>
      <c r="G88" s="119"/>
      <c r="H88" s="52" t="s">
        <v>83</v>
      </c>
      <c r="I88" s="52"/>
      <c r="J88" s="52"/>
      <c r="K88" s="52"/>
      <c r="L88" s="119"/>
      <c r="M88" s="119"/>
      <c r="N88" s="119"/>
      <c r="O88" s="120"/>
      <c r="P88" s="46"/>
    </row>
    <row r="89" spans="2:16" ht="18.75" customHeight="1" thickBot="1">
      <c r="B89" s="25"/>
      <c r="C89" s="656"/>
      <c r="D89" s="657"/>
      <c r="E89" s="657"/>
      <c r="F89" s="98"/>
      <c r="G89" s="98"/>
      <c r="H89" s="98"/>
      <c r="I89" s="98"/>
      <c r="J89" s="98"/>
      <c r="K89" s="654"/>
      <c r="L89" s="654"/>
      <c r="M89" s="654"/>
      <c r="N89" s="654"/>
      <c r="O89" s="655"/>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7C4EA-C27C-47CA-815C-995BA9514CD3}">
  <dimension ref="A2:L4007"/>
  <sheetViews>
    <sheetView topLeftCell="A3958" zoomScale="85" zoomScaleNormal="85" workbookViewId="0">
      <selection activeCell="J3931" sqref="J3931"/>
    </sheetView>
  </sheetViews>
  <sheetFormatPr baseColWidth="10" defaultColWidth="11.5703125" defaultRowHeight="15"/>
  <cols>
    <col min="1" max="1" width="3.7109375" style="260" customWidth="1"/>
    <col min="2" max="2" width="1.7109375" style="260" customWidth="1"/>
    <col min="3" max="3" width="1.28515625" style="260" customWidth="1"/>
    <col min="4" max="4" width="27.7109375" style="260" customWidth="1"/>
    <col min="5" max="5" width="15.7109375" style="260" customWidth="1"/>
    <col min="6" max="6" width="20.7109375" style="260" customWidth="1"/>
    <col min="7" max="10" width="15.7109375" style="260" customWidth="1"/>
    <col min="11" max="11" width="1.28515625" style="260" customWidth="1"/>
    <col min="12" max="12" width="1.7109375" style="260" customWidth="1"/>
    <col min="13" max="16384" width="11.5703125" style="260"/>
  </cols>
  <sheetData>
    <row r="2" spans="1:12" ht="15.75">
      <c r="A2" s="258"/>
      <c r="B2" s="258"/>
      <c r="C2" s="670"/>
      <c r="D2" s="670"/>
      <c r="E2" s="670"/>
      <c r="F2" s="670"/>
      <c r="G2" s="670"/>
      <c r="H2" s="670"/>
      <c r="I2" s="670"/>
      <c r="J2" s="670"/>
      <c r="K2" s="258"/>
      <c r="L2" s="258"/>
    </row>
    <row r="3" spans="1:12" ht="15.75">
      <c r="A3" s="258"/>
      <c r="B3" s="258"/>
      <c r="C3" s="261"/>
      <c r="D3" s="262"/>
      <c r="E3" s="262"/>
      <c r="F3" s="262"/>
      <c r="G3" s="263"/>
      <c r="H3" s="264"/>
      <c r="I3" s="262"/>
      <c r="J3" s="262"/>
      <c r="K3" s="265"/>
      <c r="L3" s="258"/>
    </row>
    <row r="4" spans="1:12" ht="15.75">
      <c r="A4" s="258"/>
      <c r="B4" s="258"/>
      <c r="C4" s="266"/>
      <c r="D4" s="671"/>
      <c r="E4" s="672"/>
      <c r="F4" s="675" t="s">
        <v>592</v>
      </c>
      <c r="G4" s="676"/>
      <c r="H4" s="677"/>
      <c r="I4" s="681" t="s">
        <v>593</v>
      </c>
      <c r="J4" s="682"/>
      <c r="K4" s="267"/>
      <c r="L4" s="258"/>
    </row>
    <row r="5" spans="1:12" ht="15.75">
      <c r="A5" s="258"/>
      <c r="B5" s="258"/>
      <c r="C5" s="266"/>
      <c r="D5" s="673"/>
      <c r="E5" s="674"/>
      <c r="F5" s="678"/>
      <c r="G5" s="679"/>
      <c r="H5" s="680"/>
      <c r="I5" s="683" t="s">
        <v>594</v>
      </c>
      <c r="J5" s="684"/>
      <c r="K5" s="267"/>
      <c r="L5" s="258"/>
    </row>
    <row r="6" spans="1:12" ht="16.5">
      <c r="A6" s="258"/>
      <c r="B6" s="258"/>
      <c r="C6" s="266"/>
      <c r="D6" s="685" t="s">
        <v>595</v>
      </c>
      <c r="E6" s="686"/>
      <c r="F6" s="686"/>
      <c r="G6" s="686"/>
      <c r="H6" s="687"/>
      <c r="I6" s="683" t="s">
        <v>596</v>
      </c>
      <c r="J6" s="684"/>
      <c r="K6" s="267"/>
      <c r="L6" s="258"/>
    </row>
    <row r="7" spans="1:12" ht="16.5">
      <c r="A7" s="258"/>
      <c r="B7" s="258"/>
      <c r="C7" s="266"/>
      <c r="D7" s="708" t="s">
        <v>597</v>
      </c>
      <c r="E7" s="709"/>
      <c r="F7" s="709"/>
      <c r="G7" s="709"/>
      <c r="H7" s="709"/>
      <c r="I7" s="709"/>
      <c r="J7" s="710"/>
      <c r="K7" s="267"/>
      <c r="L7" s="258"/>
    </row>
    <row r="8" spans="1:12" ht="15.75">
      <c r="A8" s="258"/>
      <c r="B8" s="258"/>
      <c r="C8" s="266"/>
      <c r="D8" s="268"/>
      <c r="E8" s="268"/>
      <c r="F8" s="268"/>
      <c r="G8" s="269"/>
      <c r="H8" s="269"/>
      <c r="I8" s="268"/>
      <c r="J8" s="268"/>
      <c r="K8" s="267"/>
      <c r="L8" s="258"/>
    </row>
    <row r="9" spans="1:12" ht="16.5">
      <c r="A9" s="259"/>
      <c r="B9" s="259"/>
      <c r="C9" s="270"/>
      <c r="D9" s="271" t="s">
        <v>598</v>
      </c>
      <c r="E9" s="711" t="s">
        <v>599</v>
      </c>
      <c r="F9" s="712"/>
      <c r="G9" s="712"/>
      <c r="H9" s="712"/>
      <c r="I9" s="712"/>
      <c r="J9" s="713"/>
      <c r="K9" s="272"/>
      <c r="L9" s="259"/>
    </row>
    <row r="10" spans="1:12" ht="16.5">
      <c r="A10" s="258"/>
      <c r="B10" s="258"/>
      <c r="C10" s="266"/>
      <c r="D10" s="273">
        <v>3</v>
      </c>
      <c r="E10" s="714" t="s">
        <v>600</v>
      </c>
      <c r="F10" s="715"/>
      <c r="G10" s="715"/>
      <c r="H10" s="715"/>
      <c r="I10" s="715"/>
      <c r="J10" s="716"/>
      <c r="K10" s="267"/>
      <c r="L10" s="258"/>
    </row>
    <row r="11" spans="1:12" ht="16.5">
      <c r="A11" s="259"/>
      <c r="B11" s="259"/>
      <c r="C11" s="270"/>
      <c r="D11" s="271" t="s">
        <v>601</v>
      </c>
      <c r="E11" s="711" t="s">
        <v>602</v>
      </c>
      <c r="F11" s="712"/>
      <c r="G11" s="712"/>
      <c r="H11" s="712"/>
      <c r="I11" s="712"/>
      <c r="J11" s="713"/>
      <c r="K11" s="272"/>
      <c r="L11" s="259"/>
    </row>
    <row r="12" spans="1:12" ht="16.5">
      <c r="A12" s="258"/>
      <c r="B12" s="258"/>
      <c r="C12" s="266"/>
      <c r="D12" s="274">
        <v>3.13</v>
      </c>
      <c r="E12" s="714" t="s">
        <v>603</v>
      </c>
      <c r="F12" s="715"/>
      <c r="G12" s="715"/>
      <c r="H12" s="715"/>
      <c r="I12" s="715"/>
      <c r="J12" s="716"/>
      <c r="K12" s="267"/>
      <c r="L12" s="258"/>
    </row>
    <row r="13" spans="1:12" ht="16.5">
      <c r="A13" s="259"/>
      <c r="B13" s="259"/>
      <c r="C13" s="270"/>
      <c r="D13" s="275" t="s">
        <v>604</v>
      </c>
      <c r="E13" s="717" t="s">
        <v>605</v>
      </c>
      <c r="F13" s="718"/>
      <c r="G13" s="718"/>
      <c r="H13" s="718"/>
      <c r="I13" s="719"/>
      <c r="J13" s="723" t="s">
        <v>606</v>
      </c>
      <c r="K13" s="272"/>
      <c r="L13" s="259"/>
    </row>
    <row r="14" spans="1:12" ht="16.5">
      <c r="A14" s="258"/>
      <c r="B14" s="258"/>
      <c r="C14" s="266"/>
      <c r="D14" s="276" t="s">
        <v>607</v>
      </c>
      <c r="E14" s="720"/>
      <c r="F14" s="721"/>
      <c r="G14" s="721"/>
      <c r="H14" s="721"/>
      <c r="I14" s="722"/>
      <c r="J14" s="724"/>
      <c r="K14" s="267"/>
      <c r="L14" s="258"/>
    </row>
    <row r="15" spans="1:12" ht="16.5">
      <c r="A15" s="259"/>
      <c r="B15" s="259"/>
      <c r="C15" s="270"/>
      <c r="D15" s="275" t="s">
        <v>608</v>
      </c>
      <c r="E15" s="692" t="s">
        <v>535</v>
      </c>
      <c r="F15" s="693"/>
      <c r="G15" s="693"/>
      <c r="H15" s="693"/>
      <c r="I15" s="694"/>
      <c r="J15" s="698" t="s">
        <v>174</v>
      </c>
      <c r="K15" s="272"/>
      <c r="L15" s="259"/>
    </row>
    <row r="16" spans="1:12" ht="16.5">
      <c r="A16" s="258"/>
      <c r="B16" s="258"/>
      <c r="C16" s="266"/>
      <c r="D16" s="276" t="s">
        <v>607</v>
      </c>
      <c r="E16" s="695"/>
      <c r="F16" s="696"/>
      <c r="G16" s="696"/>
      <c r="H16" s="696"/>
      <c r="I16" s="697"/>
      <c r="J16" s="699"/>
      <c r="K16" s="267"/>
      <c r="L16" s="258"/>
    </row>
    <row r="17" spans="1:12" ht="15.75">
      <c r="A17" s="258"/>
      <c r="B17" s="258"/>
      <c r="C17" s="266"/>
      <c r="D17" s="700"/>
      <c r="E17" s="700"/>
      <c r="F17" s="700"/>
      <c r="G17" s="700"/>
      <c r="H17" s="700"/>
      <c r="I17" s="700"/>
      <c r="J17" s="700"/>
      <c r="K17" s="267"/>
      <c r="L17" s="258"/>
    </row>
    <row r="18" spans="1:12" ht="15.75">
      <c r="A18" s="258"/>
      <c r="B18" s="258"/>
      <c r="C18" s="266"/>
      <c r="D18" s="701" t="s">
        <v>609</v>
      </c>
      <c r="E18" s="702"/>
      <c r="F18" s="702"/>
      <c r="G18" s="702"/>
      <c r="H18" s="702"/>
      <c r="I18" s="702"/>
      <c r="J18" s="703"/>
      <c r="K18" s="267"/>
      <c r="L18" s="258"/>
    </row>
    <row r="19" spans="1:12" ht="15.75">
      <c r="A19" s="258"/>
      <c r="B19" s="258"/>
      <c r="C19" s="266"/>
      <c r="D19" s="704" t="s">
        <v>70</v>
      </c>
      <c r="E19" s="705"/>
      <c r="F19" s="705"/>
      <c r="G19" s="277" t="s">
        <v>606</v>
      </c>
      <c r="H19" s="277" t="s">
        <v>610</v>
      </c>
      <c r="I19" s="278" t="s">
        <v>611</v>
      </c>
      <c r="J19" s="279" t="s">
        <v>612</v>
      </c>
      <c r="K19" s="267"/>
      <c r="L19" s="258"/>
    </row>
    <row r="20" spans="1:12" ht="16.5">
      <c r="A20" s="258"/>
      <c r="B20" s="258"/>
      <c r="C20" s="266"/>
      <c r="D20" s="706" t="s">
        <v>613</v>
      </c>
      <c r="E20" s="707"/>
      <c r="F20" s="707"/>
      <c r="G20" s="280" t="s">
        <v>174</v>
      </c>
      <c r="H20" s="281">
        <v>1825.5</v>
      </c>
      <c r="I20" s="282">
        <v>1</v>
      </c>
      <c r="J20" s="283">
        <f>ROUND((+IF(D20="","",H20*I20)),2)</f>
        <v>1825.5</v>
      </c>
      <c r="K20" s="267"/>
      <c r="L20" s="258"/>
    </row>
    <row r="21" spans="1:12" ht="16.5">
      <c r="A21" s="258"/>
      <c r="B21" s="258"/>
      <c r="C21" s="266"/>
      <c r="D21" s="688" t="s">
        <v>614</v>
      </c>
      <c r="E21" s="689"/>
      <c r="F21" s="689"/>
      <c r="G21" s="284" t="s">
        <v>174</v>
      </c>
      <c r="H21" s="285">
        <v>7000</v>
      </c>
      <c r="I21" s="286">
        <v>2.5</v>
      </c>
      <c r="J21" s="287">
        <f t="shared" ref="J21:J26" si="0">+IF(D21="","",H21*I21)</f>
        <v>17500</v>
      </c>
      <c r="K21" s="267"/>
      <c r="L21" s="258"/>
    </row>
    <row r="22" spans="1:12" ht="16.5">
      <c r="A22" s="258"/>
      <c r="B22" s="258"/>
      <c r="C22" s="266"/>
      <c r="D22" s="688" t="s">
        <v>615</v>
      </c>
      <c r="E22" s="689"/>
      <c r="F22" s="689"/>
      <c r="G22" s="284" t="s">
        <v>174</v>
      </c>
      <c r="H22" s="285">
        <v>5950</v>
      </c>
      <c r="I22" s="286">
        <v>1.5</v>
      </c>
      <c r="J22" s="287">
        <f t="shared" si="0"/>
        <v>8925</v>
      </c>
      <c r="K22" s="267"/>
      <c r="L22" s="258"/>
    </row>
    <row r="23" spans="1:12" ht="16.5">
      <c r="A23" s="258"/>
      <c r="B23" s="258"/>
      <c r="C23" s="266"/>
      <c r="D23" s="688" t="s">
        <v>616</v>
      </c>
      <c r="E23" s="689"/>
      <c r="F23" s="689"/>
      <c r="G23" s="284" t="s">
        <v>617</v>
      </c>
      <c r="H23" s="285">
        <v>5094.67</v>
      </c>
      <c r="I23" s="286">
        <v>0.03</v>
      </c>
      <c r="J23" s="287">
        <f t="shared" si="0"/>
        <v>152.84010000000001</v>
      </c>
      <c r="K23" s="267"/>
      <c r="L23" s="258"/>
    </row>
    <row r="24" spans="1:12" ht="16.5">
      <c r="A24" s="258"/>
      <c r="B24" s="258"/>
      <c r="C24" s="266"/>
      <c r="D24" s="688"/>
      <c r="E24" s="689"/>
      <c r="F24" s="689"/>
      <c r="G24" s="284" t="s">
        <v>618</v>
      </c>
      <c r="H24" s="285" t="s">
        <v>618</v>
      </c>
      <c r="I24" s="286"/>
      <c r="J24" s="287" t="str">
        <f t="shared" si="0"/>
        <v/>
      </c>
      <c r="K24" s="267"/>
      <c r="L24" s="258"/>
    </row>
    <row r="25" spans="1:12" ht="16.5">
      <c r="A25" s="258"/>
      <c r="B25" s="258"/>
      <c r="C25" s="266"/>
      <c r="D25" s="688"/>
      <c r="E25" s="689"/>
      <c r="F25" s="689"/>
      <c r="G25" s="284" t="s">
        <v>618</v>
      </c>
      <c r="H25" s="285" t="s">
        <v>618</v>
      </c>
      <c r="I25" s="286"/>
      <c r="J25" s="287" t="str">
        <f t="shared" si="0"/>
        <v/>
      </c>
      <c r="K25" s="267"/>
      <c r="L25" s="258"/>
    </row>
    <row r="26" spans="1:12" ht="16.5">
      <c r="A26" s="258"/>
      <c r="B26" s="258"/>
      <c r="C26" s="266"/>
      <c r="D26" s="690"/>
      <c r="E26" s="691"/>
      <c r="F26" s="691"/>
      <c r="G26" s="288" t="s">
        <v>618</v>
      </c>
      <c r="H26" s="289" t="s">
        <v>618</v>
      </c>
      <c r="I26" s="290"/>
      <c r="J26" s="291" t="str">
        <f t="shared" si="0"/>
        <v/>
      </c>
      <c r="K26" s="267"/>
      <c r="L26" s="258"/>
    </row>
    <row r="27" spans="1:12" ht="15.75">
      <c r="A27" s="258"/>
      <c r="B27" s="258"/>
      <c r="C27" s="266"/>
      <c r="D27" s="258"/>
      <c r="E27" s="258"/>
      <c r="F27" s="258"/>
      <c r="G27" s="740" t="s">
        <v>619</v>
      </c>
      <c r="H27" s="740"/>
      <c r="I27" s="741"/>
      <c r="J27" s="293">
        <f>+ROUND(SUM(J20:J26),2)</f>
        <v>28403.34</v>
      </c>
      <c r="K27" s="267"/>
      <c r="L27" s="258"/>
    </row>
    <row r="28" spans="1:12" ht="15.75">
      <c r="A28" s="258"/>
      <c r="B28" s="258"/>
      <c r="C28" s="266"/>
      <c r="D28" s="258"/>
      <c r="E28" s="258"/>
      <c r="F28" s="258"/>
      <c r="G28" s="294"/>
      <c r="H28" s="294"/>
      <c r="I28" s="292"/>
      <c r="J28" s="295"/>
      <c r="K28" s="267"/>
      <c r="L28" s="258"/>
    </row>
    <row r="29" spans="1:12" ht="15.75">
      <c r="A29" s="258"/>
      <c r="B29" s="258"/>
      <c r="C29" s="266"/>
      <c r="D29" s="701" t="s">
        <v>620</v>
      </c>
      <c r="E29" s="702"/>
      <c r="F29" s="702"/>
      <c r="G29" s="702"/>
      <c r="H29" s="702"/>
      <c r="I29" s="702"/>
      <c r="J29" s="703"/>
      <c r="K29" s="267"/>
      <c r="L29" s="258"/>
    </row>
    <row r="30" spans="1:12" ht="15.75">
      <c r="A30" s="258"/>
      <c r="B30" s="258"/>
      <c r="C30" s="266"/>
      <c r="D30" s="747" t="s">
        <v>70</v>
      </c>
      <c r="E30" s="747"/>
      <c r="F30" s="747"/>
      <c r="G30" s="297" t="s">
        <v>606</v>
      </c>
      <c r="H30" s="297" t="s">
        <v>621</v>
      </c>
      <c r="I30" s="296" t="s">
        <v>611</v>
      </c>
      <c r="J30" s="296" t="s">
        <v>612</v>
      </c>
      <c r="K30" s="267"/>
      <c r="L30" s="258"/>
    </row>
    <row r="31" spans="1:12" ht="15.75">
      <c r="A31" s="258"/>
      <c r="B31" s="258"/>
      <c r="C31" s="266"/>
      <c r="D31" s="748" t="s">
        <v>622</v>
      </c>
      <c r="E31" s="749"/>
      <c r="F31" s="749"/>
      <c r="G31" s="298" t="s">
        <v>623</v>
      </c>
      <c r="H31" s="299">
        <v>17534.82</v>
      </c>
      <c r="I31" s="300">
        <v>0.05</v>
      </c>
      <c r="J31" s="283">
        <f>+IF(D31="","",H31*I31)</f>
        <v>876.74099999999999</v>
      </c>
      <c r="K31" s="267"/>
      <c r="L31" s="258"/>
    </row>
    <row r="32" spans="1:12" ht="15.75">
      <c r="A32" s="258"/>
      <c r="B32" s="258"/>
      <c r="C32" s="266"/>
      <c r="D32" s="750"/>
      <c r="E32" s="751"/>
      <c r="F32" s="752"/>
      <c r="G32" s="298" t="s">
        <v>618</v>
      </c>
      <c r="H32" s="301" t="s">
        <v>618</v>
      </c>
      <c r="I32" s="302"/>
      <c r="J32" s="287" t="str">
        <f>+IF(D32="","",H32*I32)</f>
        <v/>
      </c>
      <c r="K32" s="267"/>
      <c r="L32" s="258"/>
    </row>
    <row r="33" spans="1:12" ht="15.75">
      <c r="A33" s="258"/>
      <c r="B33" s="258"/>
      <c r="C33" s="266"/>
      <c r="D33" s="750"/>
      <c r="E33" s="751"/>
      <c r="F33" s="752"/>
      <c r="G33" s="298" t="s">
        <v>618</v>
      </c>
      <c r="H33" s="301" t="s">
        <v>618</v>
      </c>
      <c r="I33" s="303"/>
      <c r="J33" s="287" t="str">
        <f>+IF(D33="","",H33*I33)</f>
        <v/>
      </c>
      <c r="K33" s="267"/>
      <c r="L33" s="258"/>
    </row>
    <row r="34" spans="1:12" ht="15.75">
      <c r="A34" s="258"/>
      <c r="B34" s="258"/>
      <c r="C34" s="266"/>
      <c r="D34" s="737"/>
      <c r="E34" s="738"/>
      <c r="F34" s="739"/>
      <c r="G34" s="304" t="s">
        <v>618</v>
      </c>
      <c r="H34" s="305" t="s">
        <v>618</v>
      </c>
      <c r="I34" s="306"/>
      <c r="J34" s="307" t="str">
        <f>+IF(D34="","",H34*I34)</f>
        <v/>
      </c>
      <c r="K34" s="267"/>
      <c r="L34" s="258"/>
    </row>
    <row r="35" spans="1:12" ht="15.75">
      <c r="A35" s="258"/>
      <c r="B35" s="258"/>
      <c r="C35" s="266"/>
      <c r="D35" s="258"/>
      <c r="E35" s="258"/>
      <c r="F35" s="258"/>
      <c r="G35" s="740" t="s">
        <v>624</v>
      </c>
      <c r="H35" s="740"/>
      <c r="I35" s="741"/>
      <c r="J35" s="308">
        <f>ROUND(+SUM(J31:J34),2)</f>
        <v>876.74</v>
      </c>
      <c r="K35" s="267"/>
      <c r="L35" s="258"/>
    </row>
    <row r="36" spans="1:12" ht="15.75">
      <c r="A36" s="258"/>
      <c r="B36" s="258"/>
      <c r="C36" s="266"/>
      <c r="D36" s="670"/>
      <c r="E36" s="670"/>
      <c r="F36" s="670"/>
      <c r="G36" s="670"/>
      <c r="H36" s="670"/>
      <c r="I36" s="670"/>
      <c r="J36" s="670"/>
      <c r="K36" s="267"/>
      <c r="L36" s="258"/>
    </row>
    <row r="37" spans="1:12" ht="15.75">
      <c r="A37" s="258"/>
      <c r="B37" s="258"/>
      <c r="C37" s="266"/>
      <c r="D37" s="742" t="s">
        <v>625</v>
      </c>
      <c r="E37" s="743"/>
      <c r="F37" s="743"/>
      <c r="G37" s="743"/>
      <c r="H37" s="743"/>
      <c r="I37" s="743"/>
      <c r="J37" s="744"/>
      <c r="K37" s="267"/>
      <c r="L37" s="309"/>
    </row>
    <row r="38" spans="1:12" ht="15.75">
      <c r="A38" s="310"/>
      <c r="B38" s="310"/>
      <c r="C38" s="311"/>
      <c r="D38" s="745" t="s">
        <v>70</v>
      </c>
      <c r="E38" s="746"/>
      <c r="F38" s="746"/>
      <c r="G38" s="313" t="s">
        <v>606</v>
      </c>
      <c r="H38" s="314" t="s">
        <v>621</v>
      </c>
      <c r="I38" s="312" t="s">
        <v>611</v>
      </c>
      <c r="J38" s="315" t="s">
        <v>612</v>
      </c>
      <c r="K38" s="316"/>
      <c r="L38" s="317"/>
    </row>
    <row r="39" spans="1:12" ht="15.75">
      <c r="A39" s="258"/>
      <c r="B39" s="258"/>
      <c r="C39" s="266"/>
      <c r="D39" s="725" t="s">
        <v>626</v>
      </c>
      <c r="E39" s="726"/>
      <c r="F39" s="726"/>
      <c r="G39" s="318" t="s">
        <v>627</v>
      </c>
      <c r="H39" s="319">
        <v>29224.691865875</v>
      </c>
      <c r="I39" s="320">
        <v>0.6</v>
      </c>
      <c r="J39" s="321">
        <f>(+IF(D39="","",(H39*I39)))</f>
        <v>17534.815119524999</v>
      </c>
      <c r="K39" s="267"/>
      <c r="L39" s="309"/>
    </row>
    <row r="40" spans="1:12" ht="15.75">
      <c r="A40" s="258"/>
      <c r="B40" s="258"/>
      <c r="C40" s="266"/>
      <c r="D40" s="725"/>
      <c r="E40" s="726"/>
      <c r="F40" s="726"/>
      <c r="G40" s="318"/>
      <c r="H40" s="319"/>
      <c r="I40" s="320"/>
      <c r="J40" s="321" t="str">
        <f>(+IF(D40="","",(H40*I40)))</f>
        <v/>
      </c>
      <c r="K40" s="267"/>
      <c r="L40" s="309"/>
    </row>
    <row r="41" spans="1:12" ht="15.75">
      <c r="A41" s="258"/>
      <c r="B41" s="258"/>
      <c r="C41" s="266"/>
      <c r="D41" s="725"/>
      <c r="E41" s="726"/>
      <c r="F41" s="726"/>
      <c r="G41" s="318"/>
      <c r="H41" s="319"/>
      <c r="I41" s="320"/>
      <c r="J41" s="321" t="str">
        <f>(+IF(D41="","",(H41*I41)))</f>
        <v/>
      </c>
      <c r="K41" s="267"/>
      <c r="L41" s="309"/>
    </row>
    <row r="42" spans="1:12" ht="15.75">
      <c r="A42" s="258"/>
      <c r="B42" s="258"/>
      <c r="C42" s="266"/>
      <c r="D42" s="727"/>
      <c r="E42" s="728"/>
      <c r="F42" s="728"/>
      <c r="G42" s="322"/>
      <c r="H42" s="323"/>
      <c r="I42" s="324"/>
      <c r="J42" s="325"/>
      <c r="K42" s="267"/>
      <c r="L42" s="309"/>
    </row>
    <row r="43" spans="1:12" ht="15.75">
      <c r="A43" s="258"/>
      <c r="B43" s="258"/>
      <c r="C43" s="266"/>
      <c r="D43" s="258"/>
      <c r="E43" s="258"/>
      <c r="F43" s="258"/>
      <c r="G43" s="729" t="s">
        <v>628</v>
      </c>
      <c r="H43" s="729"/>
      <c r="I43" s="730"/>
      <c r="J43" s="293">
        <f>+ROUND(SUM(J39:J42),2)</f>
        <v>17534.82</v>
      </c>
      <c r="K43" s="267"/>
      <c r="L43" s="309"/>
    </row>
    <row r="44" spans="1:12" ht="15.75">
      <c r="A44" s="258"/>
      <c r="B44" s="258"/>
      <c r="C44" s="266"/>
      <c r="D44" s="258"/>
      <c r="E44" s="258"/>
      <c r="F44" s="258"/>
      <c r="G44" s="326"/>
      <c r="H44" s="327"/>
      <c r="I44" s="258"/>
      <c r="J44" s="258"/>
      <c r="K44" s="267"/>
      <c r="L44" s="258"/>
    </row>
    <row r="45" spans="1:12" ht="15.75">
      <c r="A45" s="258"/>
      <c r="B45" s="258"/>
      <c r="C45" s="266"/>
      <c r="D45" s="731" t="s">
        <v>629</v>
      </c>
      <c r="E45" s="732"/>
      <c r="F45" s="732"/>
      <c r="G45" s="732"/>
      <c r="H45" s="732"/>
      <c r="I45" s="733"/>
      <c r="J45" s="328">
        <f>ROUND((SUM(+J27+J35+J43)),2)</f>
        <v>46814.9</v>
      </c>
      <c r="K45" s="267"/>
      <c r="L45" s="258"/>
    </row>
    <row r="46" spans="1:12" ht="15.75">
      <c r="A46" s="258"/>
      <c r="B46" s="258"/>
      <c r="C46" s="266"/>
      <c r="D46" s="258"/>
      <c r="E46" s="258"/>
      <c r="F46" s="258"/>
      <c r="G46" s="326"/>
      <c r="H46" s="327"/>
      <c r="I46" s="258"/>
      <c r="J46" s="258"/>
      <c r="K46" s="267"/>
      <c r="L46" s="258"/>
    </row>
    <row r="47" spans="1:12" ht="15.75">
      <c r="A47" s="329"/>
      <c r="B47" s="329"/>
      <c r="C47" s="330"/>
      <c r="D47" s="734" t="s">
        <v>630</v>
      </c>
      <c r="E47" s="735"/>
      <c r="F47" s="736"/>
      <c r="G47" s="331"/>
      <c r="H47" s="332"/>
      <c r="I47" s="333">
        <v>0</v>
      </c>
      <c r="J47" s="334">
        <f>+J45*I47</f>
        <v>0</v>
      </c>
      <c r="K47" s="335"/>
      <c r="L47" s="329"/>
    </row>
    <row r="48" spans="1:12" ht="15.75">
      <c r="A48" s="258"/>
      <c r="B48" s="258"/>
      <c r="C48" s="266"/>
      <c r="D48" s="731" t="s">
        <v>631</v>
      </c>
      <c r="E48" s="732"/>
      <c r="F48" s="732"/>
      <c r="G48" s="732"/>
      <c r="H48" s="732"/>
      <c r="I48" s="733"/>
      <c r="J48" s="328">
        <f>+J47+J45</f>
        <v>46814.9</v>
      </c>
      <c r="K48" s="267"/>
      <c r="L48" s="258"/>
    </row>
    <row r="49" spans="1:12" ht="15.75">
      <c r="A49" s="258"/>
      <c r="B49" s="258"/>
      <c r="C49" s="266"/>
      <c r="D49" s="258"/>
      <c r="E49" s="258"/>
      <c r="F49" s="258"/>
      <c r="G49" s="326"/>
      <c r="H49" s="327"/>
      <c r="I49" s="258"/>
      <c r="J49" s="258"/>
      <c r="K49" s="267"/>
      <c r="L49" s="258"/>
    </row>
    <row r="50" spans="1:12" ht="15.75">
      <c r="A50" s="329"/>
      <c r="B50" s="329"/>
      <c r="C50" s="330"/>
      <c r="D50" s="771" t="s">
        <v>21</v>
      </c>
      <c r="E50" s="772"/>
      <c r="F50" s="772"/>
      <c r="G50" s="336"/>
      <c r="H50" s="337"/>
      <c r="I50" s="338">
        <v>0.24</v>
      </c>
      <c r="J50" s="339">
        <f>+J45*I50</f>
        <v>11235.575999999999</v>
      </c>
      <c r="K50" s="335"/>
      <c r="L50" s="329"/>
    </row>
    <row r="51" spans="1:12" ht="15.75">
      <c r="A51" s="329"/>
      <c r="B51" s="329"/>
      <c r="C51" s="330"/>
      <c r="D51" s="773" t="s">
        <v>632</v>
      </c>
      <c r="E51" s="774"/>
      <c r="F51" s="774"/>
      <c r="G51" s="336"/>
      <c r="H51" s="337"/>
      <c r="I51" s="340">
        <v>0.01</v>
      </c>
      <c r="J51" s="341">
        <f>+J45*I51</f>
        <v>468.149</v>
      </c>
      <c r="K51" s="335"/>
      <c r="L51" s="329"/>
    </row>
    <row r="52" spans="1:12" ht="15.75">
      <c r="A52" s="329"/>
      <c r="B52" s="329"/>
      <c r="C52" s="330"/>
      <c r="D52" s="773" t="s">
        <v>75</v>
      </c>
      <c r="E52" s="774"/>
      <c r="F52" s="774"/>
      <c r="G52" s="342"/>
      <c r="H52" s="343"/>
      <c r="I52" s="340">
        <v>0.05</v>
      </c>
      <c r="J52" s="341">
        <f>+J45*I52</f>
        <v>2340.7450000000003</v>
      </c>
      <c r="K52" s="335"/>
      <c r="L52" s="329"/>
    </row>
    <row r="53" spans="1:12" ht="15.75">
      <c r="A53" s="258"/>
      <c r="B53" s="258"/>
      <c r="C53" s="266"/>
      <c r="D53" s="775" t="s">
        <v>633</v>
      </c>
      <c r="E53" s="776"/>
      <c r="F53" s="776"/>
      <c r="G53" s="776"/>
      <c r="H53" s="776"/>
      <c r="I53" s="776"/>
      <c r="J53" s="344">
        <f>SUM(J50:J52)</f>
        <v>14044.47</v>
      </c>
      <c r="K53" s="267"/>
      <c r="L53" s="258"/>
    </row>
    <row r="54" spans="1:12" ht="15.75">
      <c r="A54" s="258"/>
      <c r="B54" s="258"/>
      <c r="C54" s="266"/>
      <c r="D54" s="757"/>
      <c r="E54" s="757"/>
      <c r="F54" s="757"/>
      <c r="G54" s="757"/>
      <c r="H54" s="757"/>
      <c r="I54" s="757"/>
      <c r="J54" s="757"/>
      <c r="K54" s="267"/>
      <c r="L54" s="258"/>
    </row>
    <row r="55" spans="1:12" ht="15.75">
      <c r="A55" s="258"/>
      <c r="B55" s="258"/>
      <c r="C55" s="266"/>
      <c r="D55" s="759" t="s">
        <v>634</v>
      </c>
      <c r="E55" s="760"/>
      <c r="F55" s="760"/>
      <c r="G55" s="760"/>
      <c r="H55" s="760"/>
      <c r="I55" s="761"/>
      <c r="J55" s="345">
        <f>SUM(J48+J53)</f>
        <v>60859.37</v>
      </c>
      <c r="K55" s="267"/>
      <c r="L55" s="258"/>
    </row>
    <row r="56" spans="1:12" ht="15.75">
      <c r="A56" s="258"/>
      <c r="B56" s="258"/>
      <c r="C56" s="266"/>
      <c r="D56" s="757"/>
      <c r="E56" s="757"/>
      <c r="F56" s="757"/>
      <c r="G56" s="757"/>
      <c r="H56" s="757"/>
      <c r="I56" s="757"/>
      <c r="J56" s="757"/>
      <c r="K56" s="267"/>
      <c r="L56" s="258"/>
    </row>
    <row r="57" spans="1:12" ht="15.75">
      <c r="A57" s="258"/>
      <c r="B57" s="258"/>
      <c r="C57" s="266"/>
      <c r="D57" s="762" t="s">
        <v>635</v>
      </c>
      <c r="E57" s="763"/>
      <c r="F57" s="764"/>
      <c r="G57" s="765"/>
      <c r="H57" s="766"/>
      <c r="I57" s="766"/>
      <c r="J57" s="767"/>
      <c r="K57" s="267"/>
      <c r="L57" s="258"/>
    </row>
    <row r="58" spans="1:12" ht="15.75">
      <c r="A58" s="258"/>
      <c r="B58" s="258"/>
      <c r="C58" s="266"/>
      <c r="D58" s="753"/>
      <c r="E58" s="754"/>
      <c r="F58" s="755"/>
      <c r="G58" s="768"/>
      <c r="H58" s="769"/>
      <c r="I58" s="769"/>
      <c r="J58" s="770"/>
      <c r="K58" s="267"/>
      <c r="L58" s="258"/>
    </row>
    <row r="59" spans="1:12" ht="15.75">
      <c r="A59" s="258"/>
      <c r="B59" s="258"/>
      <c r="C59" s="266"/>
      <c r="D59" s="753"/>
      <c r="E59" s="754"/>
      <c r="F59" s="755"/>
      <c r="G59" s="756" t="s">
        <v>636</v>
      </c>
      <c r="H59" s="757"/>
      <c r="I59" s="757"/>
      <c r="J59" s="758"/>
      <c r="K59" s="267"/>
      <c r="L59" s="258"/>
    </row>
    <row r="60" spans="1:12" ht="15.75">
      <c r="A60" s="258"/>
      <c r="B60" s="258"/>
      <c r="C60" s="266"/>
      <c r="D60" s="753"/>
      <c r="E60" s="754"/>
      <c r="F60" s="755"/>
      <c r="G60" s="756" t="s">
        <v>637</v>
      </c>
      <c r="H60" s="757"/>
      <c r="I60" s="757"/>
      <c r="J60" s="758"/>
      <c r="K60" s="267"/>
      <c r="L60" s="258"/>
    </row>
    <row r="61" spans="1:12" ht="15.75">
      <c r="A61" s="258"/>
      <c r="B61" s="258"/>
      <c r="C61" s="266"/>
      <c r="D61" s="753"/>
      <c r="E61" s="754"/>
      <c r="F61" s="755"/>
      <c r="G61" s="756" t="s">
        <v>79</v>
      </c>
      <c r="H61" s="757"/>
      <c r="I61" s="757"/>
      <c r="J61" s="758"/>
      <c r="K61" s="267"/>
      <c r="L61" s="258"/>
    </row>
    <row r="62" spans="1:12" ht="15.75">
      <c r="A62" s="258"/>
      <c r="B62" s="258"/>
      <c r="C62" s="266"/>
      <c r="D62" s="753"/>
      <c r="E62" s="754"/>
      <c r="F62" s="755"/>
      <c r="G62" s="756" t="s">
        <v>636</v>
      </c>
      <c r="H62" s="757"/>
      <c r="I62" s="757"/>
      <c r="J62" s="758"/>
      <c r="K62" s="267"/>
      <c r="L62" s="258"/>
    </row>
    <row r="63" spans="1:12" ht="15.75">
      <c r="A63" s="258"/>
      <c r="B63" s="258"/>
      <c r="C63" s="266"/>
      <c r="D63" s="777"/>
      <c r="E63" s="778"/>
      <c r="F63" s="779"/>
      <c r="G63" s="780" t="s">
        <v>638</v>
      </c>
      <c r="H63" s="781"/>
      <c r="I63" s="781"/>
      <c r="J63" s="782"/>
      <c r="K63" s="267"/>
      <c r="L63" s="258"/>
    </row>
    <row r="64" spans="1:12" ht="15.75">
      <c r="A64" s="258"/>
      <c r="B64" s="258"/>
      <c r="C64" s="346"/>
      <c r="D64" s="347"/>
      <c r="E64" s="347"/>
      <c r="F64" s="347"/>
      <c r="G64" s="348"/>
      <c r="H64" s="349"/>
      <c r="I64" s="347"/>
      <c r="J64" s="347"/>
      <c r="K64" s="350"/>
      <c r="L64" s="258"/>
    </row>
    <row r="65" spans="1:12" ht="15.75">
      <c r="A65" s="258"/>
      <c r="B65" s="258"/>
      <c r="C65" s="258"/>
      <c r="D65" s="258"/>
      <c r="E65" s="258"/>
      <c r="F65" s="258"/>
      <c r="G65" s="326"/>
      <c r="H65" s="351"/>
      <c r="I65" s="258"/>
      <c r="J65" s="258"/>
      <c r="K65" s="258"/>
      <c r="L65" s="258"/>
    </row>
    <row r="66" spans="1:12" ht="15.75">
      <c r="B66" s="258"/>
      <c r="C66" s="670"/>
      <c r="D66" s="670"/>
      <c r="E66" s="670"/>
      <c r="F66" s="670"/>
      <c r="G66" s="670"/>
      <c r="H66" s="670"/>
      <c r="I66" s="670"/>
      <c r="J66" s="670"/>
      <c r="K66" s="258"/>
      <c r="L66" s="258"/>
    </row>
    <row r="67" spans="1:12" ht="15.75">
      <c r="B67" s="258"/>
      <c r="C67" s="261"/>
      <c r="D67" s="262"/>
      <c r="E67" s="262"/>
      <c r="F67" s="262"/>
      <c r="G67" s="263"/>
      <c r="H67" s="264"/>
      <c r="I67" s="262"/>
      <c r="J67" s="262"/>
      <c r="K67" s="265"/>
      <c r="L67" s="258"/>
    </row>
    <row r="68" spans="1:12" ht="15.75">
      <c r="B68" s="258"/>
      <c r="C68" s="266"/>
      <c r="D68" s="671"/>
      <c r="E68" s="672"/>
      <c r="F68" s="675" t="s">
        <v>592</v>
      </c>
      <c r="G68" s="676"/>
      <c r="H68" s="677"/>
      <c r="I68" s="681" t="s">
        <v>593</v>
      </c>
      <c r="J68" s="682"/>
      <c r="K68" s="267"/>
      <c r="L68" s="258"/>
    </row>
    <row r="69" spans="1:12" ht="15.75">
      <c r="B69" s="258"/>
      <c r="C69" s="266"/>
      <c r="D69" s="673"/>
      <c r="E69" s="674"/>
      <c r="F69" s="678"/>
      <c r="G69" s="679"/>
      <c r="H69" s="680"/>
      <c r="I69" s="683" t="s">
        <v>594</v>
      </c>
      <c r="J69" s="684"/>
      <c r="K69" s="267"/>
      <c r="L69" s="258"/>
    </row>
    <row r="70" spans="1:12" ht="16.5">
      <c r="B70" s="258"/>
      <c r="C70" s="266"/>
      <c r="D70" s="685" t="s">
        <v>595</v>
      </c>
      <c r="E70" s="686"/>
      <c r="F70" s="686"/>
      <c r="G70" s="686"/>
      <c r="H70" s="687"/>
      <c r="I70" s="683" t="s">
        <v>596</v>
      </c>
      <c r="J70" s="684"/>
      <c r="K70" s="267"/>
      <c r="L70" s="258"/>
    </row>
    <row r="71" spans="1:12" ht="16.5">
      <c r="B71" s="258"/>
      <c r="C71" s="266"/>
      <c r="D71" s="708" t="s">
        <v>597</v>
      </c>
      <c r="E71" s="709"/>
      <c r="F71" s="709"/>
      <c r="G71" s="709"/>
      <c r="H71" s="709"/>
      <c r="I71" s="709"/>
      <c r="J71" s="710"/>
      <c r="K71" s="267"/>
      <c r="L71" s="258"/>
    </row>
    <row r="72" spans="1:12" ht="15.75">
      <c r="B72" s="258"/>
      <c r="C72" s="266"/>
      <c r="D72" s="268"/>
      <c r="E72" s="268"/>
      <c r="F72" s="268"/>
      <c r="G72" s="269"/>
      <c r="H72" s="269"/>
      <c r="I72" s="268"/>
      <c r="J72" s="268"/>
      <c r="K72" s="267"/>
      <c r="L72" s="258"/>
    </row>
    <row r="73" spans="1:12" ht="16.5">
      <c r="B73" s="259"/>
      <c r="C73" s="270"/>
      <c r="D73" s="271" t="s">
        <v>598</v>
      </c>
      <c r="E73" s="711" t="s">
        <v>599</v>
      </c>
      <c r="F73" s="712"/>
      <c r="G73" s="712"/>
      <c r="H73" s="712"/>
      <c r="I73" s="712"/>
      <c r="J73" s="713"/>
      <c r="K73" s="272"/>
      <c r="L73" s="259"/>
    </row>
    <row r="74" spans="1:12" ht="16.5">
      <c r="B74" s="258"/>
      <c r="C74" s="266"/>
      <c r="D74" s="273">
        <v>3</v>
      </c>
      <c r="E74" s="714" t="s">
        <v>600</v>
      </c>
      <c r="F74" s="715"/>
      <c r="G74" s="715"/>
      <c r="H74" s="715"/>
      <c r="I74" s="715"/>
      <c r="J74" s="716"/>
      <c r="K74" s="267"/>
      <c r="L74" s="258"/>
    </row>
    <row r="75" spans="1:12" ht="16.5">
      <c r="B75" s="259"/>
      <c r="C75" s="270"/>
      <c r="D75" s="271" t="s">
        <v>601</v>
      </c>
      <c r="E75" s="711" t="s">
        <v>602</v>
      </c>
      <c r="F75" s="712"/>
      <c r="G75" s="712"/>
      <c r="H75" s="712"/>
      <c r="I75" s="712"/>
      <c r="J75" s="713"/>
      <c r="K75" s="272"/>
      <c r="L75" s="259"/>
    </row>
    <row r="76" spans="1:12" ht="16.5">
      <c r="B76" s="258"/>
      <c r="C76" s="266"/>
      <c r="D76" s="274">
        <v>3.03</v>
      </c>
      <c r="E76" s="714" t="s">
        <v>639</v>
      </c>
      <c r="F76" s="715"/>
      <c r="G76" s="715"/>
      <c r="H76" s="715"/>
      <c r="I76" s="715"/>
      <c r="J76" s="716"/>
      <c r="K76" s="267"/>
      <c r="L76" s="258"/>
    </row>
    <row r="77" spans="1:12" ht="16.5">
      <c r="B77" s="259"/>
      <c r="C77" s="270"/>
      <c r="D77" s="275" t="s">
        <v>604</v>
      </c>
      <c r="E77" s="717" t="s">
        <v>605</v>
      </c>
      <c r="F77" s="718"/>
      <c r="G77" s="718"/>
      <c r="H77" s="718"/>
      <c r="I77" s="719"/>
      <c r="J77" s="723" t="s">
        <v>606</v>
      </c>
      <c r="K77" s="272"/>
      <c r="L77" s="259"/>
    </row>
    <row r="78" spans="1:12" ht="16.5">
      <c r="B78" s="258"/>
      <c r="C78" s="266"/>
      <c r="D78" s="276" t="s">
        <v>640</v>
      </c>
      <c r="E78" s="720"/>
      <c r="F78" s="721"/>
      <c r="G78" s="721"/>
      <c r="H78" s="721"/>
      <c r="I78" s="722"/>
      <c r="J78" s="724"/>
      <c r="K78" s="267"/>
      <c r="L78" s="258"/>
    </row>
    <row r="79" spans="1:12" ht="16.5">
      <c r="B79" s="259"/>
      <c r="C79" s="270"/>
      <c r="D79" s="275" t="s">
        <v>608</v>
      </c>
      <c r="E79" s="692" t="s">
        <v>104</v>
      </c>
      <c r="F79" s="693"/>
      <c r="G79" s="693"/>
      <c r="H79" s="693"/>
      <c r="I79" s="694"/>
      <c r="J79" s="698" t="s">
        <v>109</v>
      </c>
      <c r="K79" s="272"/>
      <c r="L79" s="259"/>
    </row>
    <row r="80" spans="1:12" ht="16.5">
      <c r="B80" s="258"/>
      <c r="C80" s="266"/>
      <c r="D80" s="276" t="s">
        <v>640</v>
      </c>
      <c r="E80" s="695"/>
      <c r="F80" s="696"/>
      <c r="G80" s="696"/>
      <c r="H80" s="696"/>
      <c r="I80" s="697"/>
      <c r="J80" s="699"/>
      <c r="K80" s="267"/>
      <c r="L80" s="258"/>
    </row>
    <row r="81" spans="2:12" ht="15.75">
      <c r="B81" s="258"/>
      <c r="C81" s="266"/>
      <c r="D81" s="700"/>
      <c r="E81" s="700"/>
      <c r="F81" s="700"/>
      <c r="G81" s="700"/>
      <c r="H81" s="700"/>
      <c r="I81" s="700"/>
      <c r="J81" s="700"/>
      <c r="K81" s="267"/>
      <c r="L81" s="258"/>
    </row>
    <row r="82" spans="2:12" ht="15.75">
      <c r="B82" s="258"/>
      <c r="C82" s="266"/>
      <c r="D82" s="701" t="s">
        <v>620</v>
      </c>
      <c r="E82" s="702"/>
      <c r="F82" s="702"/>
      <c r="G82" s="702"/>
      <c r="H82" s="702"/>
      <c r="I82" s="702"/>
      <c r="J82" s="703"/>
      <c r="K82" s="267"/>
      <c r="L82" s="258"/>
    </row>
    <row r="83" spans="2:12" ht="15.75">
      <c r="B83" s="258"/>
      <c r="C83" s="266"/>
      <c r="D83" s="747" t="s">
        <v>70</v>
      </c>
      <c r="E83" s="747"/>
      <c r="F83" s="747"/>
      <c r="G83" s="297" t="s">
        <v>606</v>
      </c>
      <c r="H83" s="297" t="s">
        <v>621</v>
      </c>
      <c r="I83" s="296" t="s">
        <v>611</v>
      </c>
      <c r="J83" s="296" t="s">
        <v>612</v>
      </c>
      <c r="K83" s="267"/>
      <c r="L83" s="258"/>
    </row>
    <row r="84" spans="2:12" ht="15.75">
      <c r="B84" s="258"/>
      <c r="C84" s="266"/>
      <c r="D84" s="748" t="s">
        <v>622</v>
      </c>
      <c r="E84" s="749"/>
      <c r="F84" s="749"/>
      <c r="G84" s="298" t="s">
        <v>623</v>
      </c>
      <c r="H84" s="299">
        <v>67216.789999999994</v>
      </c>
      <c r="I84" s="300">
        <v>0.05</v>
      </c>
      <c r="J84" s="283">
        <f>+IF(D84="","",H84*I84)</f>
        <v>3360.8395</v>
      </c>
      <c r="K84" s="267"/>
      <c r="L84" s="258"/>
    </row>
    <row r="85" spans="2:12" ht="15.75">
      <c r="B85" s="258"/>
      <c r="C85" s="266"/>
      <c r="D85" s="750"/>
      <c r="E85" s="751"/>
      <c r="F85" s="752"/>
      <c r="G85" s="298" t="s">
        <v>618</v>
      </c>
      <c r="H85" s="352" t="s">
        <v>618</v>
      </c>
      <c r="I85" s="302"/>
      <c r="J85" s="287" t="str">
        <f>+IF(D85="","",H85*I85)</f>
        <v/>
      </c>
      <c r="K85" s="267"/>
      <c r="L85" s="258"/>
    </row>
    <row r="86" spans="2:12" ht="15.75">
      <c r="B86" s="258"/>
      <c r="C86" s="266"/>
      <c r="D86" s="750"/>
      <c r="E86" s="751"/>
      <c r="F86" s="752"/>
      <c r="G86" s="298" t="s">
        <v>618</v>
      </c>
      <c r="H86" s="301" t="s">
        <v>618</v>
      </c>
      <c r="I86" s="303"/>
      <c r="J86" s="287" t="str">
        <f>+IF(D86="","",H86*I86)</f>
        <v/>
      </c>
      <c r="K86" s="267"/>
      <c r="L86" s="258"/>
    </row>
    <row r="87" spans="2:12" ht="15.75">
      <c r="B87" s="258"/>
      <c r="C87" s="266"/>
      <c r="D87" s="783"/>
      <c r="E87" s="784"/>
      <c r="F87" s="784"/>
      <c r="G87" s="304" t="s">
        <v>618</v>
      </c>
      <c r="H87" s="305" t="s">
        <v>618</v>
      </c>
      <c r="I87" s="306"/>
      <c r="J87" s="307" t="str">
        <f>+IF(D87="","",H87*I87)</f>
        <v/>
      </c>
      <c r="K87" s="267"/>
      <c r="L87" s="258"/>
    </row>
    <row r="88" spans="2:12" ht="15.75">
      <c r="B88" s="258"/>
      <c r="C88" s="266"/>
      <c r="D88" s="258"/>
      <c r="E88" s="258"/>
      <c r="F88" s="258"/>
      <c r="G88" s="740" t="s">
        <v>624</v>
      </c>
      <c r="H88" s="740"/>
      <c r="I88" s="741"/>
      <c r="J88" s="308">
        <f>ROUND(+SUM(J84:J87),2)</f>
        <v>3360.84</v>
      </c>
      <c r="K88" s="267"/>
      <c r="L88" s="258"/>
    </row>
    <row r="89" spans="2:12" ht="15.75">
      <c r="B89" s="258"/>
      <c r="C89" s="266"/>
      <c r="D89" s="670"/>
      <c r="E89" s="670"/>
      <c r="F89" s="670"/>
      <c r="G89" s="670"/>
      <c r="H89" s="670"/>
      <c r="I89" s="670"/>
      <c r="J89" s="670"/>
      <c r="K89" s="267"/>
      <c r="L89" s="258"/>
    </row>
    <row r="90" spans="2:12" ht="15.75">
      <c r="B90" s="258"/>
      <c r="C90" s="266"/>
      <c r="D90" s="742" t="s">
        <v>625</v>
      </c>
      <c r="E90" s="743"/>
      <c r="F90" s="743"/>
      <c r="G90" s="743"/>
      <c r="H90" s="743"/>
      <c r="I90" s="743"/>
      <c r="J90" s="744"/>
      <c r="K90" s="267"/>
      <c r="L90" s="309"/>
    </row>
    <row r="91" spans="2:12" ht="15.75">
      <c r="B91" s="310"/>
      <c r="C91" s="311"/>
      <c r="D91" s="745" t="s">
        <v>70</v>
      </c>
      <c r="E91" s="746"/>
      <c r="F91" s="746"/>
      <c r="G91" s="313" t="s">
        <v>606</v>
      </c>
      <c r="H91" s="314" t="s">
        <v>621</v>
      </c>
      <c r="I91" s="312" t="s">
        <v>611</v>
      </c>
      <c r="J91" s="315" t="s">
        <v>612</v>
      </c>
      <c r="K91" s="316"/>
      <c r="L91" s="317"/>
    </row>
    <row r="92" spans="2:12" ht="15.75">
      <c r="B92" s="258"/>
      <c r="C92" s="266"/>
      <c r="D92" s="725" t="s">
        <v>626</v>
      </c>
      <c r="E92" s="726"/>
      <c r="F92" s="726"/>
      <c r="G92" s="318" t="s">
        <v>627</v>
      </c>
      <c r="H92" s="319">
        <v>29224.691865875</v>
      </c>
      <c r="I92" s="320">
        <v>2.2999999999999998</v>
      </c>
      <c r="J92" s="321">
        <f>(+IF(D92="","",(H92*I92)))</f>
        <v>67216.791291512491</v>
      </c>
      <c r="K92" s="267"/>
      <c r="L92" s="309"/>
    </row>
    <row r="93" spans="2:12" ht="15.75">
      <c r="B93" s="258"/>
      <c r="C93" s="266"/>
      <c r="D93" s="725"/>
      <c r="E93" s="726"/>
      <c r="F93" s="726"/>
      <c r="G93" s="318"/>
      <c r="H93" s="319"/>
      <c r="I93" s="320"/>
      <c r="J93" s="321" t="str">
        <f>(+IF(D93="","",(H93*I93)))</f>
        <v/>
      </c>
      <c r="K93" s="267"/>
      <c r="L93" s="309"/>
    </row>
    <row r="94" spans="2:12" ht="15.75">
      <c r="B94" s="258"/>
      <c r="C94" s="266"/>
      <c r="D94" s="725"/>
      <c r="E94" s="726"/>
      <c r="F94" s="726"/>
      <c r="G94" s="318"/>
      <c r="H94" s="319" t="s">
        <v>618</v>
      </c>
      <c r="I94" s="320"/>
      <c r="J94" s="321" t="str">
        <f>(+IF(D94="","",(H94*I94)))</f>
        <v/>
      </c>
      <c r="K94" s="267"/>
      <c r="L94" s="309"/>
    </row>
    <row r="95" spans="2:12" ht="15.75">
      <c r="B95" s="258"/>
      <c r="C95" s="266"/>
      <c r="D95" s="727"/>
      <c r="E95" s="728"/>
      <c r="F95" s="728"/>
      <c r="G95" s="322"/>
      <c r="H95" s="323"/>
      <c r="I95" s="324"/>
      <c r="J95" s="325"/>
      <c r="K95" s="267"/>
      <c r="L95" s="309"/>
    </row>
    <row r="96" spans="2:12" ht="15.75">
      <c r="B96" s="258"/>
      <c r="C96" s="266"/>
      <c r="D96" s="258"/>
      <c r="E96" s="258"/>
      <c r="F96" s="258"/>
      <c r="G96" s="729" t="s">
        <v>628</v>
      </c>
      <c r="H96" s="729"/>
      <c r="I96" s="730"/>
      <c r="J96" s="293">
        <f>+ROUND(SUM(J92:J95),2)</f>
        <v>67216.789999999994</v>
      </c>
      <c r="K96" s="267"/>
      <c r="L96" s="309"/>
    </row>
    <row r="97" spans="2:12" ht="15.75">
      <c r="B97" s="258"/>
      <c r="C97" s="266"/>
      <c r="D97" s="258"/>
      <c r="E97" s="258"/>
      <c r="F97" s="258"/>
      <c r="G97" s="326"/>
      <c r="H97" s="327"/>
      <c r="I97" s="258"/>
      <c r="J97" s="258"/>
      <c r="K97" s="267"/>
      <c r="L97" s="258"/>
    </row>
    <row r="98" spans="2:12" ht="15.75">
      <c r="B98" s="258"/>
      <c r="C98" s="266"/>
      <c r="D98" s="731" t="s">
        <v>629</v>
      </c>
      <c r="E98" s="732"/>
      <c r="F98" s="732"/>
      <c r="G98" s="732"/>
      <c r="H98" s="732"/>
      <c r="I98" s="733"/>
      <c r="J98" s="328">
        <f>ROUND((SUM(+J88+J96)),2)</f>
        <v>70577.63</v>
      </c>
      <c r="K98" s="267"/>
      <c r="L98" s="258"/>
    </row>
    <row r="99" spans="2:12" ht="15.75">
      <c r="B99" s="258"/>
      <c r="C99" s="266"/>
      <c r="D99" s="258"/>
      <c r="E99" s="258"/>
      <c r="F99" s="258"/>
      <c r="G99" s="326"/>
      <c r="H99" s="327"/>
      <c r="I99" s="258"/>
      <c r="J99" s="258"/>
      <c r="K99" s="267"/>
      <c r="L99" s="258"/>
    </row>
    <row r="100" spans="2:12" ht="15.75">
      <c r="B100" s="329"/>
      <c r="C100" s="330"/>
      <c r="D100" s="734" t="s">
        <v>630</v>
      </c>
      <c r="E100" s="735"/>
      <c r="F100" s="736"/>
      <c r="G100" s="331"/>
      <c r="H100" s="332"/>
      <c r="I100" s="333">
        <v>0</v>
      </c>
      <c r="J100" s="334">
        <f>+J98*I100</f>
        <v>0</v>
      </c>
      <c r="K100" s="335"/>
      <c r="L100" s="329"/>
    </row>
    <row r="101" spans="2:12" ht="15.75">
      <c r="B101" s="258"/>
      <c r="C101" s="266"/>
      <c r="D101" s="731" t="s">
        <v>631</v>
      </c>
      <c r="E101" s="732"/>
      <c r="F101" s="732"/>
      <c r="G101" s="732"/>
      <c r="H101" s="732"/>
      <c r="I101" s="733"/>
      <c r="J101" s="328">
        <f>+J100+J98</f>
        <v>70577.63</v>
      </c>
      <c r="K101" s="267"/>
      <c r="L101" s="258"/>
    </row>
    <row r="102" spans="2:12" ht="15.75">
      <c r="B102" s="258"/>
      <c r="C102" s="266"/>
      <c r="D102" s="258"/>
      <c r="E102" s="258"/>
      <c r="F102" s="258"/>
      <c r="G102" s="326"/>
      <c r="H102" s="327"/>
      <c r="I102" s="258"/>
      <c r="J102" s="258"/>
      <c r="K102" s="267"/>
      <c r="L102" s="258"/>
    </row>
    <row r="103" spans="2:12" ht="15.75">
      <c r="B103" s="329"/>
      <c r="C103" s="330"/>
      <c r="D103" s="771" t="s">
        <v>21</v>
      </c>
      <c r="E103" s="772"/>
      <c r="F103" s="772"/>
      <c r="G103" s="336"/>
      <c r="H103" s="337"/>
      <c r="I103" s="338">
        <v>0.24</v>
      </c>
      <c r="J103" s="339">
        <f>+J98*I103</f>
        <v>16938.6312</v>
      </c>
      <c r="K103" s="335"/>
      <c r="L103" s="329"/>
    </row>
    <row r="104" spans="2:12" ht="15.75">
      <c r="B104" s="329"/>
      <c r="C104" s="330"/>
      <c r="D104" s="773" t="s">
        <v>632</v>
      </c>
      <c r="E104" s="774"/>
      <c r="F104" s="774"/>
      <c r="G104" s="336"/>
      <c r="H104" s="337"/>
      <c r="I104" s="340">
        <v>0.01</v>
      </c>
      <c r="J104" s="341">
        <f>+J98*I104</f>
        <v>705.77630000000011</v>
      </c>
      <c r="K104" s="335"/>
      <c r="L104" s="329"/>
    </row>
    <row r="105" spans="2:12" ht="15.75">
      <c r="B105" s="329"/>
      <c r="C105" s="330"/>
      <c r="D105" s="773" t="s">
        <v>75</v>
      </c>
      <c r="E105" s="774"/>
      <c r="F105" s="774"/>
      <c r="G105" s="342"/>
      <c r="H105" s="343"/>
      <c r="I105" s="340">
        <v>0.05</v>
      </c>
      <c r="J105" s="341">
        <f>+J98*I105</f>
        <v>3528.8815000000004</v>
      </c>
      <c r="K105" s="335"/>
      <c r="L105" s="329"/>
    </row>
    <row r="106" spans="2:12" ht="15.75">
      <c r="B106" s="258"/>
      <c r="C106" s="266"/>
      <c r="D106" s="775" t="s">
        <v>633</v>
      </c>
      <c r="E106" s="776"/>
      <c r="F106" s="776"/>
      <c r="G106" s="776"/>
      <c r="H106" s="776"/>
      <c r="I106" s="776"/>
      <c r="J106" s="344">
        <f>SUM(J103:J105)</f>
        <v>21173.289000000001</v>
      </c>
      <c r="K106" s="267"/>
      <c r="L106" s="258"/>
    </row>
    <row r="107" spans="2:12" ht="15.75">
      <c r="B107" s="258"/>
      <c r="C107" s="266"/>
      <c r="D107" s="757"/>
      <c r="E107" s="757"/>
      <c r="F107" s="757"/>
      <c r="G107" s="757"/>
      <c r="H107" s="757"/>
      <c r="I107" s="757"/>
      <c r="J107" s="757"/>
      <c r="K107" s="267"/>
      <c r="L107" s="258"/>
    </row>
    <row r="108" spans="2:12" ht="15.75">
      <c r="B108" s="258"/>
      <c r="C108" s="266"/>
      <c r="D108" s="759" t="s">
        <v>634</v>
      </c>
      <c r="E108" s="760"/>
      <c r="F108" s="760"/>
      <c r="G108" s="760"/>
      <c r="H108" s="760"/>
      <c r="I108" s="761"/>
      <c r="J108" s="345">
        <f>ROUND(SUM(J101+J106),0)</f>
        <v>91751</v>
      </c>
      <c r="K108" s="267"/>
      <c r="L108" s="258"/>
    </row>
    <row r="109" spans="2:12" ht="15.75">
      <c r="B109" s="258"/>
      <c r="C109" s="266"/>
      <c r="D109" s="757"/>
      <c r="E109" s="757"/>
      <c r="F109" s="757"/>
      <c r="G109" s="757"/>
      <c r="H109" s="757"/>
      <c r="I109" s="757"/>
      <c r="J109" s="757"/>
      <c r="K109" s="267"/>
      <c r="L109" s="258"/>
    </row>
    <row r="110" spans="2:12" ht="15.75">
      <c r="B110" s="258"/>
      <c r="C110" s="266"/>
      <c r="D110" s="762" t="s">
        <v>635</v>
      </c>
      <c r="E110" s="763"/>
      <c r="F110" s="764"/>
      <c r="G110" s="765"/>
      <c r="H110" s="766"/>
      <c r="I110" s="766"/>
      <c r="J110" s="767"/>
      <c r="K110" s="267"/>
      <c r="L110" s="258"/>
    </row>
    <row r="111" spans="2:12" ht="15.75">
      <c r="B111" s="258"/>
      <c r="C111" s="266"/>
      <c r="D111" s="753"/>
      <c r="E111" s="785"/>
      <c r="F111" s="786"/>
      <c r="G111" s="768"/>
      <c r="H111" s="769"/>
      <c r="I111" s="769"/>
      <c r="J111" s="770"/>
      <c r="K111" s="267"/>
      <c r="L111" s="258"/>
    </row>
    <row r="112" spans="2:12" ht="15.75">
      <c r="B112" s="258"/>
      <c r="C112" s="266"/>
      <c r="D112" s="753"/>
      <c r="E112" s="785"/>
      <c r="F112" s="786"/>
      <c r="G112" s="756" t="s">
        <v>636</v>
      </c>
      <c r="H112" s="757"/>
      <c r="I112" s="757"/>
      <c r="J112" s="758"/>
      <c r="K112" s="267"/>
      <c r="L112" s="258"/>
    </row>
    <row r="113" spans="2:12" ht="15.75">
      <c r="B113" s="258"/>
      <c r="C113" s="266"/>
      <c r="D113" s="753"/>
      <c r="E113" s="785"/>
      <c r="F113" s="786"/>
      <c r="G113" s="756" t="s">
        <v>637</v>
      </c>
      <c r="H113" s="757"/>
      <c r="I113" s="757"/>
      <c r="J113" s="758"/>
      <c r="K113" s="267"/>
      <c r="L113" s="258"/>
    </row>
    <row r="114" spans="2:12" ht="15.75">
      <c r="B114" s="258"/>
      <c r="C114" s="266"/>
      <c r="D114" s="753"/>
      <c r="E114" s="785"/>
      <c r="F114" s="786"/>
      <c r="G114" s="756" t="s">
        <v>79</v>
      </c>
      <c r="H114" s="757"/>
      <c r="I114" s="757"/>
      <c r="J114" s="758"/>
      <c r="K114" s="267"/>
      <c r="L114" s="258"/>
    </row>
    <row r="115" spans="2:12" ht="15.75">
      <c r="B115" s="258"/>
      <c r="C115" s="266"/>
      <c r="D115" s="787"/>
      <c r="E115" s="788"/>
      <c r="F115" s="789"/>
      <c r="G115" s="756" t="s">
        <v>636</v>
      </c>
      <c r="H115" s="757"/>
      <c r="I115" s="757"/>
      <c r="J115" s="758"/>
      <c r="K115" s="267"/>
      <c r="L115" s="258"/>
    </row>
    <row r="116" spans="2:12" ht="15.75">
      <c r="B116" s="258"/>
      <c r="C116" s="266"/>
      <c r="D116" s="777"/>
      <c r="E116" s="790"/>
      <c r="F116" s="791"/>
      <c r="G116" s="780" t="s">
        <v>638</v>
      </c>
      <c r="H116" s="781"/>
      <c r="I116" s="781"/>
      <c r="J116" s="782"/>
      <c r="K116" s="267"/>
      <c r="L116" s="258"/>
    </row>
    <row r="117" spans="2:12" ht="15.75">
      <c r="B117" s="258"/>
      <c r="C117" s="346"/>
      <c r="D117" s="347"/>
      <c r="E117" s="347"/>
      <c r="F117" s="347"/>
      <c r="G117" s="348"/>
      <c r="H117" s="349"/>
      <c r="I117" s="347"/>
      <c r="J117" s="347"/>
      <c r="K117" s="350"/>
      <c r="L117" s="258"/>
    </row>
    <row r="118" spans="2:12" ht="15.75">
      <c r="B118" s="258"/>
      <c r="C118" s="258"/>
      <c r="D118" s="258"/>
      <c r="E118" s="258"/>
      <c r="F118" s="258"/>
      <c r="G118" s="326"/>
      <c r="H118" s="351"/>
      <c r="I118" s="258"/>
      <c r="J118" s="258"/>
      <c r="K118" s="258"/>
      <c r="L118" s="258"/>
    </row>
    <row r="119" spans="2:12" ht="15.75">
      <c r="B119" s="258"/>
      <c r="C119" s="670"/>
      <c r="D119" s="670"/>
      <c r="E119" s="670"/>
      <c r="F119" s="670"/>
      <c r="G119" s="670"/>
      <c r="H119" s="670"/>
      <c r="I119" s="670"/>
      <c r="J119" s="670"/>
      <c r="K119" s="258"/>
      <c r="L119" s="258"/>
    </row>
    <row r="120" spans="2:12" ht="15.75">
      <c r="B120" s="258"/>
      <c r="C120" s="261"/>
      <c r="D120" s="262"/>
      <c r="E120" s="262"/>
      <c r="F120" s="262"/>
      <c r="G120" s="263"/>
      <c r="H120" s="264"/>
      <c r="I120" s="262"/>
      <c r="J120" s="262"/>
      <c r="K120" s="265"/>
      <c r="L120" s="258"/>
    </row>
    <row r="121" spans="2:12" ht="15.75">
      <c r="B121" s="258"/>
      <c r="C121" s="266"/>
      <c r="D121" s="671"/>
      <c r="E121" s="672"/>
      <c r="F121" s="675" t="s">
        <v>592</v>
      </c>
      <c r="G121" s="676"/>
      <c r="H121" s="677"/>
      <c r="I121" s="681" t="s">
        <v>593</v>
      </c>
      <c r="J121" s="682"/>
      <c r="K121" s="267"/>
      <c r="L121" s="258"/>
    </row>
    <row r="122" spans="2:12" ht="15.75">
      <c r="B122" s="258"/>
      <c r="C122" s="266"/>
      <c r="D122" s="673"/>
      <c r="E122" s="674"/>
      <c r="F122" s="678"/>
      <c r="G122" s="679"/>
      <c r="H122" s="680"/>
      <c r="I122" s="683" t="s">
        <v>594</v>
      </c>
      <c r="J122" s="684"/>
      <c r="K122" s="267"/>
      <c r="L122" s="258"/>
    </row>
    <row r="123" spans="2:12" ht="16.5">
      <c r="B123" s="258"/>
      <c r="C123" s="266"/>
      <c r="D123" s="685" t="s">
        <v>595</v>
      </c>
      <c r="E123" s="686"/>
      <c r="F123" s="686"/>
      <c r="G123" s="686"/>
      <c r="H123" s="687"/>
      <c r="I123" s="683" t="s">
        <v>596</v>
      </c>
      <c r="J123" s="684"/>
      <c r="K123" s="267"/>
      <c r="L123" s="258"/>
    </row>
    <row r="124" spans="2:12" ht="16.5">
      <c r="B124" s="258"/>
      <c r="C124" s="266"/>
      <c r="D124" s="708" t="s">
        <v>597</v>
      </c>
      <c r="E124" s="709"/>
      <c r="F124" s="709"/>
      <c r="G124" s="709"/>
      <c r="H124" s="709"/>
      <c r="I124" s="709"/>
      <c r="J124" s="710"/>
      <c r="K124" s="267"/>
      <c r="L124" s="258"/>
    </row>
    <row r="125" spans="2:12" ht="15.75">
      <c r="B125" s="258"/>
      <c r="C125" s="266"/>
      <c r="D125" s="268"/>
      <c r="E125" s="268"/>
      <c r="F125" s="268"/>
      <c r="G125" s="269"/>
      <c r="H125" s="269"/>
      <c r="I125" s="268"/>
      <c r="J125" s="268"/>
      <c r="K125" s="267"/>
      <c r="L125" s="258"/>
    </row>
    <row r="126" spans="2:12" ht="16.5">
      <c r="B126" s="259"/>
      <c r="C126" s="270"/>
      <c r="D126" s="271" t="s">
        <v>598</v>
      </c>
      <c r="E126" s="711" t="s">
        <v>599</v>
      </c>
      <c r="F126" s="712"/>
      <c r="G126" s="712"/>
      <c r="H126" s="712"/>
      <c r="I126" s="712"/>
      <c r="J126" s="713"/>
      <c r="K126" s="272"/>
      <c r="L126" s="259"/>
    </row>
    <row r="127" spans="2:12" ht="16.5">
      <c r="B127" s="258"/>
      <c r="C127" s="266"/>
      <c r="D127" s="273">
        <v>3</v>
      </c>
      <c r="E127" s="714" t="s">
        <v>600</v>
      </c>
      <c r="F127" s="715"/>
      <c r="G127" s="715"/>
      <c r="H127" s="715"/>
      <c r="I127" s="715"/>
      <c r="J127" s="716"/>
      <c r="K127" s="267"/>
      <c r="L127" s="258"/>
    </row>
    <row r="128" spans="2:12" ht="16.5">
      <c r="B128" s="259"/>
      <c r="C128" s="270"/>
      <c r="D128" s="271" t="s">
        <v>601</v>
      </c>
      <c r="E128" s="711" t="s">
        <v>602</v>
      </c>
      <c r="F128" s="712"/>
      <c r="G128" s="712"/>
      <c r="H128" s="712"/>
      <c r="I128" s="712"/>
      <c r="J128" s="713"/>
      <c r="K128" s="272"/>
      <c r="L128" s="259"/>
    </row>
    <row r="129" spans="2:12" ht="16.5">
      <c r="B129" s="258"/>
      <c r="C129" s="266"/>
      <c r="D129" s="274">
        <v>3.12</v>
      </c>
      <c r="E129" s="714" t="s">
        <v>641</v>
      </c>
      <c r="F129" s="715"/>
      <c r="G129" s="715"/>
      <c r="H129" s="715"/>
      <c r="I129" s="715"/>
      <c r="J129" s="716"/>
      <c r="K129" s="267"/>
      <c r="L129" s="258"/>
    </row>
    <row r="130" spans="2:12" ht="16.5">
      <c r="B130" s="259"/>
      <c r="C130" s="270"/>
      <c r="D130" s="275" t="s">
        <v>604</v>
      </c>
      <c r="E130" s="717" t="s">
        <v>605</v>
      </c>
      <c r="F130" s="718"/>
      <c r="G130" s="718"/>
      <c r="H130" s="718"/>
      <c r="I130" s="719"/>
      <c r="J130" s="723" t="s">
        <v>606</v>
      </c>
      <c r="K130" s="272"/>
      <c r="L130" s="259"/>
    </row>
    <row r="131" spans="2:12" ht="16.5">
      <c r="B131" s="258"/>
      <c r="C131" s="266"/>
      <c r="D131" s="276" t="s">
        <v>642</v>
      </c>
      <c r="E131" s="720"/>
      <c r="F131" s="721"/>
      <c r="G131" s="721"/>
      <c r="H131" s="721"/>
      <c r="I131" s="722"/>
      <c r="J131" s="724"/>
      <c r="K131" s="267"/>
      <c r="L131" s="258"/>
    </row>
    <row r="132" spans="2:12" ht="16.5">
      <c r="B132" s="259"/>
      <c r="C132" s="270"/>
      <c r="D132" s="275" t="s">
        <v>608</v>
      </c>
      <c r="E132" s="692" t="s">
        <v>105</v>
      </c>
      <c r="F132" s="693"/>
      <c r="G132" s="693"/>
      <c r="H132" s="693"/>
      <c r="I132" s="694"/>
      <c r="J132" s="698" t="s">
        <v>110</v>
      </c>
      <c r="K132" s="272"/>
      <c r="L132" s="259"/>
    </row>
    <row r="133" spans="2:12" ht="16.5">
      <c r="B133" s="258"/>
      <c r="C133" s="266"/>
      <c r="D133" s="276" t="s">
        <v>642</v>
      </c>
      <c r="E133" s="695"/>
      <c r="F133" s="696"/>
      <c r="G133" s="696"/>
      <c r="H133" s="696"/>
      <c r="I133" s="697"/>
      <c r="J133" s="699"/>
      <c r="K133" s="267"/>
      <c r="L133" s="258"/>
    </row>
    <row r="134" spans="2:12" ht="15.75">
      <c r="B134" s="258"/>
      <c r="C134" s="266"/>
      <c r="D134" s="700"/>
      <c r="E134" s="700"/>
      <c r="F134" s="700"/>
      <c r="G134" s="700"/>
      <c r="H134" s="700"/>
      <c r="I134" s="700"/>
      <c r="J134" s="700"/>
      <c r="K134" s="267"/>
      <c r="L134" s="258"/>
    </row>
    <row r="135" spans="2:12" ht="15.75">
      <c r="B135" s="258"/>
      <c r="C135" s="266"/>
      <c r="D135" s="742" t="s">
        <v>643</v>
      </c>
      <c r="E135" s="743"/>
      <c r="F135" s="743"/>
      <c r="G135" s="743"/>
      <c r="H135" s="743"/>
      <c r="I135" s="743"/>
      <c r="J135" s="744"/>
      <c r="K135" s="267"/>
      <c r="L135" s="309"/>
    </row>
    <row r="136" spans="2:12" ht="15.75">
      <c r="B136" s="310"/>
      <c r="C136" s="311"/>
      <c r="D136" s="745" t="s">
        <v>70</v>
      </c>
      <c r="E136" s="746"/>
      <c r="F136" s="746"/>
      <c r="G136" s="313" t="s">
        <v>606</v>
      </c>
      <c r="H136" s="314" t="s">
        <v>621</v>
      </c>
      <c r="I136" s="312" t="s">
        <v>611</v>
      </c>
      <c r="J136" s="315" t="s">
        <v>612</v>
      </c>
      <c r="K136" s="316"/>
      <c r="L136" s="317"/>
    </row>
    <row r="137" spans="2:12" ht="15.75">
      <c r="B137" s="258"/>
      <c r="C137" s="266"/>
      <c r="D137" s="725" t="s">
        <v>644</v>
      </c>
      <c r="E137" s="726"/>
      <c r="F137" s="726"/>
      <c r="G137" s="318" t="s">
        <v>110</v>
      </c>
      <c r="H137" s="319">
        <v>2127</v>
      </c>
      <c r="I137" s="320">
        <v>1</v>
      </c>
      <c r="J137" s="321">
        <f>(+IF(D137="","",(H137*I137)))</f>
        <v>2127</v>
      </c>
      <c r="K137" s="267"/>
      <c r="L137" s="309"/>
    </row>
    <row r="138" spans="2:12" ht="15.75">
      <c r="B138" s="258"/>
      <c r="C138" s="266"/>
      <c r="D138" s="725"/>
      <c r="E138" s="726"/>
      <c r="F138" s="726"/>
      <c r="G138" s="318"/>
      <c r="H138" s="319"/>
      <c r="I138" s="320"/>
      <c r="J138" s="321" t="str">
        <f>(+IF(D138="","",(H138*I138)))</f>
        <v/>
      </c>
      <c r="K138" s="267"/>
      <c r="L138" s="309"/>
    </row>
    <row r="139" spans="2:12" ht="15.75">
      <c r="B139" s="258"/>
      <c r="C139" s="266"/>
      <c r="D139" s="725"/>
      <c r="E139" s="726"/>
      <c r="F139" s="726"/>
      <c r="G139" s="318"/>
      <c r="H139" s="319"/>
      <c r="I139" s="320"/>
      <c r="J139" s="321" t="str">
        <f>(+IF(D139="","",(H139*I139)))</f>
        <v/>
      </c>
      <c r="K139" s="267"/>
      <c r="L139" s="309"/>
    </row>
    <row r="140" spans="2:12" ht="15.75">
      <c r="B140" s="258"/>
      <c r="C140" s="266"/>
      <c r="D140" s="727"/>
      <c r="E140" s="728"/>
      <c r="F140" s="728"/>
      <c r="G140" s="322"/>
      <c r="H140" s="323"/>
      <c r="I140" s="324"/>
      <c r="J140" s="325"/>
      <c r="K140" s="267"/>
      <c r="L140" s="309"/>
    </row>
    <row r="141" spans="2:12" ht="15.75">
      <c r="B141" s="258"/>
      <c r="C141" s="266"/>
      <c r="D141" s="258"/>
      <c r="E141" s="258"/>
      <c r="F141" s="258"/>
      <c r="G141" s="729" t="s">
        <v>645</v>
      </c>
      <c r="H141" s="729"/>
      <c r="I141" s="730"/>
      <c r="J141" s="293">
        <f>+ROUND(SUM(J137:J140),2)</f>
        <v>2127</v>
      </c>
      <c r="K141" s="267"/>
      <c r="L141" s="309"/>
    </row>
    <row r="142" spans="2:12" ht="15.75">
      <c r="B142" s="258"/>
      <c r="C142" s="266"/>
      <c r="D142" s="258"/>
      <c r="E142" s="258"/>
      <c r="F142" s="258"/>
      <c r="G142" s="326"/>
      <c r="H142" s="327"/>
      <c r="I142" s="258"/>
      <c r="J142" s="258"/>
      <c r="K142" s="267"/>
      <c r="L142" s="258"/>
    </row>
    <row r="143" spans="2:12" ht="15.75">
      <c r="B143" s="258"/>
      <c r="C143" s="266"/>
      <c r="D143" s="731" t="s">
        <v>629</v>
      </c>
      <c r="E143" s="732"/>
      <c r="F143" s="732"/>
      <c r="G143" s="732"/>
      <c r="H143" s="732"/>
      <c r="I143" s="733"/>
      <c r="J143" s="328">
        <f>ROUND((SUM(+J141)),2)</f>
        <v>2127</v>
      </c>
      <c r="K143" s="267"/>
      <c r="L143" s="258"/>
    </row>
    <row r="144" spans="2:12" ht="15.75">
      <c r="B144" s="258"/>
      <c r="C144" s="266"/>
      <c r="D144" s="258"/>
      <c r="E144" s="258"/>
      <c r="F144" s="258"/>
      <c r="G144" s="326"/>
      <c r="H144" s="327"/>
      <c r="I144" s="258"/>
      <c r="J144" s="258"/>
      <c r="K144" s="267"/>
      <c r="L144" s="258"/>
    </row>
    <row r="145" spans="2:12" ht="15.75">
      <c r="B145" s="329"/>
      <c r="C145" s="330"/>
      <c r="D145" s="734" t="s">
        <v>630</v>
      </c>
      <c r="E145" s="735"/>
      <c r="F145" s="736"/>
      <c r="G145" s="331"/>
      <c r="H145" s="332"/>
      <c r="I145" s="333">
        <v>0</v>
      </c>
      <c r="J145" s="334">
        <f>+J143*I145</f>
        <v>0</v>
      </c>
      <c r="K145" s="335"/>
      <c r="L145" s="329"/>
    </row>
    <row r="146" spans="2:12" ht="15.75">
      <c r="B146" s="258"/>
      <c r="C146" s="266"/>
      <c r="D146" s="731" t="s">
        <v>631</v>
      </c>
      <c r="E146" s="732"/>
      <c r="F146" s="732"/>
      <c r="G146" s="732"/>
      <c r="H146" s="732"/>
      <c r="I146" s="733"/>
      <c r="J146" s="328">
        <f>+J145+J143</f>
        <v>2127</v>
      </c>
      <c r="K146" s="267"/>
      <c r="L146" s="258"/>
    </row>
    <row r="147" spans="2:12" ht="15.75">
      <c r="B147" s="258"/>
      <c r="C147" s="266"/>
      <c r="D147" s="258"/>
      <c r="E147" s="258"/>
      <c r="F147" s="258"/>
      <c r="G147" s="326"/>
      <c r="H147" s="327"/>
      <c r="I147" s="258"/>
      <c r="J147" s="258"/>
      <c r="K147" s="267"/>
      <c r="L147" s="258"/>
    </row>
    <row r="148" spans="2:12" ht="15.75">
      <c r="B148" s="329"/>
      <c r="C148" s="330"/>
      <c r="D148" s="771" t="s">
        <v>21</v>
      </c>
      <c r="E148" s="772"/>
      <c r="F148" s="772"/>
      <c r="G148" s="336"/>
      <c r="H148" s="337"/>
      <c r="I148" s="338">
        <v>0.24</v>
      </c>
      <c r="J148" s="339">
        <f>+J143*I148</f>
        <v>510.47999999999996</v>
      </c>
      <c r="K148" s="335"/>
      <c r="L148" s="329"/>
    </row>
    <row r="149" spans="2:12" ht="15.75">
      <c r="B149" s="329"/>
      <c r="C149" s="330"/>
      <c r="D149" s="773" t="s">
        <v>632</v>
      </c>
      <c r="E149" s="774"/>
      <c r="F149" s="774"/>
      <c r="G149" s="336"/>
      <c r="H149" s="337"/>
      <c r="I149" s="340">
        <v>0.01</v>
      </c>
      <c r="J149" s="341">
        <f>+J143*I149</f>
        <v>21.27</v>
      </c>
      <c r="K149" s="335"/>
      <c r="L149" s="329"/>
    </row>
    <row r="150" spans="2:12" ht="15.75">
      <c r="B150" s="329"/>
      <c r="C150" s="330"/>
      <c r="D150" s="773" t="s">
        <v>75</v>
      </c>
      <c r="E150" s="774"/>
      <c r="F150" s="774"/>
      <c r="G150" s="342"/>
      <c r="H150" s="343"/>
      <c r="I150" s="340">
        <v>0.05</v>
      </c>
      <c r="J150" s="341">
        <f>+J143*I150</f>
        <v>106.35000000000001</v>
      </c>
      <c r="K150" s="335"/>
      <c r="L150" s="329"/>
    </row>
    <row r="151" spans="2:12" ht="15.75">
      <c r="B151" s="258"/>
      <c r="C151" s="266"/>
      <c r="D151" s="775" t="s">
        <v>633</v>
      </c>
      <c r="E151" s="776"/>
      <c r="F151" s="776"/>
      <c r="G151" s="776"/>
      <c r="H151" s="776"/>
      <c r="I151" s="776"/>
      <c r="J151" s="344">
        <f>SUM(J148:J150)</f>
        <v>638.1</v>
      </c>
      <c r="K151" s="267"/>
      <c r="L151" s="258"/>
    </row>
    <row r="152" spans="2:12" ht="15.75">
      <c r="B152" s="258"/>
      <c r="C152" s="266"/>
      <c r="D152" s="757"/>
      <c r="E152" s="757"/>
      <c r="F152" s="757"/>
      <c r="G152" s="757"/>
      <c r="H152" s="757"/>
      <c r="I152" s="757"/>
      <c r="J152" s="757"/>
      <c r="K152" s="267"/>
      <c r="L152" s="258"/>
    </row>
    <row r="153" spans="2:12" ht="15.75">
      <c r="B153" s="258"/>
      <c r="C153" s="266"/>
      <c r="D153" s="759" t="s">
        <v>634</v>
      </c>
      <c r="E153" s="760"/>
      <c r="F153" s="760"/>
      <c r="G153" s="760"/>
      <c r="H153" s="760"/>
      <c r="I153" s="761"/>
      <c r="J153" s="345">
        <f>ROUND(SUM(J146+J151),0)</f>
        <v>2765</v>
      </c>
      <c r="K153" s="267"/>
      <c r="L153" s="258"/>
    </row>
    <row r="154" spans="2:12" ht="15.75">
      <c r="B154" s="258"/>
      <c r="C154" s="266"/>
      <c r="D154" s="757"/>
      <c r="E154" s="757"/>
      <c r="F154" s="757"/>
      <c r="G154" s="757"/>
      <c r="H154" s="757"/>
      <c r="I154" s="757"/>
      <c r="J154" s="757"/>
      <c r="K154" s="267"/>
      <c r="L154" s="258"/>
    </row>
    <row r="155" spans="2:12" ht="15.75">
      <c r="B155" s="258"/>
      <c r="C155" s="266"/>
      <c r="D155" s="762" t="s">
        <v>635</v>
      </c>
      <c r="E155" s="763"/>
      <c r="F155" s="764"/>
      <c r="G155" s="765"/>
      <c r="H155" s="766"/>
      <c r="I155" s="766"/>
      <c r="J155" s="767"/>
      <c r="K155" s="267"/>
      <c r="L155" s="258"/>
    </row>
    <row r="156" spans="2:12" ht="15.75">
      <c r="B156" s="258"/>
      <c r="C156" s="266"/>
      <c r="D156" s="753"/>
      <c r="E156" s="785"/>
      <c r="F156" s="786"/>
      <c r="G156" s="768"/>
      <c r="H156" s="769"/>
      <c r="I156" s="769"/>
      <c r="J156" s="770"/>
      <c r="K156" s="267"/>
      <c r="L156" s="258"/>
    </row>
    <row r="157" spans="2:12" ht="15.75">
      <c r="B157" s="258"/>
      <c r="C157" s="266"/>
      <c r="D157" s="753"/>
      <c r="E157" s="785"/>
      <c r="F157" s="786"/>
      <c r="G157" s="756" t="s">
        <v>636</v>
      </c>
      <c r="H157" s="757"/>
      <c r="I157" s="757"/>
      <c r="J157" s="758"/>
      <c r="K157" s="267"/>
      <c r="L157" s="258"/>
    </row>
    <row r="158" spans="2:12" ht="15.75">
      <c r="B158" s="258"/>
      <c r="C158" s="266"/>
      <c r="D158" s="753"/>
      <c r="E158" s="785"/>
      <c r="F158" s="786"/>
      <c r="G158" s="756" t="s">
        <v>637</v>
      </c>
      <c r="H158" s="757"/>
      <c r="I158" s="757"/>
      <c r="J158" s="758"/>
      <c r="K158" s="267"/>
      <c r="L158" s="258"/>
    </row>
    <row r="159" spans="2:12" ht="15.75">
      <c r="B159" s="258"/>
      <c r="C159" s="266"/>
      <c r="D159" s="753"/>
      <c r="E159" s="785"/>
      <c r="F159" s="786"/>
      <c r="G159" s="756" t="s">
        <v>79</v>
      </c>
      <c r="H159" s="757"/>
      <c r="I159" s="757"/>
      <c r="J159" s="758"/>
      <c r="K159" s="267"/>
      <c r="L159" s="258"/>
    </row>
    <row r="160" spans="2:12" ht="15.75">
      <c r="B160" s="258"/>
      <c r="C160" s="266"/>
      <c r="D160" s="787"/>
      <c r="E160" s="788"/>
      <c r="F160" s="789"/>
      <c r="G160" s="756" t="s">
        <v>636</v>
      </c>
      <c r="H160" s="757"/>
      <c r="I160" s="757"/>
      <c r="J160" s="758"/>
      <c r="K160" s="267"/>
      <c r="L160" s="258"/>
    </row>
    <row r="161" spans="2:12" ht="15.75">
      <c r="B161" s="258"/>
      <c r="C161" s="266"/>
      <c r="D161" s="777"/>
      <c r="E161" s="790"/>
      <c r="F161" s="791"/>
      <c r="G161" s="780" t="s">
        <v>638</v>
      </c>
      <c r="H161" s="781"/>
      <c r="I161" s="781"/>
      <c r="J161" s="782"/>
      <c r="K161" s="267"/>
      <c r="L161" s="258"/>
    </row>
    <row r="162" spans="2:12" ht="15.75">
      <c r="B162" s="258"/>
      <c r="C162" s="346"/>
      <c r="D162" s="347"/>
      <c r="E162" s="347"/>
      <c r="F162" s="347"/>
      <c r="G162" s="348"/>
      <c r="H162" s="349"/>
      <c r="I162" s="347"/>
      <c r="J162" s="347"/>
      <c r="K162" s="350"/>
      <c r="L162" s="258"/>
    </row>
    <row r="163" spans="2:12" ht="15.75">
      <c r="B163" s="258"/>
      <c r="C163" s="258"/>
      <c r="D163" s="258"/>
      <c r="E163" s="258"/>
      <c r="F163" s="258"/>
      <c r="G163" s="326"/>
      <c r="H163" s="351"/>
      <c r="I163" s="258"/>
      <c r="J163" s="258"/>
      <c r="K163" s="258"/>
      <c r="L163" s="258"/>
    </row>
    <row r="164" spans="2:12" ht="15.75">
      <c r="B164" s="258"/>
      <c r="C164" s="670"/>
      <c r="D164" s="670"/>
      <c r="E164" s="670"/>
      <c r="F164" s="670"/>
      <c r="G164" s="670"/>
      <c r="H164" s="670"/>
      <c r="I164" s="670"/>
      <c r="J164" s="670"/>
      <c r="K164" s="258"/>
      <c r="L164" s="258"/>
    </row>
    <row r="165" spans="2:12" ht="15.75">
      <c r="B165" s="258"/>
      <c r="C165" s="261"/>
      <c r="D165" s="262"/>
      <c r="E165" s="262"/>
      <c r="F165" s="262"/>
      <c r="G165" s="263"/>
      <c r="H165" s="264"/>
      <c r="I165" s="262"/>
      <c r="J165" s="262"/>
      <c r="K165" s="265"/>
      <c r="L165" s="258"/>
    </row>
    <row r="166" spans="2:12" ht="15.75">
      <c r="B166" s="258"/>
      <c r="C166" s="266"/>
      <c r="D166" s="671"/>
      <c r="E166" s="672"/>
      <c r="F166" s="675" t="s">
        <v>592</v>
      </c>
      <c r="G166" s="676"/>
      <c r="H166" s="677"/>
      <c r="I166" s="681" t="s">
        <v>593</v>
      </c>
      <c r="J166" s="682"/>
      <c r="K166" s="267"/>
      <c r="L166" s="258"/>
    </row>
    <row r="167" spans="2:12" ht="15.75">
      <c r="B167" s="258"/>
      <c r="C167" s="266"/>
      <c r="D167" s="673"/>
      <c r="E167" s="674"/>
      <c r="F167" s="678"/>
      <c r="G167" s="679"/>
      <c r="H167" s="680"/>
      <c r="I167" s="683" t="s">
        <v>594</v>
      </c>
      <c r="J167" s="684"/>
      <c r="K167" s="267"/>
      <c r="L167" s="258"/>
    </row>
    <row r="168" spans="2:12" ht="16.5">
      <c r="B168" s="258"/>
      <c r="C168" s="266"/>
      <c r="D168" s="685" t="s">
        <v>595</v>
      </c>
      <c r="E168" s="686"/>
      <c r="F168" s="686"/>
      <c r="G168" s="686"/>
      <c r="H168" s="687"/>
      <c r="I168" s="683" t="s">
        <v>596</v>
      </c>
      <c r="J168" s="684"/>
      <c r="K168" s="267"/>
      <c r="L168" s="258"/>
    </row>
    <row r="169" spans="2:12" ht="16.5">
      <c r="B169" s="258"/>
      <c r="C169" s="266"/>
      <c r="D169" s="708" t="s">
        <v>597</v>
      </c>
      <c r="E169" s="709"/>
      <c r="F169" s="709"/>
      <c r="G169" s="709"/>
      <c r="H169" s="709"/>
      <c r="I169" s="709"/>
      <c r="J169" s="710"/>
      <c r="K169" s="267"/>
      <c r="L169" s="258"/>
    </row>
    <row r="170" spans="2:12" ht="15.75">
      <c r="B170" s="258"/>
      <c r="C170" s="266"/>
      <c r="D170" s="268"/>
      <c r="E170" s="268"/>
      <c r="F170" s="268"/>
      <c r="G170" s="269"/>
      <c r="H170" s="269"/>
      <c r="I170" s="268"/>
      <c r="J170" s="268"/>
      <c r="K170" s="267"/>
      <c r="L170" s="258"/>
    </row>
    <row r="171" spans="2:12" ht="16.5">
      <c r="B171" s="259"/>
      <c r="C171" s="270"/>
      <c r="D171" s="271" t="s">
        <v>598</v>
      </c>
      <c r="E171" s="711" t="s">
        <v>599</v>
      </c>
      <c r="F171" s="712"/>
      <c r="G171" s="712"/>
      <c r="H171" s="712"/>
      <c r="I171" s="712"/>
      <c r="J171" s="713"/>
      <c r="K171" s="272"/>
      <c r="L171" s="259"/>
    </row>
    <row r="172" spans="2:12" ht="16.5">
      <c r="B172" s="258"/>
      <c r="C172" s="266"/>
      <c r="D172" s="273">
        <v>3</v>
      </c>
      <c r="E172" s="714" t="s">
        <v>600</v>
      </c>
      <c r="F172" s="715"/>
      <c r="G172" s="715"/>
      <c r="H172" s="715"/>
      <c r="I172" s="715"/>
      <c r="J172" s="716"/>
      <c r="K172" s="267"/>
      <c r="L172" s="258"/>
    </row>
    <row r="173" spans="2:12" ht="16.5">
      <c r="B173" s="259"/>
      <c r="C173" s="270"/>
      <c r="D173" s="271" t="s">
        <v>601</v>
      </c>
      <c r="E173" s="711" t="s">
        <v>602</v>
      </c>
      <c r="F173" s="712"/>
      <c r="G173" s="712"/>
      <c r="H173" s="712"/>
      <c r="I173" s="712"/>
      <c r="J173" s="713"/>
      <c r="K173" s="272"/>
      <c r="L173" s="259"/>
    </row>
    <row r="174" spans="2:12" ht="16.5">
      <c r="B174" s="258"/>
      <c r="C174" s="266"/>
      <c r="D174" s="274">
        <v>3.03</v>
      </c>
      <c r="E174" s="714" t="s">
        <v>639</v>
      </c>
      <c r="F174" s="715"/>
      <c r="G174" s="715"/>
      <c r="H174" s="715"/>
      <c r="I174" s="715"/>
      <c r="J174" s="716"/>
      <c r="K174" s="267"/>
      <c r="L174" s="258"/>
    </row>
    <row r="175" spans="2:12" ht="16.5">
      <c r="B175" s="259"/>
      <c r="C175" s="270"/>
      <c r="D175" s="275" t="s">
        <v>604</v>
      </c>
      <c r="E175" s="717" t="s">
        <v>605</v>
      </c>
      <c r="F175" s="718"/>
      <c r="G175" s="718"/>
      <c r="H175" s="718"/>
      <c r="I175" s="719"/>
      <c r="J175" s="723" t="s">
        <v>606</v>
      </c>
      <c r="K175" s="272"/>
      <c r="L175" s="259"/>
    </row>
    <row r="176" spans="2:12" ht="16.5">
      <c r="B176" s="258"/>
      <c r="C176" s="266"/>
      <c r="D176" s="276" t="s">
        <v>646</v>
      </c>
      <c r="E176" s="720"/>
      <c r="F176" s="721"/>
      <c r="G176" s="721"/>
      <c r="H176" s="721"/>
      <c r="I176" s="722"/>
      <c r="J176" s="724"/>
      <c r="K176" s="267"/>
      <c r="L176" s="258"/>
    </row>
    <row r="177" spans="2:12" ht="16.5">
      <c r="B177" s="259"/>
      <c r="C177" s="270"/>
      <c r="D177" s="275" t="s">
        <v>608</v>
      </c>
      <c r="E177" s="692" t="s">
        <v>106</v>
      </c>
      <c r="F177" s="693"/>
      <c r="G177" s="693"/>
      <c r="H177" s="693"/>
      <c r="I177" s="694"/>
      <c r="J177" s="698" t="s">
        <v>109</v>
      </c>
      <c r="K177" s="272"/>
      <c r="L177" s="259"/>
    </row>
    <row r="178" spans="2:12" ht="16.5">
      <c r="B178" s="258"/>
      <c r="C178" s="266"/>
      <c r="D178" s="276" t="s">
        <v>646</v>
      </c>
      <c r="E178" s="695"/>
      <c r="F178" s="696"/>
      <c r="G178" s="696"/>
      <c r="H178" s="696"/>
      <c r="I178" s="697"/>
      <c r="J178" s="699"/>
      <c r="K178" s="267"/>
      <c r="L178" s="258"/>
    </row>
    <row r="179" spans="2:12" ht="15.75">
      <c r="B179" s="258"/>
      <c r="C179" s="266"/>
      <c r="D179" s="700"/>
      <c r="E179" s="700"/>
      <c r="F179" s="700"/>
      <c r="G179" s="700"/>
      <c r="H179" s="700"/>
      <c r="I179" s="700"/>
      <c r="J179" s="700"/>
      <c r="K179" s="267"/>
      <c r="L179" s="258"/>
    </row>
    <row r="180" spans="2:12" ht="15.75">
      <c r="B180" s="258"/>
      <c r="C180" s="266"/>
      <c r="D180" s="701" t="s">
        <v>609</v>
      </c>
      <c r="E180" s="702"/>
      <c r="F180" s="702"/>
      <c r="G180" s="702"/>
      <c r="H180" s="702"/>
      <c r="I180" s="702"/>
      <c r="J180" s="703"/>
      <c r="K180" s="267"/>
      <c r="L180" s="258"/>
    </row>
    <row r="181" spans="2:12" ht="15.75">
      <c r="B181" s="258"/>
      <c r="C181" s="266"/>
      <c r="D181" s="704" t="s">
        <v>70</v>
      </c>
      <c r="E181" s="705"/>
      <c r="F181" s="705"/>
      <c r="G181" s="277" t="s">
        <v>606</v>
      </c>
      <c r="H181" s="277" t="s">
        <v>610</v>
      </c>
      <c r="I181" s="278" t="s">
        <v>611</v>
      </c>
      <c r="J181" s="279" t="s">
        <v>612</v>
      </c>
      <c r="K181" s="267"/>
      <c r="L181" s="258"/>
    </row>
    <row r="182" spans="2:12" ht="16.5">
      <c r="B182" s="258"/>
      <c r="C182" s="266"/>
      <c r="D182" s="706" t="s">
        <v>647</v>
      </c>
      <c r="E182" s="707"/>
      <c r="F182" s="707"/>
      <c r="G182" s="280" t="s">
        <v>109</v>
      </c>
      <c r="H182" s="281">
        <v>48790</v>
      </c>
      <c r="I182" s="282">
        <v>1.3</v>
      </c>
      <c r="J182" s="353">
        <f>ROUND((+IF(D182="","",H182*I182)),2)</f>
        <v>63427</v>
      </c>
      <c r="K182" s="267"/>
      <c r="L182" s="258"/>
    </row>
    <row r="183" spans="2:12" ht="16.5">
      <c r="B183" s="258"/>
      <c r="C183" s="266"/>
      <c r="D183" s="688"/>
      <c r="E183" s="689"/>
      <c r="F183" s="689"/>
      <c r="G183" s="284" t="s">
        <v>618</v>
      </c>
      <c r="H183" s="285" t="s">
        <v>618</v>
      </c>
      <c r="I183" s="286"/>
      <c r="J183" s="287" t="str">
        <f>+IF(D183="","",H183*I183)</f>
        <v/>
      </c>
      <c r="K183" s="267"/>
      <c r="L183" s="258"/>
    </row>
    <row r="184" spans="2:12" ht="16.5">
      <c r="B184" s="258"/>
      <c r="C184" s="266"/>
      <c r="D184" s="688"/>
      <c r="E184" s="689"/>
      <c r="F184" s="689"/>
      <c r="G184" s="284" t="s">
        <v>618</v>
      </c>
      <c r="H184" s="285" t="s">
        <v>618</v>
      </c>
      <c r="I184" s="354"/>
      <c r="J184" s="355" t="str">
        <f>+IF(D184="","",H184*I184)</f>
        <v/>
      </c>
      <c r="K184" s="267"/>
      <c r="L184" s="258"/>
    </row>
    <row r="185" spans="2:12" ht="16.5">
      <c r="B185" s="258"/>
      <c r="C185" s="266"/>
      <c r="D185" s="688"/>
      <c r="E185" s="689"/>
      <c r="F185" s="689"/>
      <c r="G185" s="284" t="s">
        <v>618</v>
      </c>
      <c r="H185" s="285" t="s">
        <v>618</v>
      </c>
      <c r="I185" s="354"/>
      <c r="J185" s="355" t="str">
        <f>+IF(D185="","",H185*I185)</f>
        <v/>
      </c>
      <c r="K185" s="267"/>
      <c r="L185" s="258"/>
    </row>
    <row r="186" spans="2:12" ht="16.5">
      <c r="B186" s="258"/>
      <c r="C186" s="266"/>
      <c r="D186" s="688"/>
      <c r="E186" s="689"/>
      <c r="F186" s="689"/>
      <c r="G186" s="284" t="s">
        <v>618</v>
      </c>
      <c r="H186" s="285" t="s">
        <v>618</v>
      </c>
      <c r="I186" s="354"/>
      <c r="J186" s="355" t="str">
        <f>+IF(D186="","",H186*I186)</f>
        <v/>
      </c>
      <c r="K186" s="267"/>
      <c r="L186" s="258"/>
    </row>
    <row r="187" spans="2:12" ht="16.5">
      <c r="B187" s="258"/>
      <c r="C187" s="266"/>
      <c r="D187" s="690"/>
      <c r="E187" s="691"/>
      <c r="F187" s="691"/>
      <c r="G187" s="288" t="s">
        <v>618</v>
      </c>
      <c r="H187" s="289" t="s">
        <v>618</v>
      </c>
      <c r="I187" s="290"/>
      <c r="J187" s="291" t="str">
        <f>+IF(D187="","",H187*I187)</f>
        <v/>
      </c>
      <c r="K187" s="267"/>
      <c r="L187" s="258"/>
    </row>
    <row r="188" spans="2:12" ht="15.75">
      <c r="B188" s="258"/>
      <c r="C188" s="266"/>
      <c r="D188" s="258"/>
      <c r="E188" s="258"/>
      <c r="F188" s="258"/>
      <c r="G188" s="740" t="s">
        <v>619</v>
      </c>
      <c r="H188" s="740"/>
      <c r="I188" s="741"/>
      <c r="J188" s="293">
        <f>+ROUND(SUM(J182:J187),2)</f>
        <v>63427</v>
      </c>
      <c r="K188" s="267"/>
      <c r="L188" s="258"/>
    </row>
    <row r="189" spans="2:12" ht="15.75">
      <c r="B189" s="258"/>
      <c r="C189" s="266"/>
      <c r="D189" s="700"/>
      <c r="E189" s="700"/>
      <c r="F189" s="700"/>
      <c r="G189" s="700"/>
      <c r="H189" s="700"/>
      <c r="I189" s="700"/>
      <c r="J189" s="700"/>
      <c r="K189" s="267"/>
      <c r="L189" s="258"/>
    </row>
    <row r="190" spans="2:12" ht="15.75">
      <c r="B190" s="258"/>
      <c r="C190" s="266"/>
      <c r="D190" s="701" t="s">
        <v>620</v>
      </c>
      <c r="E190" s="702"/>
      <c r="F190" s="702"/>
      <c r="G190" s="702"/>
      <c r="H190" s="702"/>
      <c r="I190" s="702"/>
      <c r="J190" s="703"/>
      <c r="K190" s="267"/>
      <c r="L190" s="258"/>
    </row>
    <row r="191" spans="2:12" ht="15.75">
      <c r="B191" s="258"/>
      <c r="C191" s="266"/>
      <c r="D191" s="747" t="s">
        <v>70</v>
      </c>
      <c r="E191" s="747"/>
      <c r="F191" s="747"/>
      <c r="G191" s="297" t="s">
        <v>606</v>
      </c>
      <c r="H191" s="297" t="s">
        <v>621</v>
      </c>
      <c r="I191" s="296" t="s">
        <v>611</v>
      </c>
      <c r="J191" s="296" t="s">
        <v>612</v>
      </c>
      <c r="K191" s="267"/>
      <c r="L191" s="258"/>
    </row>
    <row r="192" spans="2:12" ht="15.75">
      <c r="B192" s="258"/>
      <c r="C192" s="266"/>
      <c r="D192" s="748" t="s">
        <v>622</v>
      </c>
      <c r="E192" s="749"/>
      <c r="F192" s="749"/>
      <c r="G192" s="298" t="s">
        <v>623</v>
      </c>
      <c r="H192" s="299">
        <v>26302.22</v>
      </c>
      <c r="I192" s="300">
        <v>0.05</v>
      </c>
      <c r="J192" s="283">
        <f>+IF(D192="","",H192*I192)</f>
        <v>1315.1110000000001</v>
      </c>
      <c r="K192" s="267"/>
      <c r="L192" s="258"/>
    </row>
    <row r="193" spans="2:12" ht="15.75">
      <c r="B193" s="258"/>
      <c r="C193" s="266"/>
      <c r="D193" s="750" t="s">
        <v>648</v>
      </c>
      <c r="E193" s="751"/>
      <c r="F193" s="752"/>
      <c r="G193" s="298" t="s">
        <v>649</v>
      </c>
      <c r="H193" s="352">
        <v>187143</v>
      </c>
      <c r="I193" s="302">
        <v>7.0000000000000007E-2</v>
      </c>
      <c r="J193" s="287">
        <f>+IF(D193="","",H193*I193)</f>
        <v>13100.010000000002</v>
      </c>
      <c r="K193" s="267"/>
      <c r="L193" s="258"/>
    </row>
    <row r="194" spans="2:12" ht="15.75">
      <c r="B194" s="258"/>
      <c r="C194" s="266"/>
      <c r="D194" s="750" t="s">
        <v>650</v>
      </c>
      <c r="E194" s="751"/>
      <c r="F194" s="752"/>
      <c r="G194" s="298" t="s">
        <v>649</v>
      </c>
      <c r="H194" s="301">
        <v>12500</v>
      </c>
      <c r="I194" s="303">
        <v>0.18</v>
      </c>
      <c r="J194" s="287">
        <f>+IF(D194="","",H194*I194)</f>
        <v>2250</v>
      </c>
      <c r="K194" s="267"/>
      <c r="L194" s="258"/>
    </row>
    <row r="195" spans="2:12" ht="15.75">
      <c r="B195" s="258"/>
      <c r="C195" s="266"/>
      <c r="D195" s="783"/>
      <c r="E195" s="784"/>
      <c r="F195" s="784"/>
      <c r="G195" s="304" t="s">
        <v>618</v>
      </c>
      <c r="H195" s="305" t="s">
        <v>618</v>
      </c>
      <c r="I195" s="306"/>
      <c r="J195" s="307" t="str">
        <f>+IF(D195="","",H195*I195)</f>
        <v/>
      </c>
      <c r="K195" s="267"/>
      <c r="L195" s="258"/>
    </row>
    <row r="196" spans="2:12" ht="15.75">
      <c r="B196" s="258"/>
      <c r="C196" s="266"/>
      <c r="D196" s="258"/>
      <c r="E196" s="258"/>
      <c r="F196" s="258"/>
      <c r="G196" s="740" t="s">
        <v>624</v>
      </c>
      <c r="H196" s="740"/>
      <c r="I196" s="741"/>
      <c r="J196" s="308">
        <f>ROUND(+SUM(J192:J195),2)</f>
        <v>16665.12</v>
      </c>
      <c r="K196" s="267"/>
      <c r="L196" s="258"/>
    </row>
    <row r="197" spans="2:12" ht="15.75">
      <c r="B197" s="258"/>
      <c r="C197" s="266"/>
      <c r="D197" s="670"/>
      <c r="E197" s="670"/>
      <c r="F197" s="670"/>
      <c r="G197" s="670"/>
      <c r="H197" s="670"/>
      <c r="I197" s="670"/>
      <c r="J197" s="670"/>
      <c r="K197" s="267"/>
      <c r="L197" s="258"/>
    </row>
    <row r="198" spans="2:12" ht="15.75">
      <c r="B198" s="258"/>
      <c r="C198" s="266"/>
      <c r="D198" s="742" t="s">
        <v>625</v>
      </c>
      <c r="E198" s="743"/>
      <c r="F198" s="743"/>
      <c r="G198" s="743"/>
      <c r="H198" s="743"/>
      <c r="I198" s="743"/>
      <c r="J198" s="744"/>
      <c r="K198" s="267"/>
      <c r="L198" s="309"/>
    </row>
    <row r="199" spans="2:12" ht="15.75">
      <c r="B199" s="310"/>
      <c r="C199" s="311"/>
      <c r="D199" s="745" t="s">
        <v>70</v>
      </c>
      <c r="E199" s="746"/>
      <c r="F199" s="746"/>
      <c r="G199" s="313" t="s">
        <v>606</v>
      </c>
      <c r="H199" s="314" t="s">
        <v>621</v>
      </c>
      <c r="I199" s="312" t="s">
        <v>611</v>
      </c>
      <c r="J199" s="315" t="s">
        <v>612</v>
      </c>
      <c r="K199" s="316"/>
      <c r="L199" s="317"/>
    </row>
    <row r="200" spans="2:12" ht="15.75">
      <c r="B200" s="258"/>
      <c r="C200" s="266"/>
      <c r="D200" s="725" t="s">
        <v>626</v>
      </c>
      <c r="E200" s="726"/>
      <c r="F200" s="726"/>
      <c r="G200" s="318" t="s">
        <v>627</v>
      </c>
      <c r="H200" s="319">
        <v>29224.691865875</v>
      </c>
      <c r="I200" s="320">
        <v>0.9</v>
      </c>
      <c r="J200" s="321">
        <f>(+IF(D200="","",(H200*I200)))</f>
        <v>26302.222679287501</v>
      </c>
      <c r="K200" s="267"/>
      <c r="L200" s="309"/>
    </row>
    <row r="201" spans="2:12" ht="15.75">
      <c r="B201" s="258"/>
      <c r="C201" s="266"/>
      <c r="D201" s="725"/>
      <c r="E201" s="726"/>
      <c r="F201" s="726"/>
      <c r="G201" s="318"/>
      <c r="H201" s="319"/>
      <c r="I201" s="320"/>
      <c r="J201" s="321" t="str">
        <f>(+IF(D201="","",(H201*I201)))</f>
        <v/>
      </c>
      <c r="K201" s="267"/>
      <c r="L201" s="309"/>
    </row>
    <row r="202" spans="2:12" ht="15.75">
      <c r="B202" s="258"/>
      <c r="C202" s="266"/>
      <c r="D202" s="725"/>
      <c r="E202" s="726"/>
      <c r="F202" s="726"/>
      <c r="G202" s="318"/>
      <c r="H202" s="319"/>
      <c r="I202" s="320"/>
      <c r="J202" s="321" t="str">
        <f>(+IF(D202="","",(H202*I202)))</f>
        <v/>
      </c>
      <c r="K202" s="267"/>
      <c r="L202" s="309"/>
    </row>
    <row r="203" spans="2:12" ht="15.75">
      <c r="B203" s="258"/>
      <c r="C203" s="266"/>
      <c r="D203" s="727"/>
      <c r="E203" s="728"/>
      <c r="F203" s="728"/>
      <c r="G203" s="322"/>
      <c r="H203" s="323"/>
      <c r="I203" s="324"/>
      <c r="J203" s="325"/>
      <c r="K203" s="267"/>
      <c r="L203" s="309"/>
    </row>
    <row r="204" spans="2:12" ht="15.75">
      <c r="B204" s="258"/>
      <c r="C204" s="266"/>
      <c r="D204" s="258"/>
      <c r="E204" s="258"/>
      <c r="F204" s="258"/>
      <c r="G204" s="729" t="s">
        <v>628</v>
      </c>
      <c r="H204" s="729"/>
      <c r="I204" s="730"/>
      <c r="J204" s="293">
        <f>+ROUND(SUM(J200:J203),2)</f>
        <v>26302.22</v>
      </c>
      <c r="K204" s="267"/>
      <c r="L204" s="309"/>
    </row>
    <row r="205" spans="2:12" ht="15.75">
      <c r="B205" s="258"/>
      <c r="C205" s="266"/>
      <c r="D205" s="258"/>
      <c r="E205" s="258"/>
      <c r="F205" s="258"/>
      <c r="G205" s="326"/>
      <c r="H205" s="327"/>
      <c r="I205" s="258"/>
      <c r="J205" s="258"/>
      <c r="K205" s="267"/>
      <c r="L205" s="258"/>
    </row>
    <row r="206" spans="2:12" ht="15.75">
      <c r="B206" s="258"/>
      <c r="C206" s="266"/>
      <c r="D206" s="742" t="s">
        <v>643</v>
      </c>
      <c r="E206" s="743"/>
      <c r="F206" s="743"/>
      <c r="G206" s="743"/>
      <c r="H206" s="743"/>
      <c r="I206" s="743"/>
      <c r="J206" s="744"/>
      <c r="K206" s="267"/>
      <c r="L206" s="309"/>
    </row>
    <row r="207" spans="2:12" ht="15.75">
      <c r="B207" s="310"/>
      <c r="C207" s="311"/>
      <c r="D207" s="745" t="s">
        <v>70</v>
      </c>
      <c r="E207" s="746"/>
      <c r="F207" s="746"/>
      <c r="G207" s="313" t="s">
        <v>606</v>
      </c>
      <c r="H207" s="314" t="s">
        <v>621</v>
      </c>
      <c r="I207" s="312" t="s">
        <v>611</v>
      </c>
      <c r="J207" s="315" t="s">
        <v>612</v>
      </c>
      <c r="K207" s="316"/>
      <c r="L207" s="317"/>
    </row>
    <row r="208" spans="2:12" ht="15.75">
      <c r="B208" s="258"/>
      <c r="C208" s="266"/>
      <c r="D208" s="725" t="s">
        <v>651</v>
      </c>
      <c r="E208" s="726"/>
      <c r="F208" s="726"/>
      <c r="G208" s="318" t="s">
        <v>652</v>
      </c>
      <c r="H208" s="319">
        <v>10464</v>
      </c>
      <c r="I208" s="320">
        <v>1.3</v>
      </c>
      <c r="J208" s="321">
        <f>(+IF(D208="","",(H208*I208)))</f>
        <v>13603.2</v>
      </c>
      <c r="K208" s="267"/>
      <c r="L208" s="309"/>
    </row>
    <row r="209" spans="2:12" ht="15.75">
      <c r="B209" s="258"/>
      <c r="C209" s="266"/>
      <c r="D209" s="725"/>
      <c r="E209" s="726"/>
      <c r="F209" s="726"/>
      <c r="G209" s="318"/>
      <c r="H209" s="319"/>
      <c r="I209" s="320"/>
      <c r="J209" s="321" t="str">
        <f>(+IF(D209="","",(H209*I209)))</f>
        <v/>
      </c>
      <c r="K209" s="267"/>
      <c r="L209" s="309"/>
    </row>
    <row r="210" spans="2:12" ht="15.75">
      <c r="B210" s="258"/>
      <c r="C210" s="266"/>
      <c r="D210" s="727"/>
      <c r="E210" s="728"/>
      <c r="F210" s="728"/>
      <c r="G210" s="322"/>
      <c r="H210" s="323"/>
      <c r="I210" s="324"/>
      <c r="J210" s="325"/>
      <c r="K210" s="267"/>
      <c r="L210" s="309"/>
    </row>
    <row r="211" spans="2:12" ht="15.75">
      <c r="B211" s="258"/>
      <c r="C211" s="266"/>
      <c r="D211" s="258"/>
      <c r="E211" s="258"/>
      <c r="F211" s="258"/>
      <c r="G211" s="729" t="s">
        <v>645</v>
      </c>
      <c r="H211" s="729"/>
      <c r="I211" s="730"/>
      <c r="J211" s="293">
        <f>+ROUND(SUM(J208:J210),2)</f>
        <v>13603.2</v>
      </c>
      <c r="K211" s="267"/>
      <c r="L211" s="309"/>
    </row>
    <row r="212" spans="2:12" ht="15.75">
      <c r="B212" s="258"/>
      <c r="C212" s="266"/>
      <c r="D212" s="258"/>
      <c r="E212" s="258"/>
      <c r="F212" s="258"/>
      <c r="G212" s="326"/>
      <c r="H212" s="327"/>
      <c r="I212" s="258"/>
      <c r="J212" s="258"/>
      <c r="K212" s="267"/>
      <c r="L212" s="258"/>
    </row>
    <row r="213" spans="2:12" ht="15.75">
      <c r="B213" s="258"/>
      <c r="C213" s="266"/>
      <c r="D213" s="731" t="s">
        <v>629</v>
      </c>
      <c r="E213" s="732"/>
      <c r="F213" s="732"/>
      <c r="G213" s="732"/>
      <c r="H213" s="732"/>
      <c r="I213" s="733"/>
      <c r="J213" s="328">
        <f>ROUND((SUM(+J188+J196+J204+J211)),2)</f>
        <v>119997.54</v>
      </c>
      <c r="K213" s="267"/>
      <c r="L213" s="258"/>
    </row>
    <row r="214" spans="2:12" ht="15.75">
      <c r="B214" s="258"/>
      <c r="C214" s="266"/>
      <c r="D214" s="258"/>
      <c r="E214" s="258"/>
      <c r="F214" s="258"/>
      <c r="G214" s="326"/>
      <c r="H214" s="327"/>
      <c r="I214" s="258"/>
      <c r="J214" s="258"/>
      <c r="K214" s="267"/>
      <c r="L214" s="258"/>
    </row>
    <row r="215" spans="2:12" ht="15.75">
      <c r="B215" s="329"/>
      <c r="C215" s="330"/>
      <c r="D215" s="734" t="s">
        <v>630</v>
      </c>
      <c r="E215" s="735"/>
      <c r="F215" s="736"/>
      <c r="G215" s="331"/>
      <c r="H215" s="332"/>
      <c r="I215" s="333">
        <v>0</v>
      </c>
      <c r="J215" s="334">
        <f>+J213*I215</f>
        <v>0</v>
      </c>
      <c r="K215" s="335"/>
      <c r="L215" s="329"/>
    </row>
    <row r="216" spans="2:12" ht="15.75">
      <c r="B216" s="258"/>
      <c r="C216" s="266"/>
      <c r="D216" s="731" t="s">
        <v>631</v>
      </c>
      <c r="E216" s="732"/>
      <c r="F216" s="732"/>
      <c r="G216" s="732"/>
      <c r="H216" s="732"/>
      <c r="I216" s="733"/>
      <c r="J216" s="328">
        <f>+J215+J213</f>
        <v>119997.54</v>
      </c>
      <c r="K216" s="267"/>
      <c r="L216" s="258"/>
    </row>
    <row r="217" spans="2:12" ht="15.75">
      <c r="B217" s="258"/>
      <c r="C217" s="266"/>
      <c r="D217" s="258"/>
      <c r="E217" s="258"/>
      <c r="F217" s="258"/>
      <c r="G217" s="326"/>
      <c r="H217" s="327"/>
      <c r="I217" s="258"/>
      <c r="J217" s="258"/>
      <c r="K217" s="267"/>
      <c r="L217" s="258"/>
    </row>
    <row r="218" spans="2:12" ht="15.75">
      <c r="B218" s="329"/>
      <c r="C218" s="330"/>
      <c r="D218" s="771" t="s">
        <v>21</v>
      </c>
      <c r="E218" s="772"/>
      <c r="F218" s="772"/>
      <c r="G218" s="336"/>
      <c r="H218" s="337"/>
      <c r="I218" s="338">
        <v>0.24</v>
      </c>
      <c r="J218" s="339">
        <f>+J213*I218</f>
        <v>28799.409599999999</v>
      </c>
      <c r="K218" s="335"/>
      <c r="L218" s="329"/>
    </row>
    <row r="219" spans="2:12" ht="15.75">
      <c r="B219" s="329"/>
      <c r="C219" s="330"/>
      <c r="D219" s="773" t="s">
        <v>632</v>
      </c>
      <c r="E219" s="774"/>
      <c r="F219" s="774"/>
      <c r="G219" s="336"/>
      <c r="H219" s="337"/>
      <c r="I219" s="340">
        <v>0.01</v>
      </c>
      <c r="J219" s="341">
        <f>+J213*I219</f>
        <v>1199.9754</v>
      </c>
      <c r="K219" s="335"/>
      <c r="L219" s="329"/>
    </row>
    <row r="220" spans="2:12" ht="15.75">
      <c r="B220" s="329"/>
      <c r="C220" s="330"/>
      <c r="D220" s="773" t="s">
        <v>75</v>
      </c>
      <c r="E220" s="774"/>
      <c r="F220" s="774"/>
      <c r="G220" s="342"/>
      <c r="H220" s="343"/>
      <c r="I220" s="340">
        <v>0.05</v>
      </c>
      <c r="J220" s="341">
        <f>+J213*I220</f>
        <v>5999.8770000000004</v>
      </c>
      <c r="K220" s="335"/>
      <c r="L220" s="329"/>
    </row>
    <row r="221" spans="2:12" ht="15.75">
      <c r="B221" s="258"/>
      <c r="C221" s="266"/>
      <c r="D221" s="775" t="s">
        <v>633</v>
      </c>
      <c r="E221" s="776"/>
      <c r="F221" s="776"/>
      <c r="G221" s="776"/>
      <c r="H221" s="776"/>
      <c r="I221" s="776"/>
      <c r="J221" s="344">
        <f>SUM(J218:J220)</f>
        <v>35999.262000000002</v>
      </c>
      <c r="K221" s="267"/>
      <c r="L221" s="258"/>
    </row>
    <row r="222" spans="2:12" ht="15.75">
      <c r="B222" s="258"/>
      <c r="C222" s="266"/>
      <c r="D222" s="757"/>
      <c r="E222" s="757"/>
      <c r="F222" s="757"/>
      <c r="G222" s="757"/>
      <c r="H222" s="757"/>
      <c r="I222" s="757"/>
      <c r="J222" s="757"/>
      <c r="K222" s="267"/>
      <c r="L222" s="258"/>
    </row>
    <row r="223" spans="2:12" ht="15.75">
      <c r="B223" s="258"/>
      <c r="C223" s="266"/>
      <c r="D223" s="759" t="s">
        <v>634</v>
      </c>
      <c r="E223" s="760"/>
      <c r="F223" s="760"/>
      <c r="G223" s="760"/>
      <c r="H223" s="760"/>
      <c r="I223" s="761"/>
      <c r="J223" s="345">
        <f>ROUND(SUM(J216+J221),0)</f>
        <v>155997</v>
      </c>
      <c r="K223" s="267"/>
      <c r="L223" s="258"/>
    </row>
    <row r="224" spans="2:12" ht="15.75">
      <c r="B224" s="258"/>
      <c r="C224" s="266"/>
      <c r="D224" s="757"/>
      <c r="E224" s="757"/>
      <c r="F224" s="757"/>
      <c r="G224" s="757"/>
      <c r="H224" s="757"/>
      <c r="I224" s="757"/>
      <c r="J224" s="757"/>
      <c r="K224" s="267"/>
      <c r="L224" s="258"/>
    </row>
    <row r="225" spans="2:12" ht="15.75">
      <c r="B225" s="258"/>
      <c r="C225" s="266"/>
      <c r="D225" s="762" t="s">
        <v>635</v>
      </c>
      <c r="E225" s="763"/>
      <c r="F225" s="764"/>
      <c r="G225" s="765"/>
      <c r="H225" s="766"/>
      <c r="I225" s="766"/>
      <c r="J225" s="767"/>
      <c r="K225" s="267"/>
      <c r="L225" s="258"/>
    </row>
    <row r="226" spans="2:12" ht="15.75">
      <c r="B226" s="258"/>
      <c r="C226" s="266"/>
      <c r="D226" s="753"/>
      <c r="E226" s="785"/>
      <c r="F226" s="786"/>
      <c r="G226" s="768"/>
      <c r="H226" s="769"/>
      <c r="I226" s="769"/>
      <c r="J226" s="770"/>
      <c r="K226" s="267"/>
      <c r="L226" s="258"/>
    </row>
    <row r="227" spans="2:12" ht="15.75">
      <c r="B227" s="258"/>
      <c r="C227" s="266"/>
      <c r="D227" s="753"/>
      <c r="E227" s="785"/>
      <c r="F227" s="786"/>
      <c r="G227" s="756" t="s">
        <v>636</v>
      </c>
      <c r="H227" s="757"/>
      <c r="I227" s="757"/>
      <c r="J227" s="758"/>
      <c r="K227" s="267"/>
      <c r="L227" s="258"/>
    </row>
    <row r="228" spans="2:12" ht="15.75">
      <c r="B228" s="258"/>
      <c r="C228" s="266"/>
      <c r="D228" s="753"/>
      <c r="E228" s="785"/>
      <c r="F228" s="786"/>
      <c r="G228" s="756" t="s">
        <v>637</v>
      </c>
      <c r="H228" s="757"/>
      <c r="I228" s="757"/>
      <c r="J228" s="758"/>
      <c r="K228" s="267"/>
      <c r="L228" s="258"/>
    </row>
    <row r="229" spans="2:12" ht="15.75">
      <c r="B229" s="258"/>
      <c r="C229" s="266"/>
      <c r="D229" s="753"/>
      <c r="E229" s="785"/>
      <c r="F229" s="786"/>
      <c r="G229" s="756" t="s">
        <v>79</v>
      </c>
      <c r="H229" s="757"/>
      <c r="I229" s="757"/>
      <c r="J229" s="758"/>
      <c r="K229" s="267"/>
      <c r="L229" s="258"/>
    </row>
    <row r="230" spans="2:12" ht="15.75">
      <c r="B230" s="258"/>
      <c r="C230" s="266"/>
      <c r="D230" s="787"/>
      <c r="E230" s="788"/>
      <c r="F230" s="789"/>
      <c r="G230" s="756" t="s">
        <v>636</v>
      </c>
      <c r="H230" s="757"/>
      <c r="I230" s="757"/>
      <c r="J230" s="758"/>
      <c r="K230" s="267"/>
      <c r="L230" s="258"/>
    </row>
    <row r="231" spans="2:12" ht="15.75">
      <c r="B231" s="258"/>
      <c r="C231" s="266"/>
      <c r="D231" s="777"/>
      <c r="E231" s="790"/>
      <c r="F231" s="791"/>
      <c r="G231" s="780" t="s">
        <v>638</v>
      </c>
      <c r="H231" s="781"/>
      <c r="I231" s="781"/>
      <c r="J231" s="782"/>
      <c r="K231" s="267"/>
      <c r="L231" s="258"/>
    </row>
    <row r="232" spans="2:12" ht="15.75">
      <c r="B232" s="258"/>
      <c r="C232" s="346"/>
      <c r="D232" s="347"/>
      <c r="E232" s="347"/>
      <c r="F232" s="347"/>
      <c r="G232" s="348"/>
      <c r="H232" s="349"/>
      <c r="I232" s="347"/>
      <c r="J232" s="347"/>
      <c r="K232" s="350"/>
      <c r="L232" s="258"/>
    </row>
    <row r="233" spans="2:12" ht="15.75">
      <c r="B233" s="258"/>
      <c r="C233" s="258"/>
      <c r="D233" s="258"/>
      <c r="E233" s="258"/>
      <c r="F233" s="258"/>
      <c r="G233" s="326"/>
      <c r="H233" s="351"/>
      <c r="I233" s="258"/>
      <c r="J233" s="258"/>
      <c r="K233" s="258"/>
      <c r="L233" s="258"/>
    </row>
    <row r="234" spans="2:12" ht="15.75">
      <c r="B234" s="258"/>
      <c r="C234" s="670"/>
      <c r="D234" s="670"/>
      <c r="E234" s="670"/>
      <c r="F234" s="670"/>
      <c r="G234" s="670"/>
      <c r="H234" s="670"/>
      <c r="I234" s="670"/>
      <c r="J234" s="670"/>
      <c r="K234" s="258"/>
      <c r="L234" s="258"/>
    </row>
    <row r="235" spans="2:12" ht="15.75">
      <c r="B235" s="258"/>
      <c r="C235" s="261"/>
      <c r="D235" s="262"/>
      <c r="E235" s="262"/>
      <c r="F235" s="262"/>
      <c r="G235" s="263"/>
      <c r="H235" s="264"/>
      <c r="I235" s="262"/>
      <c r="J235" s="262"/>
      <c r="K235" s="265"/>
      <c r="L235" s="258"/>
    </row>
    <row r="236" spans="2:12" ht="15.75">
      <c r="B236" s="258"/>
      <c r="C236" s="266"/>
      <c r="D236" s="671"/>
      <c r="E236" s="672"/>
      <c r="F236" s="675" t="s">
        <v>592</v>
      </c>
      <c r="G236" s="676"/>
      <c r="H236" s="677"/>
      <c r="I236" s="681" t="s">
        <v>593</v>
      </c>
      <c r="J236" s="682"/>
      <c r="K236" s="267"/>
      <c r="L236" s="258"/>
    </row>
    <row r="237" spans="2:12" ht="15.75">
      <c r="B237" s="258"/>
      <c r="C237" s="266"/>
      <c r="D237" s="673"/>
      <c r="E237" s="674"/>
      <c r="F237" s="678"/>
      <c r="G237" s="679"/>
      <c r="H237" s="680"/>
      <c r="I237" s="683" t="s">
        <v>594</v>
      </c>
      <c r="J237" s="684"/>
      <c r="K237" s="267"/>
      <c r="L237" s="258"/>
    </row>
    <row r="238" spans="2:12" ht="16.5">
      <c r="B238" s="258"/>
      <c r="C238" s="266"/>
      <c r="D238" s="685" t="s">
        <v>595</v>
      </c>
      <c r="E238" s="686"/>
      <c r="F238" s="686"/>
      <c r="G238" s="686"/>
      <c r="H238" s="687"/>
      <c r="I238" s="683" t="s">
        <v>596</v>
      </c>
      <c r="J238" s="684"/>
      <c r="K238" s="267"/>
      <c r="L238" s="258"/>
    </row>
    <row r="239" spans="2:12" ht="16.5">
      <c r="B239" s="258"/>
      <c r="C239" s="266"/>
      <c r="D239" s="708" t="s">
        <v>597</v>
      </c>
      <c r="E239" s="709"/>
      <c r="F239" s="709"/>
      <c r="G239" s="709"/>
      <c r="H239" s="709"/>
      <c r="I239" s="709"/>
      <c r="J239" s="710"/>
      <c r="K239" s="267"/>
      <c r="L239" s="258"/>
    </row>
    <row r="240" spans="2:12" ht="15.75">
      <c r="B240" s="258"/>
      <c r="C240" s="266"/>
      <c r="D240" s="268"/>
      <c r="E240" s="268"/>
      <c r="F240" s="268"/>
      <c r="G240" s="269"/>
      <c r="H240" s="269"/>
      <c r="I240" s="268"/>
      <c r="J240" s="268"/>
      <c r="K240" s="267"/>
      <c r="L240" s="258"/>
    </row>
    <row r="241" spans="2:12" ht="16.5">
      <c r="B241" s="259"/>
      <c r="C241" s="270"/>
      <c r="D241" s="271" t="s">
        <v>598</v>
      </c>
      <c r="E241" s="711" t="s">
        <v>599</v>
      </c>
      <c r="F241" s="712"/>
      <c r="G241" s="712"/>
      <c r="H241" s="712"/>
      <c r="I241" s="712"/>
      <c r="J241" s="713"/>
      <c r="K241" s="272"/>
      <c r="L241" s="259"/>
    </row>
    <row r="242" spans="2:12" ht="16.5">
      <c r="B242" s="258"/>
      <c r="C242" s="266"/>
      <c r="D242" s="273">
        <v>2</v>
      </c>
      <c r="E242" s="714" t="s">
        <v>653</v>
      </c>
      <c r="F242" s="715"/>
      <c r="G242" s="715"/>
      <c r="H242" s="715"/>
      <c r="I242" s="715"/>
      <c r="J242" s="716"/>
      <c r="K242" s="267"/>
      <c r="L242" s="258"/>
    </row>
    <row r="243" spans="2:12" ht="16.5">
      <c r="B243" s="259"/>
      <c r="C243" s="270"/>
      <c r="D243" s="271" t="s">
        <v>601</v>
      </c>
      <c r="E243" s="711" t="s">
        <v>602</v>
      </c>
      <c r="F243" s="712"/>
      <c r="G243" s="712"/>
      <c r="H243" s="712"/>
      <c r="I243" s="712"/>
      <c r="J243" s="713"/>
      <c r="K243" s="272"/>
      <c r="L243" s="259"/>
    </row>
    <row r="244" spans="2:12" ht="16.5">
      <c r="B244" s="258"/>
      <c r="C244" s="266"/>
      <c r="D244" s="273">
        <v>2.02</v>
      </c>
      <c r="E244" s="714" t="s">
        <v>654</v>
      </c>
      <c r="F244" s="715"/>
      <c r="G244" s="715"/>
      <c r="H244" s="715"/>
      <c r="I244" s="715"/>
      <c r="J244" s="716"/>
      <c r="K244" s="267"/>
      <c r="L244" s="258"/>
    </row>
    <row r="245" spans="2:12" ht="16.5">
      <c r="B245" s="259"/>
      <c r="C245" s="270"/>
      <c r="D245" s="275" t="s">
        <v>604</v>
      </c>
      <c r="E245" s="717" t="s">
        <v>605</v>
      </c>
      <c r="F245" s="718"/>
      <c r="G245" s="718"/>
      <c r="H245" s="718"/>
      <c r="I245" s="719"/>
      <c r="J245" s="723" t="s">
        <v>606</v>
      </c>
      <c r="K245" s="272"/>
      <c r="L245" s="259"/>
    </row>
    <row r="246" spans="2:12" ht="16.5">
      <c r="B246" s="258"/>
      <c r="C246" s="266"/>
      <c r="D246" s="276" t="s">
        <v>655</v>
      </c>
      <c r="E246" s="720"/>
      <c r="F246" s="721"/>
      <c r="G246" s="721"/>
      <c r="H246" s="721"/>
      <c r="I246" s="722"/>
      <c r="J246" s="724"/>
      <c r="K246" s="267"/>
      <c r="L246" s="258"/>
    </row>
    <row r="247" spans="2:12" ht="16.5">
      <c r="B247" s="259"/>
      <c r="C247" s="270"/>
      <c r="D247" s="275" t="s">
        <v>608</v>
      </c>
      <c r="E247" s="692" t="s">
        <v>107</v>
      </c>
      <c r="F247" s="693"/>
      <c r="G247" s="693"/>
      <c r="H247" s="693"/>
      <c r="I247" s="694"/>
      <c r="J247" s="698" t="s">
        <v>109</v>
      </c>
      <c r="K247" s="272"/>
      <c r="L247" s="259"/>
    </row>
    <row r="248" spans="2:12" ht="16.5">
      <c r="B248" s="258"/>
      <c r="C248" s="266"/>
      <c r="D248" s="276" t="s">
        <v>655</v>
      </c>
      <c r="E248" s="695"/>
      <c r="F248" s="696"/>
      <c r="G248" s="696"/>
      <c r="H248" s="696"/>
      <c r="I248" s="697"/>
      <c r="J248" s="699"/>
      <c r="K248" s="267"/>
      <c r="L248" s="258"/>
    </row>
    <row r="249" spans="2:12" ht="15.75">
      <c r="B249" s="258"/>
      <c r="C249" s="266"/>
      <c r="D249" s="700"/>
      <c r="E249" s="700"/>
      <c r="F249" s="700"/>
      <c r="G249" s="700"/>
      <c r="H249" s="700"/>
      <c r="I249" s="700"/>
      <c r="J249" s="700"/>
      <c r="K249" s="267"/>
      <c r="L249" s="258"/>
    </row>
    <row r="250" spans="2:12" ht="15.75">
      <c r="B250" s="258"/>
      <c r="C250" s="266"/>
      <c r="D250" s="701" t="s">
        <v>609</v>
      </c>
      <c r="E250" s="702"/>
      <c r="F250" s="702"/>
      <c r="G250" s="702"/>
      <c r="H250" s="702"/>
      <c r="I250" s="702"/>
      <c r="J250" s="703"/>
      <c r="K250" s="267"/>
      <c r="L250" s="258"/>
    </row>
    <row r="251" spans="2:12" ht="15.75">
      <c r="B251" s="258"/>
      <c r="C251" s="266"/>
      <c r="D251" s="704" t="s">
        <v>70</v>
      </c>
      <c r="E251" s="705"/>
      <c r="F251" s="705"/>
      <c r="G251" s="277" t="s">
        <v>606</v>
      </c>
      <c r="H251" s="277" t="s">
        <v>610</v>
      </c>
      <c r="I251" s="278" t="s">
        <v>611</v>
      </c>
      <c r="J251" s="279" t="s">
        <v>612</v>
      </c>
      <c r="K251" s="267"/>
      <c r="L251" s="258"/>
    </row>
    <row r="252" spans="2:12" ht="16.5">
      <c r="B252" s="258"/>
      <c r="C252" s="266"/>
      <c r="D252" s="706" t="s">
        <v>656</v>
      </c>
      <c r="E252" s="707"/>
      <c r="F252" s="707"/>
      <c r="G252" s="280" t="s">
        <v>657</v>
      </c>
      <c r="H252" s="281">
        <v>3.65</v>
      </c>
      <c r="I252" s="282">
        <v>10</v>
      </c>
      <c r="J252" s="353">
        <f>ROUND((+IF(D252="","",H252*I252)),2)</f>
        <v>36.5</v>
      </c>
      <c r="K252" s="267"/>
      <c r="L252" s="258"/>
    </row>
    <row r="253" spans="2:12" ht="16.5">
      <c r="B253" s="258"/>
      <c r="C253" s="266"/>
      <c r="D253" s="688"/>
      <c r="E253" s="689"/>
      <c r="F253" s="689"/>
      <c r="G253" s="284" t="s">
        <v>618</v>
      </c>
      <c r="H253" s="285" t="s">
        <v>618</v>
      </c>
      <c r="I253" s="286"/>
      <c r="J253" s="287"/>
      <c r="K253" s="267"/>
      <c r="L253" s="258"/>
    </row>
    <row r="254" spans="2:12" ht="16.5">
      <c r="B254" s="258"/>
      <c r="C254" s="266"/>
      <c r="D254" s="688"/>
      <c r="E254" s="689"/>
      <c r="F254" s="689"/>
      <c r="G254" s="284" t="s">
        <v>618</v>
      </c>
      <c r="H254" s="285" t="s">
        <v>618</v>
      </c>
      <c r="I254" s="286"/>
      <c r="J254" s="287" t="str">
        <f>+IF(D254="","",H254*I254)</f>
        <v/>
      </c>
      <c r="K254" s="267"/>
      <c r="L254" s="258"/>
    </row>
    <row r="255" spans="2:12" ht="16.5">
      <c r="B255" s="258"/>
      <c r="C255" s="266"/>
      <c r="D255" s="688"/>
      <c r="E255" s="689"/>
      <c r="F255" s="689"/>
      <c r="G255" s="284" t="s">
        <v>618</v>
      </c>
      <c r="H255" s="285" t="s">
        <v>618</v>
      </c>
      <c r="I255" s="286"/>
      <c r="J255" s="287" t="str">
        <f>+IF(D255="","",H255*I255)</f>
        <v/>
      </c>
      <c r="K255" s="267"/>
      <c r="L255" s="258"/>
    </row>
    <row r="256" spans="2:12" ht="16.5">
      <c r="B256" s="258"/>
      <c r="C256" s="266"/>
      <c r="D256" s="688"/>
      <c r="E256" s="689"/>
      <c r="F256" s="689"/>
      <c r="G256" s="284" t="s">
        <v>618</v>
      </c>
      <c r="H256" s="285" t="s">
        <v>618</v>
      </c>
      <c r="I256" s="286"/>
      <c r="J256" s="287" t="str">
        <f>+IF(D256="","",H256*I256)</f>
        <v/>
      </c>
      <c r="K256" s="267"/>
      <c r="L256" s="258"/>
    </row>
    <row r="257" spans="2:12" ht="16.5">
      <c r="B257" s="258"/>
      <c r="C257" s="266"/>
      <c r="D257" s="688"/>
      <c r="E257" s="689"/>
      <c r="F257" s="689"/>
      <c r="G257" s="284" t="s">
        <v>618</v>
      </c>
      <c r="H257" s="285" t="s">
        <v>618</v>
      </c>
      <c r="I257" s="286"/>
      <c r="J257" s="287" t="str">
        <f>+IF(D257="","",H257*I257)</f>
        <v/>
      </c>
      <c r="K257" s="267"/>
      <c r="L257" s="258"/>
    </row>
    <row r="258" spans="2:12" ht="16.5">
      <c r="B258" s="258"/>
      <c r="C258" s="266"/>
      <c r="D258" s="690"/>
      <c r="E258" s="691"/>
      <c r="F258" s="691"/>
      <c r="G258" s="288" t="s">
        <v>618</v>
      </c>
      <c r="H258" s="289" t="s">
        <v>618</v>
      </c>
      <c r="I258" s="290"/>
      <c r="J258" s="291" t="str">
        <f>+IF(D258="","",H258*I258)</f>
        <v/>
      </c>
      <c r="K258" s="267"/>
      <c r="L258" s="258"/>
    </row>
    <row r="259" spans="2:12" ht="15.75">
      <c r="B259" s="258"/>
      <c r="C259" s="266"/>
      <c r="D259" s="258"/>
      <c r="E259" s="258"/>
      <c r="F259" s="258"/>
      <c r="G259" s="740" t="s">
        <v>619</v>
      </c>
      <c r="H259" s="740"/>
      <c r="I259" s="741"/>
      <c r="J259" s="293">
        <f>+ROUND(SUM(J252:J258),2)</f>
        <v>36.5</v>
      </c>
      <c r="K259" s="267"/>
      <c r="L259" s="258"/>
    </row>
    <row r="260" spans="2:12" ht="15.75">
      <c r="B260" s="258"/>
      <c r="C260" s="266"/>
      <c r="D260" s="700"/>
      <c r="E260" s="700"/>
      <c r="F260" s="700"/>
      <c r="G260" s="700"/>
      <c r="H260" s="700"/>
      <c r="I260" s="700"/>
      <c r="J260" s="700"/>
      <c r="K260" s="267"/>
      <c r="L260" s="258"/>
    </row>
    <row r="261" spans="2:12" ht="15.75">
      <c r="B261" s="258"/>
      <c r="C261" s="266"/>
      <c r="D261" s="701" t="s">
        <v>620</v>
      </c>
      <c r="E261" s="702"/>
      <c r="F261" s="702"/>
      <c r="G261" s="702"/>
      <c r="H261" s="702"/>
      <c r="I261" s="702"/>
      <c r="J261" s="703"/>
      <c r="K261" s="267"/>
      <c r="L261" s="258"/>
    </row>
    <row r="262" spans="2:12" ht="15.75">
      <c r="B262" s="258"/>
      <c r="C262" s="266"/>
      <c r="D262" s="747" t="s">
        <v>70</v>
      </c>
      <c r="E262" s="747"/>
      <c r="F262" s="747"/>
      <c r="G262" s="297" t="s">
        <v>606</v>
      </c>
      <c r="H262" s="297" t="s">
        <v>621</v>
      </c>
      <c r="I262" s="356" t="s">
        <v>611</v>
      </c>
      <c r="J262" s="296" t="s">
        <v>612</v>
      </c>
      <c r="K262" s="267"/>
      <c r="L262" s="258"/>
    </row>
    <row r="263" spans="2:12" ht="15.75">
      <c r="B263" s="258"/>
      <c r="C263" s="266"/>
      <c r="D263" s="748" t="s">
        <v>622</v>
      </c>
      <c r="E263" s="749"/>
      <c r="F263" s="749"/>
      <c r="G263" s="298" t="s">
        <v>623</v>
      </c>
      <c r="H263" s="301">
        <v>14027.85</v>
      </c>
      <c r="I263" s="357">
        <v>0.05</v>
      </c>
      <c r="J263" s="353">
        <f>+IF(D263="","",H263*I263)</f>
        <v>701.39250000000004</v>
      </c>
      <c r="K263" s="267"/>
      <c r="L263" s="258"/>
    </row>
    <row r="264" spans="2:12" ht="15.75">
      <c r="B264" s="258"/>
      <c r="C264" s="266"/>
      <c r="D264" s="748" t="s">
        <v>658</v>
      </c>
      <c r="E264" s="749"/>
      <c r="F264" s="749"/>
      <c r="G264" s="358" t="s">
        <v>659</v>
      </c>
      <c r="H264" s="301">
        <v>100000</v>
      </c>
      <c r="I264" s="359">
        <v>0.13</v>
      </c>
      <c r="J264" s="287">
        <f>+IF(D264="","",H264*I264)</f>
        <v>13000</v>
      </c>
      <c r="K264" s="267"/>
      <c r="L264" s="258"/>
    </row>
    <row r="265" spans="2:12" ht="15.75">
      <c r="B265" s="258"/>
      <c r="C265" s="266"/>
      <c r="D265" s="737"/>
      <c r="E265" s="738"/>
      <c r="F265" s="739"/>
      <c r="G265" s="358" t="s">
        <v>618</v>
      </c>
      <c r="H265" s="301" t="s">
        <v>618</v>
      </c>
      <c r="I265" s="360"/>
      <c r="J265" s="291" t="str">
        <f>+IF(D265="","",H265*I265)</f>
        <v/>
      </c>
      <c r="K265" s="267"/>
      <c r="L265" s="258"/>
    </row>
    <row r="266" spans="2:12" ht="15.75">
      <c r="B266" s="258"/>
      <c r="C266" s="266"/>
      <c r="D266" s="258"/>
      <c r="E266" s="258"/>
      <c r="F266" s="258"/>
      <c r="G266" s="729" t="s">
        <v>624</v>
      </c>
      <c r="H266" s="729"/>
      <c r="I266" s="730"/>
      <c r="J266" s="308">
        <f>ROUND(+SUM(J263:J265),2)</f>
        <v>13701.39</v>
      </c>
      <c r="K266" s="267"/>
      <c r="L266" s="258"/>
    </row>
    <row r="267" spans="2:12" ht="15.75">
      <c r="B267" s="258"/>
      <c r="C267" s="266"/>
      <c r="D267" s="670"/>
      <c r="E267" s="670"/>
      <c r="F267" s="670"/>
      <c r="G267" s="670"/>
      <c r="H267" s="670"/>
      <c r="I267" s="670"/>
      <c r="J267" s="670"/>
      <c r="K267" s="267"/>
      <c r="L267" s="258"/>
    </row>
    <row r="268" spans="2:12" ht="15.75">
      <c r="B268" s="258"/>
      <c r="C268" s="266"/>
      <c r="D268" s="742" t="s">
        <v>625</v>
      </c>
      <c r="E268" s="743"/>
      <c r="F268" s="743"/>
      <c r="G268" s="743"/>
      <c r="H268" s="743"/>
      <c r="I268" s="743"/>
      <c r="J268" s="744"/>
      <c r="K268" s="267"/>
      <c r="L268" s="309"/>
    </row>
    <row r="269" spans="2:12" ht="15.75">
      <c r="B269" s="310"/>
      <c r="C269" s="311"/>
      <c r="D269" s="745" t="s">
        <v>70</v>
      </c>
      <c r="E269" s="746"/>
      <c r="F269" s="746"/>
      <c r="G269" s="313" t="s">
        <v>606</v>
      </c>
      <c r="H269" s="314" t="s">
        <v>621</v>
      </c>
      <c r="I269" s="312" t="s">
        <v>611</v>
      </c>
      <c r="J269" s="315" t="s">
        <v>612</v>
      </c>
      <c r="K269" s="316"/>
      <c r="L269" s="317"/>
    </row>
    <row r="270" spans="2:12" ht="15.75">
      <c r="B270" s="258"/>
      <c r="C270" s="266"/>
      <c r="D270" s="725" t="s">
        <v>660</v>
      </c>
      <c r="E270" s="726"/>
      <c r="F270" s="726"/>
      <c r="G270" s="318" t="s">
        <v>661</v>
      </c>
      <c r="H270" s="319">
        <v>11689.877178375</v>
      </c>
      <c r="I270" s="320">
        <v>1.2</v>
      </c>
      <c r="J270" s="321">
        <f>(+IF(D270="","",(H270*I270)))</f>
        <v>14027.85261405</v>
      </c>
      <c r="K270" s="267"/>
      <c r="L270" s="309"/>
    </row>
    <row r="271" spans="2:12" ht="15.75">
      <c r="B271" s="258"/>
      <c r="C271" s="266"/>
      <c r="D271" s="725"/>
      <c r="E271" s="726"/>
      <c r="F271" s="726"/>
      <c r="G271" s="318"/>
      <c r="H271" s="319"/>
      <c r="I271" s="320"/>
      <c r="J271" s="321" t="str">
        <f>(+IF(D271="","",(H271*I271)))</f>
        <v/>
      </c>
      <c r="K271" s="267"/>
      <c r="L271" s="309"/>
    </row>
    <row r="272" spans="2:12" ht="15.75">
      <c r="B272" s="258"/>
      <c r="C272" s="266"/>
      <c r="D272" s="725"/>
      <c r="E272" s="726"/>
      <c r="F272" s="726"/>
      <c r="G272" s="318"/>
      <c r="H272" s="319"/>
      <c r="I272" s="320"/>
      <c r="J272" s="321" t="str">
        <f>(+IF(D272="","",(H272*I272)))</f>
        <v/>
      </c>
      <c r="K272" s="267"/>
      <c r="L272" s="309"/>
    </row>
    <row r="273" spans="2:12" ht="15.75">
      <c r="B273" s="258"/>
      <c r="C273" s="266"/>
      <c r="D273" s="727"/>
      <c r="E273" s="728"/>
      <c r="F273" s="728"/>
      <c r="G273" s="322"/>
      <c r="H273" s="323"/>
      <c r="I273" s="324"/>
      <c r="J273" s="325"/>
      <c r="K273" s="267"/>
      <c r="L273" s="309"/>
    </row>
    <row r="274" spans="2:12" ht="15.75">
      <c r="B274" s="258"/>
      <c r="C274" s="266"/>
      <c r="D274" s="258"/>
      <c r="E274" s="258"/>
      <c r="F274" s="258"/>
      <c r="G274" s="729" t="s">
        <v>628</v>
      </c>
      <c r="H274" s="729"/>
      <c r="I274" s="730"/>
      <c r="J274" s="293">
        <f>+ROUND(SUM(J270:J273),2)</f>
        <v>14027.85</v>
      </c>
      <c r="K274" s="267"/>
      <c r="L274" s="309"/>
    </row>
    <row r="275" spans="2:12" ht="15.75">
      <c r="B275" s="258"/>
      <c r="C275" s="266"/>
      <c r="D275" s="258"/>
      <c r="E275" s="258"/>
      <c r="F275" s="258"/>
      <c r="G275" s="326"/>
      <c r="H275" s="327"/>
      <c r="I275" s="258"/>
      <c r="J275" s="258"/>
      <c r="K275" s="267"/>
      <c r="L275" s="258"/>
    </row>
    <row r="276" spans="2:12" ht="15.75">
      <c r="B276" s="258"/>
      <c r="C276" s="266"/>
      <c r="D276" s="731" t="s">
        <v>629</v>
      </c>
      <c r="E276" s="732"/>
      <c r="F276" s="732"/>
      <c r="G276" s="732"/>
      <c r="H276" s="732"/>
      <c r="I276" s="733"/>
      <c r="J276" s="328">
        <f>ROUND((SUM(+J259+J266+J274)),2)</f>
        <v>27765.74</v>
      </c>
      <c r="K276" s="267"/>
      <c r="L276" s="258"/>
    </row>
    <row r="277" spans="2:12" ht="15.75">
      <c r="B277" s="258"/>
      <c r="C277" s="266"/>
      <c r="D277" s="258"/>
      <c r="E277" s="258"/>
      <c r="F277" s="258"/>
      <c r="G277" s="326"/>
      <c r="H277" s="327"/>
      <c r="I277" s="258"/>
      <c r="J277" s="258"/>
      <c r="K277" s="267"/>
      <c r="L277" s="258"/>
    </row>
    <row r="278" spans="2:12" ht="15.75">
      <c r="B278" s="329"/>
      <c r="C278" s="330"/>
      <c r="D278" s="734" t="s">
        <v>630</v>
      </c>
      <c r="E278" s="735"/>
      <c r="F278" s="736"/>
      <c r="G278" s="331"/>
      <c r="H278" s="332"/>
      <c r="I278" s="333">
        <v>0</v>
      </c>
      <c r="J278" s="334">
        <f>+J276*I278</f>
        <v>0</v>
      </c>
      <c r="K278" s="335"/>
      <c r="L278" s="329"/>
    </row>
    <row r="279" spans="2:12" ht="15.75">
      <c r="B279" s="258"/>
      <c r="C279" s="266"/>
      <c r="D279" s="731" t="s">
        <v>631</v>
      </c>
      <c r="E279" s="732"/>
      <c r="F279" s="732"/>
      <c r="G279" s="732"/>
      <c r="H279" s="732"/>
      <c r="I279" s="733"/>
      <c r="J279" s="328">
        <f>+J278+J276</f>
        <v>27765.74</v>
      </c>
      <c r="K279" s="267"/>
      <c r="L279" s="258"/>
    </row>
    <row r="280" spans="2:12" ht="15.75">
      <c r="B280" s="258"/>
      <c r="C280" s="266"/>
      <c r="D280" s="258"/>
      <c r="E280" s="258"/>
      <c r="F280" s="258"/>
      <c r="G280" s="326"/>
      <c r="H280" s="327"/>
      <c r="I280" s="258"/>
      <c r="J280" s="258"/>
      <c r="K280" s="267"/>
      <c r="L280" s="258"/>
    </row>
    <row r="281" spans="2:12" ht="15.75">
      <c r="B281" s="329"/>
      <c r="C281" s="330"/>
      <c r="D281" s="771" t="s">
        <v>21</v>
      </c>
      <c r="E281" s="772"/>
      <c r="F281" s="772"/>
      <c r="G281" s="336"/>
      <c r="H281" s="337"/>
      <c r="I281" s="338">
        <v>0.24</v>
      </c>
      <c r="J281" s="339">
        <f>+J276*I281</f>
        <v>6663.7776000000003</v>
      </c>
      <c r="K281" s="335"/>
      <c r="L281" s="329"/>
    </row>
    <row r="282" spans="2:12" ht="15.75">
      <c r="B282" s="329"/>
      <c r="C282" s="330"/>
      <c r="D282" s="773" t="s">
        <v>632</v>
      </c>
      <c r="E282" s="774"/>
      <c r="F282" s="774"/>
      <c r="G282" s="336"/>
      <c r="H282" s="337"/>
      <c r="I282" s="340">
        <v>0.01</v>
      </c>
      <c r="J282" s="341">
        <f>+J276*I282</f>
        <v>277.6574</v>
      </c>
      <c r="K282" s="335"/>
      <c r="L282" s="329"/>
    </row>
    <row r="283" spans="2:12" ht="15.75">
      <c r="B283" s="329"/>
      <c r="C283" s="330"/>
      <c r="D283" s="773" t="s">
        <v>75</v>
      </c>
      <c r="E283" s="774"/>
      <c r="F283" s="774"/>
      <c r="G283" s="342"/>
      <c r="H283" s="343"/>
      <c r="I283" s="340">
        <v>0.05</v>
      </c>
      <c r="J283" s="341">
        <f>+J276*I283</f>
        <v>1388.2870000000003</v>
      </c>
      <c r="K283" s="335"/>
      <c r="L283" s="329"/>
    </row>
    <row r="284" spans="2:12" ht="15.75">
      <c r="B284" s="258"/>
      <c r="C284" s="266"/>
      <c r="D284" s="775" t="s">
        <v>633</v>
      </c>
      <c r="E284" s="776"/>
      <c r="F284" s="776"/>
      <c r="G284" s="776"/>
      <c r="H284" s="776"/>
      <c r="I284" s="776"/>
      <c r="J284" s="344">
        <f>SUM(J281:J283)</f>
        <v>8329.7220000000016</v>
      </c>
      <c r="K284" s="267"/>
      <c r="L284" s="258"/>
    </row>
    <row r="285" spans="2:12" ht="15.75">
      <c r="B285" s="258"/>
      <c r="C285" s="266"/>
      <c r="D285" s="757"/>
      <c r="E285" s="757"/>
      <c r="F285" s="757"/>
      <c r="G285" s="757"/>
      <c r="H285" s="757"/>
      <c r="I285" s="757"/>
      <c r="J285" s="757"/>
      <c r="K285" s="267"/>
      <c r="L285" s="258"/>
    </row>
    <row r="286" spans="2:12" ht="15.75">
      <c r="B286" s="258"/>
      <c r="C286" s="266"/>
      <c r="D286" s="759" t="s">
        <v>634</v>
      </c>
      <c r="E286" s="760"/>
      <c r="F286" s="760"/>
      <c r="G286" s="760"/>
      <c r="H286" s="760"/>
      <c r="I286" s="761"/>
      <c r="J286" s="345">
        <f>ROUND(SUM(J279+J284),0)</f>
        <v>36095</v>
      </c>
      <c r="K286" s="267"/>
      <c r="L286" s="258"/>
    </row>
    <row r="287" spans="2:12" ht="15.75">
      <c r="B287" s="258"/>
      <c r="C287" s="266"/>
      <c r="D287" s="757"/>
      <c r="E287" s="757"/>
      <c r="F287" s="757"/>
      <c r="G287" s="757"/>
      <c r="H287" s="757"/>
      <c r="I287" s="757"/>
      <c r="J287" s="757"/>
      <c r="K287" s="267"/>
      <c r="L287" s="258"/>
    </row>
    <row r="288" spans="2:12" ht="15.75">
      <c r="B288" s="258"/>
      <c r="C288" s="266"/>
      <c r="D288" s="762" t="s">
        <v>635</v>
      </c>
      <c r="E288" s="763"/>
      <c r="F288" s="764"/>
      <c r="G288" s="765"/>
      <c r="H288" s="766"/>
      <c r="I288" s="766"/>
      <c r="J288" s="767"/>
      <c r="K288" s="267"/>
      <c r="L288" s="258"/>
    </row>
    <row r="289" spans="2:12" ht="15.75">
      <c r="B289" s="258"/>
      <c r="C289" s="266"/>
      <c r="D289" s="753"/>
      <c r="E289" s="785"/>
      <c r="F289" s="786"/>
      <c r="G289" s="768"/>
      <c r="H289" s="769"/>
      <c r="I289" s="769"/>
      <c r="J289" s="770"/>
      <c r="K289" s="267"/>
      <c r="L289" s="258"/>
    </row>
    <row r="290" spans="2:12" ht="15.75">
      <c r="B290" s="258"/>
      <c r="C290" s="266"/>
      <c r="D290" s="753"/>
      <c r="E290" s="785"/>
      <c r="F290" s="786"/>
      <c r="G290" s="756" t="s">
        <v>636</v>
      </c>
      <c r="H290" s="757"/>
      <c r="I290" s="757"/>
      <c r="J290" s="758"/>
      <c r="K290" s="267"/>
      <c r="L290" s="258"/>
    </row>
    <row r="291" spans="2:12" ht="15.75">
      <c r="B291" s="258"/>
      <c r="C291" s="266"/>
      <c r="D291" s="753"/>
      <c r="E291" s="785"/>
      <c r="F291" s="786"/>
      <c r="G291" s="756" t="s">
        <v>637</v>
      </c>
      <c r="H291" s="757"/>
      <c r="I291" s="757"/>
      <c r="J291" s="758"/>
      <c r="K291" s="267"/>
      <c r="L291" s="258"/>
    </row>
    <row r="292" spans="2:12" ht="15.75">
      <c r="B292" s="258"/>
      <c r="C292" s="266"/>
      <c r="D292" s="753"/>
      <c r="E292" s="785"/>
      <c r="F292" s="786"/>
      <c r="G292" s="756" t="s">
        <v>79</v>
      </c>
      <c r="H292" s="757"/>
      <c r="I292" s="757"/>
      <c r="J292" s="758"/>
      <c r="K292" s="267"/>
      <c r="L292" s="258"/>
    </row>
    <row r="293" spans="2:12" ht="15.75">
      <c r="B293" s="258"/>
      <c r="C293" s="266"/>
      <c r="D293" s="787"/>
      <c r="E293" s="788"/>
      <c r="F293" s="789"/>
      <c r="G293" s="756" t="s">
        <v>636</v>
      </c>
      <c r="H293" s="757"/>
      <c r="I293" s="757"/>
      <c r="J293" s="758"/>
      <c r="K293" s="267"/>
      <c r="L293" s="258"/>
    </row>
    <row r="294" spans="2:12" ht="15.75">
      <c r="B294" s="258"/>
      <c r="C294" s="266"/>
      <c r="D294" s="777"/>
      <c r="E294" s="790"/>
      <c r="F294" s="791"/>
      <c r="G294" s="780" t="s">
        <v>638</v>
      </c>
      <c r="H294" s="781"/>
      <c r="I294" s="781"/>
      <c r="J294" s="782"/>
      <c r="K294" s="267"/>
      <c r="L294" s="258"/>
    </row>
    <row r="295" spans="2:12" ht="15.75">
      <c r="B295" s="258"/>
      <c r="C295" s="346"/>
      <c r="D295" s="347"/>
      <c r="E295" s="347"/>
      <c r="F295" s="347"/>
      <c r="G295" s="348"/>
      <c r="H295" s="349"/>
      <c r="I295" s="347"/>
      <c r="J295" s="347"/>
      <c r="K295" s="350"/>
      <c r="L295" s="258"/>
    </row>
    <row r="296" spans="2:12" ht="15.75">
      <c r="B296" s="258"/>
      <c r="C296" s="258"/>
      <c r="D296" s="258"/>
      <c r="E296" s="258"/>
      <c r="F296" s="258"/>
      <c r="G296" s="326"/>
      <c r="H296" s="351"/>
      <c r="I296" s="258"/>
      <c r="J296" s="258"/>
      <c r="K296" s="258"/>
      <c r="L296" s="258"/>
    </row>
    <row r="297" spans="2:12" ht="15.75">
      <c r="B297" s="258"/>
      <c r="C297" s="670"/>
      <c r="D297" s="670"/>
      <c r="E297" s="670"/>
      <c r="F297" s="670"/>
      <c r="G297" s="670"/>
      <c r="H297" s="670"/>
      <c r="I297" s="670"/>
      <c r="J297" s="670"/>
      <c r="K297" s="258"/>
      <c r="L297" s="258"/>
    </row>
    <row r="298" spans="2:12" ht="15.75">
      <c r="B298" s="258"/>
      <c r="C298" s="261"/>
      <c r="D298" s="262"/>
      <c r="E298" s="262"/>
      <c r="F298" s="262"/>
      <c r="G298" s="263"/>
      <c r="H298" s="264"/>
      <c r="I298" s="262"/>
      <c r="J298" s="262"/>
      <c r="K298" s="265"/>
      <c r="L298" s="258"/>
    </row>
    <row r="299" spans="2:12" ht="15.75">
      <c r="B299" s="258"/>
      <c r="C299" s="266"/>
      <c r="D299" s="671"/>
      <c r="E299" s="672"/>
      <c r="F299" s="675" t="s">
        <v>592</v>
      </c>
      <c r="G299" s="676"/>
      <c r="H299" s="677"/>
      <c r="I299" s="681" t="s">
        <v>593</v>
      </c>
      <c r="J299" s="682"/>
      <c r="K299" s="267"/>
      <c r="L299" s="258"/>
    </row>
    <row r="300" spans="2:12" ht="15.75">
      <c r="B300" s="258"/>
      <c r="C300" s="266"/>
      <c r="D300" s="673"/>
      <c r="E300" s="674"/>
      <c r="F300" s="678"/>
      <c r="G300" s="679"/>
      <c r="H300" s="680"/>
      <c r="I300" s="683" t="s">
        <v>594</v>
      </c>
      <c r="J300" s="684"/>
      <c r="K300" s="267"/>
      <c r="L300" s="258"/>
    </row>
    <row r="301" spans="2:12" ht="16.5">
      <c r="B301" s="258"/>
      <c r="C301" s="266"/>
      <c r="D301" s="685" t="s">
        <v>595</v>
      </c>
      <c r="E301" s="686"/>
      <c r="F301" s="686"/>
      <c r="G301" s="686"/>
      <c r="H301" s="687"/>
      <c r="I301" s="683" t="s">
        <v>596</v>
      </c>
      <c r="J301" s="684"/>
      <c r="K301" s="267"/>
      <c r="L301" s="258"/>
    </row>
    <row r="302" spans="2:12" ht="16.5">
      <c r="B302" s="258"/>
      <c r="C302" s="266"/>
      <c r="D302" s="708" t="s">
        <v>597</v>
      </c>
      <c r="E302" s="709"/>
      <c r="F302" s="709"/>
      <c r="G302" s="709"/>
      <c r="H302" s="709"/>
      <c r="I302" s="709"/>
      <c r="J302" s="710"/>
      <c r="K302" s="267"/>
      <c r="L302" s="258"/>
    </row>
    <row r="303" spans="2:12" ht="15.75">
      <c r="B303" s="258"/>
      <c r="C303" s="266"/>
      <c r="D303" s="268"/>
      <c r="E303" s="268"/>
      <c r="F303" s="268"/>
      <c r="G303" s="269"/>
      <c r="H303" s="269"/>
      <c r="I303" s="268"/>
      <c r="J303" s="268"/>
      <c r="K303" s="267"/>
      <c r="L303" s="258"/>
    </row>
    <row r="304" spans="2:12" ht="16.5">
      <c r="B304" s="259"/>
      <c r="C304" s="270"/>
      <c r="D304" s="271" t="s">
        <v>598</v>
      </c>
      <c r="E304" s="711" t="s">
        <v>599</v>
      </c>
      <c r="F304" s="712"/>
      <c r="G304" s="712"/>
      <c r="H304" s="712"/>
      <c r="I304" s="712"/>
      <c r="J304" s="713"/>
      <c r="K304" s="272"/>
      <c r="L304" s="259"/>
    </row>
    <row r="305" spans="2:12" ht="16.5">
      <c r="B305" s="258"/>
      <c r="C305" s="266"/>
      <c r="D305" s="273">
        <v>2</v>
      </c>
      <c r="E305" s="714" t="s">
        <v>653</v>
      </c>
      <c r="F305" s="715"/>
      <c r="G305" s="715"/>
      <c r="H305" s="715"/>
      <c r="I305" s="715"/>
      <c r="J305" s="716"/>
      <c r="K305" s="267"/>
      <c r="L305" s="258"/>
    </row>
    <row r="306" spans="2:12" ht="16.5">
      <c r="B306" s="259"/>
      <c r="C306" s="270"/>
      <c r="D306" s="271" t="s">
        <v>601</v>
      </c>
      <c r="E306" s="711" t="s">
        <v>602</v>
      </c>
      <c r="F306" s="712"/>
      <c r="G306" s="712"/>
      <c r="H306" s="712"/>
      <c r="I306" s="712"/>
      <c r="J306" s="713"/>
      <c r="K306" s="272"/>
      <c r="L306" s="259"/>
    </row>
    <row r="307" spans="2:12" ht="16.5">
      <c r="B307" s="258"/>
      <c r="C307" s="266"/>
      <c r="D307" s="273">
        <v>2.02</v>
      </c>
      <c r="E307" s="714" t="s">
        <v>654</v>
      </c>
      <c r="F307" s="715"/>
      <c r="G307" s="715"/>
      <c r="H307" s="715"/>
      <c r="I307" s="715"/>
      <c r="J307" s="716"/>
      <c r="K307" s="267"/>
      <c r="L307" s="258"/>
    </row>
    <row r="308" spans="2:12" ht="16.5">
      <c r="B308" s="259"/>
      <c r="C308" s="270"/>
      <c r="D308" s="275" t="s">
        <v>604</v>
      </c>
      <c r="E308" s="717" t="s">
        <v>605</v>
      </c>
      <c r="F308" s="718"/>
      <c r="G308" s="718"/>
      <c r="H308" s="718"/>
      <c r="I308" s="719"/>
      <c r="J308" s="723" t="s">
        <v>606</v>
      </c>
      <c r="K308" s="272"/>
      <c r="L308" s="259"/>
    </row>
    <row r="309" spans="2:12" ht="16.5">
      <c r="B309" s="258"/>
      <c r="C309" s="266"/>
      <c r="D309" s="276" t="s">
        <v>662</v>
      </c>
      <c r="E309" s="720"/>
      <c r="F309" s="721"/>
      <c r="G309" s="721"/>
      <c r="H309" s="721"/>
      <c r="I309" s="722"/>
      <c r="J309" s="724"/>
      <c r="K309" s="267"/>
      <c r="L309" s="258"/>
    </row>
    <row r="310" spans="2:12" ht="16.5">
      <c r="B310" s="259"/>
      <c r="C310" s="270"/>
      <c r="D310" s="275" t="s">
        <v>608</v>
      </c>
      <c r="E310" s="692" t="s">
        <v>108</v>
      </c>
      <c r="F310" s="693"/>
      <c r="G310" s="693"/>
      <c r="H310" s="693"/>
      <c r="I310" s="694"/>
      <c r="J310" s="698" t="s">
        <v>109</v>
      </c>
      <c r="K310" s="272"/>
      <c r="L310" s="259"/>
    </row>
    <row r="311" spans="2:12" ht="16.5">
      <c r="B311" s="258"/>
      <c r="C311" s="266"/>
      <c r="D311" s="276" t="s">
        <v>662</v>
      </c>
      <c r="E311" s="695"/>
      <c r="F311" s="696"/>
      <c r="G311" s="696"/>
      <c r="H311" s="696"/>
      <c r="I311" s="697"/>
      <c r="J311" s="699"/>
      <c r="K311" s="267"/>
      <c r="L311" s="258"/>
    </row>
    <row r="312" spans="2:12" ht="15.75">
      <c r="B312" s="258"/>
      <c r="C312" s="266"/>
      <c r="D312" s="700"/>
      <c r="E312" s="700"/>
      <c r="F312" s="700"/>
      <c r="G312" s="700"/>
      <c r="H312" s="700"/>
      <c r="I312" s="700"/>
      <c r="J312" s="700"/>
      <c r="K312" s="267"/>
      <c r="L312" s="258"/>
    </row>
    <row r="313" spans="2:12" ht="15.75">
      <c r="B313" s="258"/>
      <c r="C313" s="266"/>
      <c r="D313" s="701" t="s">
        <v>620</v>
      </c>
      <c r="E313" s="702"/>
      <c r="F313" s="702"/>
      <c r="G313" s="702"/>
      <c r="H313" s="702"/>
      <c r="I313" s="702"/>
      <c r="J313" s="703"/>
      <c r="K313" s="267"/>
      <c r="L313" s="258"/>
    </row>
    <row r="314" spans="2:12" ht="15.75">
      <c r="B314" s="258"/>
      <c r="C314" s="266"/>
      <c r="D314" s="747" t="s">
        <v>70</v>
      </c>
      <c r="E314" s="747"/>
      <c r="F314" s="747"/>
      <c r="G314" s="297" t="s">
        <v>606</v>
      </c>
      <c r="H314" s="297" t="s">
        <v>621</v>
      </c>
      <c r="I314" s="296" t="s">
        <v>611</v>
      </c>
      <c r="J314" s="296" t="s">
        <v>612</v>
      </c>
      <c r="K314" s="267"/>
      <c r="L314" s="258"/>
    </row>
    <row r="315" spans="2:12" ht="15.75">
      <c r="B315" s="258"/>
      <c r="C315" s="266"/>
      <c r="D315" s="748" t="s">
        <v>622</v>
      </c>
      <c r="E315" s="749"/>
      <c r="F315" s="749"/>
      <c r="G315" s="361" t="s">
        <v>623</v>
      </c>
      <c r="H315" s="299">
        <v>935.19</v>
      </c>
      <c r="I315" s="300">
        <v>0.05</v>
      </c>
      <c r="J315" s="283">
        <f>+IF(D315="","",H315*I315)</f>
        <v>46.759500000000003</v>
      </c>
      <c r="K315" s="267"/>
      <c r="L315" s="258"/>
    </row>
    <row r="316" spans="2:12" ht="15.75">
      <c r="B316" s="258"/>
      <c r="C316" s="266"/>
      <c r="D316" s="748" t="s">
        <v>663</v>
      </c>
      <c r="E316" s="749"/>
      <c r="F316" s="749"/>
      <c r="G316" s="358" t="s">
        <v>649</v>
      </c>
      <c r="H316" s="362">
        <v>154625</v>
      </c>
      <c r="I316" s="363">
        <v>0.08</v>
      </c>
      <c r="J316" s="287">
        <f>+IF(D316="","",H316*I316)</f>
        <v>12370</v>
      </c>
      <c r="K316" s="267"/>
      <c r="L316" s="258"/>
    </row>
    <row r="317" spans="2:12" ht="15.75">
      <c r="B317" s="258"/>
      <c r="C317" s="266"/>
      <c r="D317" s="737"/>
      <c r="E317" s="738"/>
      <c r="F317" s="739"/>
      <c r="G317" s="304"/>
      <c r="H317" s="364"/>
      <c r="I317" s="365"/>
      <c r="J317" s="291"/>
      <c r="K317" s="267"/>
      <c r="L317" s="258"/>
    </row>
    <row r="318" spans="2:12" ht="15.75">
      <c r="B318" s="258"/>
      <c r="C318" s="266"/>
      <c r="D318" s="258"/>
      <c r="E318" s="258"/>
      <c r="F318" s="258"/>
      <c r="G318" s="740" t="s">
        <v>624</v>
      </c>
      <c r="H318" s="740"/>
      <c r="I318" s="741"/>
      <c r="J318" s="308">
        <f>ROUND(+SUM(J315:J317),2)</f>
        <v>12416.76</v>
      </c>
      <c r="K318" s="267"/>
      <c r="L318" s="258"/>
    </row>
    <row r="319" spans="2:12" ht="15.75">
      <c r="B319" s="258"/>
      <c r="C319" s="266"/>
      <c r="D319" s="670"/>
      <c r="E319" s="670"/>
      <c r="F319" s="670"/>
      <c r="G319" s="670"/>
      <c r="H319" s="670"/>
      <c r="I319" s="670"/>
      <c r="J319" s="670"/>
      <c r="K319" s="267"/>
      <c r="L319" s="258"/>
    </row>
    <row r="320" spans="2:12" ht="15.75">
      <c r="B320" s="258"/>
      <c r="C320" s="266"/>
      <c r="D320" s="742" t="s">
        <v>625</v>
      </c>
      <c r="E320" s="743"/>
      <c r="F320" s="743"/>
      <c r="G320" s="743"/>
      <c r="H320" s="743"/>
      <c r="I320" s="743"/>
      <c r="J320" s="744"/>
      <c r="K320" s="267"/>
      <c r="L320" s="309"/>
    </row>
    <row r="321" spans="2:12" ht="15.75">
      <c r="B321" s="310"/>
      <c r="C321" s="311"/>
      <c r="D321" s="745" t="s">
        <v>70</v>
      </c>
      <c r="E321" s="746"/>
      <c r="F321" s="746"/>
      <c r="G321" s="313" t="s">
        <v>606</v>
      </c>
      <c r="H321" s="314" t="s">
        <v>621</v>
      </c>
      <c r="I321" s="312" t="s">
        <v>611</v>
      </c>
      <c r="J321" s="315" t="s">
        <v>612</v>
      </c>
      <c r="K321" s="316"/>
      <c r="L321" s="317"/>
    </row>
    <row r="322" spans="2:12" ht="15.75">
      <c r="B322" s="258"/>
      <c r="C322" s="266"/>
      <c r="D322" s="725" t="s">
        <v>660</v>
      </c>
      <c r="E322" s="726"/>
      <c r="F322" s="726"/>
      <c r="G322" s="318" t="s">
        <v>661</v>
      </c>
      <c r="H322" s="319">
        <v>11689.877178375</v>
      </c>
      <c r="I322" s="366">
        <v>0.08</v>
      </c>
      <c r="J322" s="321">
        <f>(+IF(D322="","",(H322*I322)))</f>
        <v>935.19017427000006</v>
      </c>
      <c r="K322" s="267"/>
      <c r="L322" s="309"/>
    </row>
    <row r="323" spans="2:12" ht="15.75">
      <c r="B323" s="258"/>
      <c r="C323" s="266"/>
      <c r="D323" s="725"/>
      <c r="E323" s="726"/>
      <c r="F323" s="726"/>
      <c r="G323" s="318"/>
      <c r="H323" s="319" t="s">
        <v>618</v>
      </c>
      <c r="I323" s="320"/>
      <c r="J323" s="321" t="str">
        <f>(+IF(D323="","",(H323*I323)))</f>
        <v/>
      </c>
      <c r="K323" s="267"/>
      <c r="L323" s="309"/>
    </row>
    <row r="324" spans="2:12" ht="15.75">
      <c r="B324" s="258"/>
      <c r="C324" s="266"/>
      <c r="D324" s="725"/>
      <c r="E324" s="726"/>
      <c r="F324" s="726"/>
      <c r="G324" s="318"/>
      <c r="H324" s="319" t="s">
        <v>618</v>
      </c>
      <c r="I324" s="320"/>
      <c r="J324" s="321" t="str">
        <f>(+IF(D324="","",(H324*I324)))</f>
        <v/>
      </c>
      <c r="K324" s="267"/>
      <c r="L324" s="309"/>
    </row>
    <row r="325" spans="2:12" ht="15.75">
      <c r="B325" s="258"/>
      <c r="C325" s="266"/>
      <c r="D325" s="727"/>
      <c r="E325" s="728"/>
      <c r="F325" s="728"/>
      <c r="G325" s="322"/>
      <c r="H325" s="323"/>
      <c r="I325" s="324"/>
      <c r="J325" s="325"/>
      <c r="K325" s="267"/>
      <c r="L325" s="309"/>
    </row>
    <row r="326" spans="2:12" ht="15.75">
      <c r="B326" s="258"/>
      <c r="C326" s="266"/>
      <c r="D326" s="258"/>
      <c r="E326" s="258"/>
      <c r="F326" s="258"/>
      <c r="G326" s="729" t="s">
        <v>628</v>
      </c>
      <c r="H326" s="729"/>
      <c r="I326" s="730"/>
      <c r="J326" s="293">
        <f>+ROUND(SUM(J322:J325),2)</f>
        <v>935.19</v>
      </c>
      <c r="K326" s="267"/>
      <c r="L326" s="309"/>
    </row>
    <row r="327" spans="2:12" ht="15.75">
      <c r="B327" s="258"/>
      <c r="C327" s="266"/>
      <c r="D327" s="258"/>
      <c r="E327" s="258"/>
      <c r="F327" s="258"/>
      <c r="G327" s="326"/>
      <c r="H327" s="327"/>
      <c r="I327" s="258"/>
      <c r="J327" s="258"/>
      <c r="K327" s="267"/>
      <c r="L327" s="258"/>
    </row>
    <row r="328" spans="2:12" ht="15.75">
      <c r="B328" s="258"/>
      <c r="C328" s="266"/>
      <c r="D328" s="742" t="s">
        <v>643</v>
      </c>
      <c r="E328" s="743"/>
      <c r="F328" s="743"/>
      <c r="G328" s="743"/>
      <c r="H328" s="743"/>
      <c r="I328" s="743"/>
      <c r="J328" s="744"/>
      <c r="K328" s="267"/>
      <c r="L328" s="309"/>
    </row>
    <row r="329" spans="2:12" ht="15.75">
      <c r="B329" s="310"/>
      <c r="C329" s="311"/>
      <c r="D329" s="745" t="s">
        <v>70</v>
      </c>
      <c r="E329" s="746"/>
      <c r="F329" s="746"/>
      <c r="G329" s="313" t="s">
        <v>606</v>
      </c>
      <c r="H329" s="314" t="s">
        <v>621</v>
      </c>
      <c r="I329" s="312" t="s">
        <v>611</v>
      </c>
      <c r="J329" s="315" t="s">
        <v>612</v>
      </c>
      <c r="K329" s="316"/>
      <c r="L329" s="317"/>
    </row>
    <row r="330" spans="2:12" ht="15.75">
      <c r="B330" s="258"/>
      <c r="C330" s="266"/>
      <c r="D330" s="725" t="s">
        <v>651</v>
      </c>
      <c r="E330" s="726"/>
      <c r="F330" s="726"/>
      <c r="G330" s="318" t="s">
        <v>652</v>
      </c>
      <c r="H330" s="319">
        <v>10464</v>
      </c>
      <c r="I330" s="320">
        <v>1.3</v>
      </c>
      <c r="J330" s="321">
        <f>(+IF(D330="","",(H330*I330)))</f>
        <v>13603.2</v>
      </c>
      <c r="K330" s="267"/>
      <c r="L330" s="309"/>
    </row>
    <row r="331" spans="2:12" ht="15.75">
      <c r="B331" s="258"/>
      <c r="C331" s="266"/>
      <c r="D331" s="725"/>
      <c r="E331" s="726"/>
      <c r="F331" s="726"/>
      <c r="G331" s="318"/>
      <c r="H331" s="319" t="s">
        <v>618</v>
      </c>
      <c r="I331" s="320"/>
      <c r="J331" s="321" t="str">
        <f>(+IF(D331="","",(H331*I331)))</f>
        <v/>
      </c>
      <c r="K331" s="267"/>
      <c r="L331" s="309"/>
    </row>
    <row r="332" spans="2:12" ht="15.75">
      <c r="B332" s="258"/>
      <c r="C332" s="266"/>
      <c r="D332" s="725"/>
      <c r="E332" s="726"/>
      <c r="F332" s="726"/>
      <c r="G332" s="318"/>
      <c r="H332" s="319" t="s">
        <v>618</v>
      </c>
      <c r="I332" s="320"/>
      <c r="J332" s="321" t="str">
        <f>(+IF(D332="","",(H332*I332)))</f>
        <v/>
      </c>
      <c r="K332" s="267"/>
      <c r="L332" s="309"/>
    </row>
    <row r="333" spans="2:12" ht="15.75">
      <c r="B333" s="258"/>
      <c r="C333" s="266"/>
      <c r="D333" s="727"/>
      <c r="E333" s="728"/>
      <c r="F333" s="728"/>
      <c r="G333" s="322"/>
      <c r="H333" s="323"/>
      <c r="I333" s="324"/>
      <c r="J333" s="325"/>
      <c r="K333" s="267"/>
      <c r="L333" s="309"/>
    </row>
    <row r="334" spans="2:12" ht="15.75">
      <c r="B334" s="258"/>
      <c r="C334" s="266"/>
      <c r="D334" s="258"/>
      <c r="E334" s="258"/>
      <c r="F334" s="258"/>
      <c r="G334" s="729" t="s">
        <v>645</v>
      </c>
      <c r="H334" s="729"/>
      <c r="I334" s="730"/>
      <c r="J334" s="293">
        <f>+ROUND(SUM(J330:J333),2)</f>
        <v>13603.2</v>
      </c>
      <c r="K334" s="267"/>
      <c r="L334" s="309"/>
    </row>
    <row r="335" spans="2:12" ht="15.75">
      <c r="B335" s="258"/>
      <c r="C335" s="266"/>
      <c r="D335" s="258"/>
      <c r="E335" s="258"/>
      <c r="F335" s="258"/>
      <c r="G335" s="326"/>
      <c r="H335" s="327"/>
      <c r="I335" s="258"/>
      <c r="J335" s="258"/>
      <c r="K335" s="267"/>
      <c r="L335" s="258"/>
    </row>
    <row r="336" spans="2:12" ht="15.75">
      <c r="B336" s="258"/>
      <c r="C336" s="266"/>
      <c r="D336" s="731" t="s">
        <v>629</v>
      </c>
      <c r="E336" s="732"/>
      <c r="F336" s="732"/>
      <c r="G336" s="732"/>
      <c r="H336" s="732"/>
      <c r="I336" s="733"/>
      <c r="J336" s="328">
        <f>ROUND((SUM(+J318+J326+J334)),2)</f>
        <v>26955.15</v>
      </c>
      <c r="K336" s="267"/>
      <c r="L336" s="258"/>
    </row>
    <row r="337" spans="2:12" ht="15.75">
      <c r="B337" s="258"/>
      <c r="C337" s="266"/>
      <c r="D337" s="258"/>
      <c r="E337" s="258"/>
      <c r="F337" s="258"/>
      <c r="G337" s="326"/>
      <c r="H337" s="327"/>
      <c r="I337" s="258"/>
      <c r="J337" s="258"/>
      <c r="K337" s="267"/>
      <c r="L337" s="258"/>
    </row>
    <row r="338" spans="2:12" ht="15.75">
      <c r="B338" s="329"/>
      <c r="C338" s="330"/>
      <c r="D338" s="734" t="s">
        <v>630</v>
      </c>
      <c r="E338" s="735"/>
      <c r="F338" s="736"/>
      <c r="G338" s="331"/>
      <c r="H338" s="332"/>
      <c r="I338" s="333">
        <v>0</v>
      </c>
      <c r="J338" s="334">
        <f>+J336*I338</f>
        <v>0</v>
      </c>
      <c r="K338" s="335"/>
      <c r="L338" s="329"/>
    </row>
    <row r="339" spans="2:12" ht="15.75">
      <c r="B339" s="258"/>
      <c r="C339" s="266"/>
      <c r="D339" s="731" t="s">
        <v>631</v>
      </c>
      <c r="E339" s="732"/>
      <c r="F339" s="732"/>
      <c r="G339" s="732"/>
      <c r="H339" s="732"/>
      <c r="I339" s="733"/>
      <c r="J339" s="328">
        <f>+J338+J336</f>
        <v>26955.15</v>
      </c>
      <c r="K339" s="267"/>
      <c r="L339" s="258"/>
    </row>
    <row r="340" spans="2:12" ht="15.75">
      <c r="B340" s="258"/>
      <c r="C340" s="266"/>
      <c r="D340" s="258"/>
      <c r="E340" s="258"/>
      <c r="F340" s="258"/>
      <c r="G340" s="326"/>
      <c r="H340" s="327"/>
      <c r="I340" s="258"/>
      <c r="J340" s="258"/>
      <c r="K340" s="267"/>
      <c r="L340" s="258"/>
    </row>
    <row r="341" spans="2:12" ht="15.75">
      <c r="B341" s="329"/>
      <c r="C341" s="330"/>
      <c r="D341" s="771" t="s">
        <v>21</v>
      </c>
      <c r="E341" s="772"/>
      <c r="F341" s="772"/>
      <c r="G341" s="336"/>
      <c r="H341" s="337"/>
      <c r="I341" s="338">
        <v>0.24</v>
      </c>
      <c r="J341" s="339">
        <f>+J336*I341</f>
        <v>6469.2359999999999</v>
      </c>
      <c r="K341" s="335"/>
      <c r="L341" s="329"/>
    </row>
    <row r="342" spans="2:12" ht="15.75">
      <c r="B342" s="329"/>
      <c r="C342" s="330"/>
      <c r="D342" s="773" t="s">
        <v>632</v>
      </c>
      <c r="E342" s="774"/>
      <c r="F342" s="774"/>
      <c r="G342" s="336"/>
      <c r="H342" s="337"/>
      <c r="I342" s="340">
        <v>0.01</v>
      </c>
      <c r="J342" s="341">
        <f>+J336*I342</f>
        <v>269.55150000000003</v>
      </c>
      <c r="K342" s="335"/>
      <c r="L342" s="329"/>
    </row>
    <row r="343" spans="2:12" ht="15.75">
      <c r="B343" s="329"/>
      <c r="C343" s="330"/>
      <c r="D343" s="773" t="s">
        <v>75</v>
      </c>
      <c r="E343" s="774"/>
      <c r="F343" s="774"/>
      <c r="G343" s="342"/>
      <c r="H343" s="343"/>
      <c r="I343" s="340">
        <v>0.05</v>
      </c>
      <c r="J343" s="341">
        <f>+J336*I343</f>
        <v>1347.7575000000002</v>
      </c>
      <c r="K343" s="335"/>
      <c r="L343" s="329"/>
    </row>
    <row r="344" spans="2:12" ht="15.75">
      <c r="B344" s="258"/>
      <c r="C344" s="266"/>
      <c r="D344" s="775" t="s">
        <v>633</v>
      </c>
      <c r="E344" s="776"/>
      <c r="F344" s="776"/>
      <c r="G344" s="776"/>
      <c r="H344" s="776"/>
      <c r="I344" s="776"/>
      <c r="J344" s="344">
        <f>SUM(J341:J343)</f>
        <v>8086.5450000000001</v>
      </c>
      <c r="K344" s="267"/>
      <c r="L344" s="258"/>
    </row>
    <row r="345" spans="2:12" ht="15.75">
      <c r="B345" s="258"/>
      <c r="C345" s="266"/>
      <c r="D345" s="757"/>
      <c r="E345" s="757"/>
      <c r="F345" s="757"/>
      <c r="G345" s="757"/>
      <c r="H345" s="757"/>
      <c r="I345" s="757"/>
      <c r="J345" s="757"/>
      <c r="K345" s="267"/>
      <c r="L345" s="258"/>
    </row>
    <row r="346" spans="2:12" ht="15.75">
      <c r="B346" s="258"/>
      <c r="C346" s="266"/>
      <c r="D346" s="759" t="s">
        <v>634</v>
      </c>
      <c r="E346" s="760"/>
      <c r="F346" s="760"/>
      <c r="G346" s="760"/>
      <c r="H346" s="760"/>
      <c r="I346" s="761"/>
      <c r="J346" s="345">
        <f>ROUND(SUM(J339+J344),0)</f>
        <v>35042</v>
      </c>
      <c r="K346" s="267"/>
      <c r="L346" s="258"/>
    </row>
    <row r="347" spans="2:12" ht="15.75">
      <c r="B347" s="258"/>
      <c r="C347" s="266"/>
      <c r="D347" s="757"/>
      <c r="E347" s="757"/>
      <c r="F347" s="757"/>
      <c r="G347" s="757"/>
      <c r="H347" s="757"/>
      <c r="I347" s="757"/>
      <c r="J347" s="757"/>
      <c r="K347" s="267"/>
      <c r="L347" s="258"/>
    </row>
    <row r="348" spans="2:12" ht="15.75">
      <c r="B348" s="258"/>
      <c r="C348" s="266"/>
      <c r="D348" s="762" t="s">
        <v>635</v>
      </c>
      <c r="E348" s="763"/>
      <c r="F348" s="764"/>
      <c r="G348" s="765"/>
      <c r="H348" s="766"/>
      <c r="I348" s="766"/>
      <c r="J348" s="767"/>
      <c r="K348" s="267"/>
      <c r="L348" s="258"/>
    </row>
    <row r="349" spans="2:12" ht="15.75">
      <c r="B349" s="258"/>
      <c r="C349" s="266"/>
      <c r="D349" s="753"/>
      <c r="E349" s="785"/>
      <c r="F349" s="786"/>
      <c r="G349" s="768"/>
      <c r="H349" s="769"/>
      <c r="I349" s="769"/>
      <c r="J349" s="770"/>
      <c r="K349" s="267"/>
      <c r="L349" s="258"/>
    </row>
    <row r="350" spans="2:12" ht="15.75">
      <c r="B350" s="258"/>
      <c r="C350" s="266"/>
      <c r="D350" s="753"/>
      <c r="E350" s="785"/>
      <c r="F350" s="786"/>
      <c r="G350" s="756" t="s">
        <v>636</v>
      </c>
      <c r="H350" s="757"/>
      <c r="I350" s="757"/>
      <c r="J350" s="758"/>
      <c r="K350" s="267"/>
      <c r="L350" s="258"/>
    </row>
    <row r="351" spans="2:12" ht="15.75">
      <c r="B351" s="258"/>
      <c r="C351" s="266"/>
      <c r="D351" s="753"/>
      <c r="E351" s="785"/>
      <c r="F351" s="786"/>
      <c r="G351" s="756" t="s">
        <v>637</v>
      </c>
      <c r="H351" s="757"/>
      <c r="I351" s="757"/>
      <c r="J351" s="758"/>
      <c r="K351" s="267"/>
      <c r="L351" s="258"/>
    </row>
    <row r="352" spans="2:12" ht="15.75">
      <c r="B352" s="258"/>
      <c r="C352" s="266"/>
      <c r="D352" s="753"/>
      <c r="E352" s="785"/>
      <c r="F352" s="786"/>
      <c r="G352" s="756" t="s">
        <v>79</v>
      </c>
      <c r="H352" s="757"/>
      <c r="I352" s="757"/>
      <c r="J352" s="758"/>
      <c r="K352" s="267"/>
      <c r="L352" s="258"/>
    </row>
    <row r="353" spans="2:12" ht="15.75">
      <c r="B353" s="258"/>
      <c r="C353" s="266"/>
      <c r="D353" s="787"/>
      <c r="E353" s="788"/>
      <c r="F353" s="789"/>
      <c r="G353" s="756" t="s">
        <v>636</v>
      </c>
      <c r="H353" s="757"/>
      <c r="I353" s="757"/>
      <c r="J353" s="758"/>
      <c r="K353" s="267"/>
      <c r="L353" s="258"/>
    </row>
    <row r="354" spans="2:12" ht="15.75">
      <c r="B354" s="258"/>
      <c r="C354" s="266"/>
      <c r="D354" s="777"/>
      <c r="E354" s="790"/>
      <c r="F354" s="791"/>
      <c r="G354" s="780" t="s">
        <v>638</v>
      </c>
      <c r="H354" s="781"/>
      <c r="I354" s="781"/>
      <c r="J354" s="782"/>
      <c r="K354" s="267"/>
      <c r="L354" s="258"/>
    </row>
    <row r="355" spans="2:12" ht="15.75">
      <c r="B355" s="258"/>
      <c r="C355" s="346"/>
      <c r="D355" s="347"/>
      <c r="E355" s="347"/>
      <c r="F355" s="347"/>
      <c r="G355" s="348"/>
      <c r="H355" s="349"/>
      <c r="I355" s="347"/>
      <c r="J355" s="347"/>
      <c r="K355" s="350"/>
      <c r="L355" s="258"/>
    </row>
    <row r="356" spans="2:12" ht="15.75">
      <c r="B356" s="258"/>
      <c r="C356" s="258"/>
      <c r="D356" s="258"/>
      <c r="E356" s="258"/>
      <c r="F356" s="258"/>
      <c r="G356" s="326"/>
      <c r="H356" s="351"/>
      <c r="I356" s="258"/>
      <c r="J356" s="258"/>
      <c r="K356" s="258"/>
      <c r="L356" s="258"/>
    </row>
    <row r="357" spans="2:12" ht="15.75">
      <c r="B357" s="258"/>
      <c r="C357" s="670"/>
      <c r="D357" s="670"/>
      <c r="E357" s="670"/>
      <c r="F357" s="670"/>
      <c r="G357" s="670"/>
      <c r="H357" s="670"/>
      <c r="I357" s="670"/>
      <c r="J357" s="670"/>
      <c r="K357" s="258"/>
      <c r="L357" s="258"/>
    </row>
    <row r="358" spans="2:12" ht="15.75">
      <c r="B358" s="258"/>
      <c r="C358" s="261"/>
      <c r="D358" s="262"/>
      <c r="E358" s="262"/>
      <c r="F358" s="262"/>
      <c r="G358" s="263"/>
      <c r="H358" s="264"/>
      <c r="I358" s="262"/>
      <c r="J358" s="262"/>
      <c r="K358" s="265"/>
      <c r="L358" s="258"/>
    </row>
    <row r="359" spans="2:12" ht="15.75">
      <c r="B359" s="258"/>
      <c r="C359" s="266"/>
      <c r="D359" s="671"/>
      <c r="E359" s="672"/>
      <c r="F359" s="675" t="s">
        <v>592</v>
      </c>
      <c r="G359" s="676"/>
      <c r="H359" s="677"/>
      <c r="I359" s="681" t="s">
        <v>593</v>
      </c>
      <c r="J359" s="682"/>
      <c r="K359" s="267"/>
      <c r="L359" s="258"/>
    </row>
    <row r="360" spans="2:12" ht="15.75">
      <c r="B360" s="258"/>
      <c r="C360" s="266"/>
      <c r="D360" s="673"/>
      <c r="E360" s="674"/>
      <c r="F360" s="678"/>
      <c r="G360" s="679"/>
      <c r="H360" s="680"/>
      <c r="I360" s="683" t="s">
        <v>594</v>
      </c>
      <c r="J360" s="684"/>
      <c r="K360" s="267"/>
      <c r="L360" s="258"/>
    </row>
    <row r="361" spans="2:12" ht="16.5">
      <c r="B361" s="258"/>
      <c r="C361" s="266"/>
      <c r="D361" s="685" t="s">
        <v>595</v>
      </c>
      <c r="E361" s="686"/>
      <c r="F361" s="686"/>
      <c r="G361" s="686"/>
      <c r="H361" s="687"/>
      <c r="I361" s="683" t="s">
        <v>596</v>
      </c>
      <c r="J361" s="684"/>
      <c r="K361" s="267"/>
      <c r="L361" s="258"/>
    </row>
    <row r="362" spans="2:12" ht="16.5">
      <c r="B362" s="258"/>
      <c r="C362" s="266"/>
      <c r="D362" s="708" t="s">
        <v>597</v>
      </c>
      <c r="E362" s="709"/>
      <c r="F362" s="709"/>
      <c r="G362" s="709"/>
      <c r="H362" s="709"/>
      <c r="I362" s="709"/>
      <c r="J362" s="710"/>
      <c r="K362" s="267"/>
      <c r="L362" s="258"/>
    </row>
    <row r="363" spans="2:12" ht="15.75">
      <c r="B363" s="258"/>
      <c r="C363" s="266"/>
      <c r="D363" s="268"/>
      <c r="E363" s="268"/>
      <c r="F363" s="268"/>
      <c r="G363" s="269"/>
      <c r="H363" s="269"/>
      <c r="I363" s="268"/>
      <c r="J363" s="268"/>
      <c r="K363" s="267"/>
      <c r="L363" s="258"/>
    </row>
    <row r="364" spans="2:12" ht="16.5">
      <c r="B364" s="259"/>
      <c r="C364" s="270"/>
      <c r="D364" s="271" t="s">
        <v>598</v>
      </c>
      <c r="E364" s="711" t="s">
        <v>599</v>
      </c>
      <c r="F364" s="712"/>
      <c r="G364" s="712"/>
      <c r="H364" s="712"/>
      <c r="I364" s="712"/>
      <c r="J364" s="713"/>
      <c r="K364" s="272"/>
      <c r="L364" s="259"/>
    </row>
    <row r="365" spans="2:12" ht="16.5">
      <c r="B365" s="258"/>
      <c r="C365" s="266"/>
      <c r="D365" s="273">
        <v>2</v>
      </c>
      <c r="E365" s="714" t="s">
        <v>653</v>
      </c>
      <c r="F365" s="715"/>
      <c r="G365" s="715"/>
      <c r="H365" s="715"/>
      <c r="I365" s="715"/>
      <c r="J365" s="716"/>
      <c r="K365" s="267"/>
      <c r="L365" s="258"/>
    </row>
    <row r="366" spans="2:12" ht="16.5">
      <c r="B366" s="259"/>
      <c r="C366" s="270"/>
      <c r="D366" s="271" t="s">
        <v>601</v>
      </c>
      <c r="E366" s="711" t="s">
        <v>602</v>
      </c>
      <c r="F366" s="712"/>
      <c r="G366" s="712"/>
      <c r="H366" s="712"/>
      <c r="I366" s="712"/>
      <c r="J366" s="713"/>
      <c r="K366" s="272"/>
      <c r="L366" s="259"/>
    </row>
    <row r="367" spans="2:12" ht="16.5">
      <c r="B367" s="258"/>
      <c r="C367" s="266"/>
      <c r="D367" s="273">
        <v>2.02</v>
      </c>
      <c r="E367" s="714" t="s">
        <v>654</v>
      </c>
      <c r="F367" s="715"/>
      <c r="G367" s="715"/>
      <c r="H367" s="715"/>
      <c r="I367" s="715"/>
      <c r="J367" s="716"/>
      <c r="K367" s="267"/>
      <c r="L367" s="258"/>
    </row>
    <row r="368" spans="2:12" ht="16.5">
      <c r="B368" s="259"/>
      <c r="C368" s="270"/>
      <c r="D368" s="275" t="s">
        <v>604</v>
      </c>
      <c r="E368" s="717" t="s">
        <v>605</v>
      </c>
      <c r="F368" s="718"/>
      <c r="G368" s="718"/>
      <c r="H368" s="718"/>
      <c r="I368" s="719"/>
      <c r="J368" s="723" t="s">
        <v>606</v>
      </c>
      <c r="K368" s="272"/>
      <c r="L368" s="259"/>
    </row>
    <row r="369" spans="2:12" ht="16.5">
      <c r="B369" s="258"/>
      <c r="C369" s="266"/>
      <c r="D369" s="276" t="s">
        <v>664</v>
      </c>
      <c r="E369" s="720"/>
      <c r="F369" s="721"/>
      <c r="G369" s="721"/>
      <c r="H369" s="721"/>
      <c r="I369" s="722"/>
      <c r="J369" s="724"/>
      <c r="K369" s="267"/>
      <c r="L369" s="258"/>
    </row>
    <row r="370" spans="2:12" ht="16.5">
      <c r="B370" s="259"/>
      <c r="C370" s="270"/>
      <c r="D370" s="275" t="s">
        <v>608</v>
      </c>
      <c r="E370" s="692" t="s">
        <v>113</v>
      </c>
      <c r="F370" s="693"/>
      <c r="G370" s="693"/>
      <c r="H370" s="693"/>
      <c r="I370" s="694"/>
      <c r="J370" s="698" t="s">
        <v>109</v>
      </c>
      <c r="K370" s="272"/>
      <c r="L370" s="259"/>
    </row>
    <row r="371" spans="2:12" ht="16.5">
      <c r="B371" s="258"/>
      <c r="C371" s="266"/>
      <c r="D371" s="276" t="s">
        <v>664</v>
      </c>
      <c r="E371" s="695"/>
      <c r="F371" s="696"/>
      <c r="G371" s="696"/>
      <c r="H371" s="696"/>
      <c r="I371" s="697"/>
      <c r="J371" s="699"/>
      <c r="K371" s="267"/>
      <c r="L371" s="258"/>
    </row>
    <row r="372" spans="2:12" ht="15.75">
      <c r="B372" s="258"/>
      <c r="C372" s="266"/>
      <c r="D372" s="700"/>
      <c r="E372" s="700"/>
      <c r="F372" s="700"/>
      <c r="G372" s="700"/>
      <c r="H372" s="700"/>
      <c r="I372" s="700"/>
      <c r="J372" s="700"/>
      <c r="K372" s="267"/>
      <c r="L372" s="258"/>
    </row>
    <row r="373" spans="2:12" ht="15.75">
      <c r="B373" s="258"/>
      <c r="C373" s="266"/>
      <c r="D373" s="701" t="s">
        <v>609</v>
      </c>
      <c r="E373" s="702"/>
      <c r="F373" s="702"/>
      <c r="G373" s="702"/>
      <c r="H373" s="702"/>
      <c r="I373" s="702"/>
      <c r="J373" s="703"/>
      <c r="K373" s="267"/>
      <c r="L373" s="258"/>
    </row>
    <row r="374" spans="2:12" ht="15.75">
      <c r="B374" s="258"/>
      <c r="C374" s="266"/>
      <c r="D374" s="704" t="s">
        <v>70</v>
      </c>
      <c r="E374" s="705"/>
      <c r="F374" s="705"/>
      <c r="G374" s="277" t="s">
        <v>606</v>
      </c>
      <c r="H374" s="277" t="s">
        <v>610</v>
      </c>
      <c r="I374" s="278" t="s">
        <v>611</v>
      </c>
      <c r="J374" s="279" t="s">
        <v>612</v>
      </c>
      <c r="K374" s="267"/>
      <c r="L374" s="258"/>
    </row>
    <row r="375" spans="2:12" ht="16.5">
      <c r="B375" s="258"/>
      <c r="C375" s="266"/>
      <c r="D375" s="706" t="s">
        <v>665</v>
      </c>
      <c r="E375" s="707"/>
      <c r="F375" s="707"/>
      <c r="G375" s="280" t="s">
        <v>174</v>
      </c>
      <c r="H375" s="281">
        <v>7933.33</v>
      </c>
      <c r="I375" s="282">
        <v>3</v>
      </c>
      <c r="J375" s="353">
        <f>ROUND((+IF(D375="","",H375*I375)),2)</f>
        <v>23799.99</v>
      </c>
      <c r="K375" s="267"/>
      <c r="L375" s="258"/>
    </row>
    <row r="376" spans="2:12" ht="16.5">
      <c r="B376" s="258"/>
      <c r="C376" s="266"/>
      <c r="D376" s="688" t="s">
        <v>666</v>
      </c>
      <c r="E376" s="689"/>
      <c r="F376" s="689"/>
      <c r="G376" s="284" t="s">
        <v>109</v>
      </c>
      <c r="H376" s="285">
        <v>556652.91</v>
      </c>
      <c r="I376" s="286">
        <v>1.05</v>
      </c>
      <c r="J376" s="287">
        <f>ROUND((+IF(D376="","",H376*I376)),2)</f>
        <v>584485.56000000006</v>
      </c>
      <c r="K376" s="267"/>
      <c r="L376" s="258"/>
    </row>
    <row r="377" spans="2:12" ht="16.5">
      <c r="B377" s="258"/>
      <c r="C377" s="266"/>
      <c r="D377" s="688" t="s">
        <v>667</v>
      </c>
      <c r="E377" s="689"/>
      <c r="F377" s="689"/>
      <c r="G377" s="284" t="s">
        <v>174</v>
      </c>
      <c r="H377" s="285">
        <v>5950</v>
      </c>
      <c r="I377" s="286">
        <v>1.03</v>
      </c>
      <c r="J377" s="287">
        <f>+IF(D377="","",H377*I377)</f>
        <v>6128.5</v>
      </c>
      <c r="K377" s="267"/>
      <c r="L377" s="258"/>
    </row>
    <row r="378" spans="2:12" ht="16.5">
      <c r="B378" s="258"/>
      <c r="C378" s="266"/>
      <c r="D378" s="688" t="s">
        <v>616</v>
      </c>
      <c r="E378" s="689"/>
      <c r="F378" s="689"/>
      <c r="G378" s="284" t="s">
        <v>617</v>
      </c>
      <c r="H378" s="285">
        <v>5094.67</v>
      </c>
      <c r="I378" s="286">
        <v>0.1</v>
      </c>
      <c r="J378" s="287">
        <f>+IF(D378="","",H378*I378)</f>
        <v>509.46700000000004</v>
      </c>
      <c r="K378" s="267"/>
      <c r="L378" s="258"/>
    </row>
    <row r="379" spans="2:12" ht="16.5">
      <c r="B379" s="258"/>
      <c r="C379" s="266"/>
      <c r="D379" s="688"/>
      <c r="E379" s="689"/>
      <c r="F379" s="689"/>
      <c r="G379" s="284" t="s">
        <v>618</v>
      </c>
      <c r="H379" s="285" t="s">
        <v>618</v>
      </c>
      <c r="I379" s="286"/>
      <c r="J379" s="287" t="str">
        <f>+IF(D379="","",H379*I379)</f>
        <v/>
      </c>
      <c r="K379" s="267"/>
      <c r="L379" s="258"/>
    </row>
    <row r="380" spans="2:12" ht="16.5">
      <c r="B380" s="258"/>
      <c r="C380" s="266"/>
      <c r="D380" s="688"/>
      <c r="E380" s="689"/>
      <c r="F380" s="689"/>
      <c r="G380" s="284" t="s">
        <v>618</v>
      </c>
      <c r="H380" s="285" t="s">
        <v>618</v>
      </c>
      <c r="I380" s="286"/>
      <c r="J380" s="287" t="str">
        <f>+IF(D380="","",H380*I380)</f>
        <v/>
      </c>
      <c r="K380" s="267"/>
      <c r="L380" s="258"/>
    </row>
    <row r="381" spans="2:12" ht="16.5">
      <c r="B381" s="258"/>
      <c r="C381" s="266"/>
      <c r="D381" s="690"/>
      <c r="E381" s="691"/>
      <c r="F381" s="691"/>
      <c r="G381" s="288" t="s">
        <v>618</v>
      </c>
      <c r="H381" s="289" t="s">
        <v>618</v>
      </c>
      <c r="I381" s="290"/>
      <c r="J381" s="291" t="str">
        <f>+IF(D381="","",H381*I381)</f>
        <v/>
      </c>
      <c r="K381" s="267"/>
      <c r="L381" s="258"/>
    </row>
    <row r="382" spans="2:12" ht="15.75">
      <c r="B382" s="258"/>
      <c r="C382" s="266"/>
      <c r="D382" s="258"/>
      <c r="E382" s="258"/>
      <c r="F382" s="258"/>
      <c r="G382" s="740" t="s">
        <v>619</v>
      </c>
      <c r="H382" s="740"/>
      <c r="I382" s="741"/>
      <c r="J382" s="293">
        <f>+ROUND(SUM(J375:J381),2)</f>
        <v>614923.52000000002</v>
      </c>
      <c r="K382" s="267"/>
      <c r="L382" s="258"/>
    </row>
    <row r="383" spans="2:12" ht="15.75">
      <c r="B383" s="258"/>
      <c r="C383" s="266"/>
      <c r="D383" s="700"/>
      <c r="E383" s="700"/>
      <c r="F383" s="700"/>
      <c r="G383" s="700"/>
      <c r="H383" s="700"/>
      <c r="I383" s="700"/>
      <c r="J383" s="700"/>
      <c r="K383" s="267"/>
      <c r="L383" s="258"/>
    </row>
    <row r="384" spans="2:12" ht="15.75">
      <c r="B384" s="258"/>
      <c r="C384" s="266"/>
      <c r="D384" s="701" t="s">
        <v>620</v>
      </c>
      <c r="E384" s="702"/>
      <c r="F384" s="702"/>
      <c r="G384" s="702"/>
      <c r="H384" s="702"/>
      <c r="I384" s="702"/>
      <c r="J384" s="703"/>
      <c r="K384" s="267"/>
      <c r="L384" s="258"/>
    </row>
    <row r="385" spans="2:12" ht="15.75">
      <c r="B385" s="258"/>
      <c r="C385" s="266"/>
      <c r="D385" s="747" t="s">
        <v>70</v>
      </c>
      <c r="E385" s="747"/>
      <c r="F385" s="747"/>
      <c r="G385" s="297" t="s">
        <v>606</v>
      </c>
      <c r="H385" s="297" t="s">
        <v>621</v>
      </c>
      <c r="I385" s="296" t="s">
        <v>611</v>
      </c>
      <c r="J385" s="296" t="s">
        <v>612</v>
      </c>
      <c r="K385" s="267"/>
      <c r="L385" s="258"/>
    </row>
    <row r="386" spans="2:12" ht="15.75">
      <c r="B386" s="258"/>
      <c r="C386" s="266"/>
      <c r="D386" s="748" t="s">
        <v>622</v>
      </c>
      <c r="E386" s="749"/>
      <c r="F386" s="749"/>
      <c r="G386" s="361" t="s">
        <v>623</v>
      </c>
      <c r="H386" s="299">
        <v>286401.98</v>
      </c>
      <c r="I386" s="300">
        <v>0.05</v>
      </c>
      <c r="J386" s="283">
        <f>+IF(D386="","",H386*I386)</f>
        <v>14320.099</v>
      </c>
      <c r="K386" s="267"/>
      <c r="L386" s="258"/>
    </row>
    <row r="387" spans="2:12" ht="15.75">
      <c r="B387" s="258"/>
      <c r="C387" s="266"/>
      <c r="D387" s="737" t="s">
        <v>668</v>
      </c>
      <c r="E387" s="738"/>
      <c r="F387" s="739"/>
      <c r="G387" s="304" t="s">
        <v>659</v>
      </c>
      <c r="H387" s="305">
        <v>89075</v>
      </c>
      <c r="I387" s="306">
        <v>3.1E-2</v>
      </c>
      <c r="J387" s="291">
        <f>+IF(D387="","",H387*I387)</f>
        <v>2761.3249999999998</v>
      </c>
      <c r="K387" s="267"/>
      <c r="L387" s="258"/>
    </row>
    <row r="388" spans="2:12" ht="15.75">
      <c r="B388" s="258"/>
      <c r="C388" s="266"/>
      <c r="D388" s="258"/>
      <c r="E388" s="258"/>
      <c r="F388" s="258"/>
      <c r="G388" s="740" t="s">
        <v>624</v>
      </c>
      <c r="H388" s="740"/>
      <c r="I388" s="741"/>
      <c r="J388" s="308">
        <f>ROUND(+SUM(J386:J387),2)</f>
        <v>17081.419999999998</v>
      </c>
      <c r="K388" s="267"/>
      <c r="L388" s="258"/>
    </row>
    <row r="389" spans="2:12" ht="15.75">
      <c r="B389" s="258"/>
      <c r="C389" s="266"/>
      <c r="D389" s="670"/>
      <c r="E389" s="670"/>
      <c r="F389" s="670"/>
      <c r="G389" s="670"/>
      <c r="H389" s="670"/>
      <c r="I389" s="670"/>
      <c r="J389" s="670"/>
      <c r="K389" s="267"/>
      <c r="L389" s="258"/>
    </row>
    <row r="390" spans="2:12" ht="15.75">
      <c r="B390" s="258"/>
      <c r="C390" s="266"/>
      <c r="D390" s="742" t="s">
        <v>625</v>
      </c>
      <c r="E390" s="743"/>
      <c r="F390" s="743"/>
      <c r="G390" s="743"/>
      <c r="H390" s="743"/>
      <c r="I390" s="743"/>
      <c r="J390" s="744"/>
      <c r="K390" s="267"/>
      <c r="L390" s="309"/>
    </row>
    <row r="391" spans="2:12" ht="15.75">
      <c r="B391" s="310"/>
      <c r="C391" s="311"/>
      <c r="D391" s="745" t="s">
        <v>70</v>
      </c>
      <c r="E391" s="746"/>
      <c r="F391" s="746"/>
      <c r="G391" s="313" t="s">
        <v>606</v>
      </c>
      <c r="H391" s="314" t="s">
        <v>621</v>
      </c>
      <c r="I391" s="312" t="s">
        <v>611</v>
      </c>
      <c r="J391" s="315" t="s">
        <v>612</v>
      </c>
      <c r="K391" s="316"/>
      <c r="L391" s="317"/>
    </row>
    <row r="392" spans="2:12" ht="15.75">
      <c r="B392" s="258"/>
      <c r="C392" s="266"/>
      <c r="D392" s="725" t="s">
        <v>669</v>
      </c>
      <c r="E392" s="726"/>
      <c r="F392" s="726"/>
      <c r="G392" s="318" t="s">
        <v>627</v>
      </c>
      <c r="H392" s="319">
        <v>40914.569044249998</v>
      </c>
      <c r="I392" s="320">
        <v>7</v>
      </c>
      <c r="J392" s="321">
        <f>(+IF(D392="","",(H392*I392)))</f>
        <v>286401.98330974998</v>
      </c>
      <c r="K392" s="267"/>
      <c r="L392" s="309"/>
    </row>
    <row r="393" spans="2:12" ht="15.75">
      <c r="B393" s="258"/>
      <c r="C393" s="266"/>
      <c r="D393" s="725"/>
      <c r="E393" s="726"/>
      <c r="F393" s="726"/>
      <c r="G393" s="318"/>
      <c r="H393" s="319"/>
      <c r="I393" s="320"/>
      <c r="J393" s="321" t="str">
        <f>(+IF(D393="","",(H393*I393)))</f>
        <v/>
      </c>
      <c r="K393" s="267"/>
      <c r="L393" s="309"/>
    </row>
    <row r="394" spans="2:12" ht="15.75">
      <c r="B394" s="258"/>
      <c r="C394" s="266"/>
      <c r="D394" s="725"/>
      <c r="E394" s="726"/>
      <c r="F394" s="726"/>
      <c r="G394" s="318"/>
      <c r="H394" s="319" t="s">
        <v>618</v>
      </c>
      <c r="I394" s="320"/>
      <c r="J394" s="321" t="str">
        <f>(+IF(D394="","",(H394*I394)))</f>
        <v/>
      </c>
      <c r="K394" s="267"/>
      <c r="L394" s="309"/>
    </row>
    <row r="395" spans="2:12" ht="15.75">
      <c r="B395" s="258"/>
      <c r="C395" s="266"/>
      <c r="D395" s="727"/>
      <c r="E395" s="728"/>
      <c r="F395" s="728"/>
      <c r="G395" s="322"/>
      <c r="H395" s="323"/>
      <c r="I395" s="324"/>
      <c r="J395" s="325"/>
      <c r="K395" s="267"/>
      <c r="L395" s="309"/>
    </row>
    <row r="396" spans="2:12" ht="15.75">
      <c r="B396" s="258"/>
      <c r="C396" s="266"/>
      <c r="D396" s="258"/>
      <c r="E396" s="258"/>
      <c r="F396" s="258"/>
      <c r="G396" s="729" t="s">
        <v>628</v>
      </c>
      <c r="H396" s="729"/>
      <c r="I396" s="730"/>
      <c r="J396" s="293">
        <f>+ROUND(SUM(J392:J395),2)</f>
        <v>286401.98</v>
      </c>
      <c r="K396" s="267"/>
      <c r="L396" s="309"/>
    </row>
    <row r="397" spans="2:12" ht="15.75">
      <c r="B397" s="258"/>
      <c r="C397" s="266"/>
      <c r="D397" s="258"/>
      <c r="E397" s="258"/>
      <c r="F397" s="258"/>
      <c r="G397" s="326"/>
      <c r="H397" s="327"/>
      <c r="I397" s="258"/>
      <c r="J397" s="258"/>
      <c r="K397" s="267"/>
      <c r="L397" s="258"/>
    </row>
    <row r="398" spans="2:12" ht="15.75">
      <c r="B398" s="258"/>
      <c r="C398" s="266"/>
      <c r="D398" s="731" t="s">
        <v>629</v>
      </c>
      <c r="E398" s="732"/>
      <c r="F398" s="732"/>
      <c r="G398" s="732"/>
      <c r="H398" s="732"/>
      <c r="I398" s="733"/>
      <c r="J398" s="328">
        <f>ROUND((SUM(+J382+J388+J396)),2)</f>
        <v>918406.92</v>
      </c>
      <c r="K398" s="267"/>
      <c r="L398" s="258"/>
    </row>
    <row r="399" spans="2:12" ht="15.75">
      <c r="B399" s="258"/>
      <c r="C399" s="266"/>
      <c r="D399" s="258"/>
      <c r="E399" s="258"/>
      <c r="F399" s="258"/>
      <c r="G399" s="326"/>
      <c r="H399" s="327"/>
      <c r="I399" s="258"/>
      <c r="J399" s="258"/>
      <c r="K399" s="267"/>
      <c r="L399" s="258"/>
    </row>
    <row r="400" spans="2:12" ht="15.75">
      <c r="B400" s="329"/>
      <c r="C400" s="330"/>
      <c r="D400" s="734" t="s">
        <v>630</v>
      </c>
      <c r="E400" s="735"/>
      <c r="F400" s="736"/>
      <c r="G400" s="331"/>
      <c r="H400" s="332"/>
      <c r="I400" s="333">
        <v>0</v>
      </c>
      <c r="J400" s="334">
        <f>+J398*I400</f>
        <v>0</v>
      </c>
      <c r="K400" s="335"/>
      <c r="L400" s="329"/>
    </row>
    <row r="401" spans="2:12" ht="15.75">
      <c r="B401" s="258"/>
      <c r="C401" s="266"/>
      <c r="D401" s="731" t="s">
        <v>631</v>
      </c>
      <c r="E401" s="732"/>
      <c r="F401" s="732"/>
      <c r="G401" s="732"/>
      <c r="H401" s="732"/>
      <c r="I401" s="733"/>
      <c r="J401" s="328">
        <f>+J400+J398</f>
        <v>918406.92</v>
      </c>
      <c r="K401" s="267"/>
      <c r="L401" s="258"/>
    </row>
    <row r="402" spans="2:12" ht="15.75">
      <c r="B402" s="258"/>
      <c r="C402" s="266"/>
      <c r="D402" s="258"/>
      <c r="E402" s="258"/>
      <c r="F402" s="258"/>
      <c r="G402" s="326"/>
      <c r="H402" s="327"/>
      <c r="I402" s="258"/>
      <c r="J402" s="258"/>
      <c r="K402" s="267"/>
      <c r="L402" s="258"/>
    </row>
    <row r="403" spans="2:12" ht="15.75">
      <c r="B403" s="329"/>
      <c r="C403" s="330"/>
      <c r="D403" s="771" t="s">
        <v>21</v>
      </c>
      <c r="E403" s="772"/>
      <c r="F403" s="772"/>
      <c r="G403" s="336"/>
      <c r="H403" s="337"/>
      <c r="I403" s="338">
        <v>0.24</v>
      </c>
      <c r="J403" s="339">
        <f>+J398*I403</f>
        <v>220417.66080000001</v>
      </c>
      <c r="K403" s="335"/>
      <c r="L403" s="329"/>
    </row>
    <row r="404" spans="2:12" ht="15.75">
      <c r="B404" s="329"/>
      <c r="C404" s="330"/>
      <c r="D404" s="773" t="s">
        <v>632</v>
      </c>
      <c r="E404" s="774"/>
      <c r="F404" s="774"/>
      <c r="G404" s="336"/>
      <c r="H404" s="337"/>
      <c r="I404" s="340">
        <v>0.01</v>
      </c>
      <c r="J404" s="341">
        <f>+J398*I404</f>
        <v>9184.0691999999999</v>
      </c>
      <c r="K404" s="335"/>
      <c r="L404" s="329"/>
    </row>
    <row r="405" spans="2:12" ht="15.75">
      <c r="B405" s="329"/>
      <c r="C405" s="330"/>
      <c r="D405" s="773" t="s">
        <v>75</v>
      </c>
      <c r="E405" s="774"/>
      <c r="F405" s="774"/>
      <c r="G405" s="342"/>
      <c r="H405" s="343"/>
      <c r="I405" s="340">
        <v>0.05</v>
      </c>
      <c r="J405" s="341">
        <f>+J398*I405</f>
        <v>45920.346000000005</v>
      </c>
      <c r="K405" s="335"/>
      <c r="L405" s="329"/>
    </row>
    <row r="406" spans="2:12" ht="15.75">
      <c r="B406" s="258"/>
      <c r="C406" s="266"/>
      <c r="D406" s="775" t="s">
        <v>633</v>
      </c>
      <c r="E406" s="776"/>
      <c r="F406" s="776"/>
      <c r="G406" s="776"/>
      <c r="H406" s="776"/>
      <c r="I406" s="776"/>
      <c r="J406" s="344">
        <f>SUM(J403:J405)</f>
        <v>275522.076</v>
      </c>
      <c r="K406" s="267"/>
      <c r="L406" s="258"/>
    </row>
    <row r="407" spans="2:12" ht="15.75">
      <c r="B407" s="258"/>
      <c r="C407" s="266"/>
      <c r="D407" s="757"/>
      <c r="E407" s="757"/>
      <c r="F407" s="757"/>
      <c r="G407" s="757"/>
      <c r="H407" s="757"/>
      <c r="I407" s="757"/>
      <c r="J407" s="757"/>
      <c r="K407" s="267"/>
      <c r="L407" s="258"/>
    </row>
    <row r="408" spans="2:12" ht="15.75">
      <c r="B408" s="258"/>
      <c r="C408" s="266"/>
      <c r="D408" s="759" t="s">
        <v>634</v>
      </c>
      <c r="E408" s="760"/>
      <c r="F408" s="760"/>
      <c r="G408" s="760"/>
      <c r="H408" s="760"/>
      <c r="I408" s="761"/>
      <c r="J408" s="345">
        <f>ROUND(SUM(J401+J406),0)</f>
        <v>1193929</v>
      </c>
      <c r="K408" s="267"/>
      <c r="L408" s="258"/>
    </row>
    <row r="409" spans="2:12" ht="15.75">
      <c r="B409" s="258"/>
      <c r="C409" s="266"/>
      <c r="D409" s="757"/>
      <c r="E409" s="757"/>
      <c r="F409" s="757"/>
      <c r="G409" s="757"/>
      <c r="H409" s="757"/>
      <c r="I409" s="757"/>
      <c r="J409" s="757"/>
      <c r="K409" s="267"/>
      <c r="L409" s="258"/>
    </row>
    <row r="410" spans="2:12" ht="15.75">
      <c r="B410" s="258"/>
      <c r="C410" s="266"/>
      <c r="D410" s="762" t="s">
        <v>635</v>
      </c>
      <c r="E410" s="763"/>
      <c r="F410" s="764"/>
      <c r="G410" s="765"/>
      <c r="H410" s="766"/>
      <c r="I410" s="766"/>
      <c r="J410" s="767"/>
      <c r="K410" s="267"/>
      <c r="L410" s="258"/>
    </row>
    <row r="411" spans="2:12" ht="15.75">
      <c r="B411" s="258"/>
      <c r="C411" s="266"/>
      <c r="D411" s="753"/>
      <c r="E411" s="785"/>
      <c r="F411" s="786"/>
      <c r="G411" s="768"/>
      <c r="H411" s="769"/>
      <c r="I411" s="769"/>
      <c r="J411" s="770"/>
      <c r="K411" s="267"/>
      <c r="L411" s="258"/>
    </row>
    <row r="412" spans="2:12" ht="15.75">
      <c r="B412" s="258"/>
      <c r="C412" s="266"/>
      <c r="D412" s="753"/>
      <c r="E412" s="785"/>
      <c r="F412" s="786"/>
      <c r="G412" s="756" t="s">
        <v>636</v>
      </c>
      <c r="H412" s="757"/>
      <c r="I412" s="757"/>
      <c r="J412" s="758"/>
      <c r="K412" s="267"/>
      <c r="L412" s="258"/>
    </row>
    <row r="413" spans="2:12" ht="15.75">
      <c r="B413" s="258"/>
      <c r="C413" s="266"/>
      <c r="D413" s="753"/>
      <c r="E413" s="785"/>
      <c r="F413" s="786"/>
      <c r="G413" s="756" t="s">
        <v>637</v>
      </c>
      <c r="H413" s="757"/>
      <c r="I413" s="757"/>
      <c r="J413" s="758"/>
      <c r="K413" s="267"/>
      <c r="L413" s="258"/>
    </row>
    <row r="414" spans="2:12" ht="15.75">
      <c r="B414" s="258"/>
      <c r="C414" s="266"/>
      <c r="D414" s="753"/>
      <c r="E414" s="785"/>
      <c r="F414" s="786"/>
      <c r="G414" s="756" t="s">
        <v>79</v>
      </c>
      <c r="H414" s="757"/>
      <c r="I414" s="757"/>
      <c r="J414" s="758"/>
      <c r="K414" s="267"/>
      <c r="L414" s="258"/>
    </row>
    <row r="415" spans="2:12" ht="15.75">
      <c r="B415" s="258"/>
      <c r="C415" s="266"/>
      <c r="D415" s="787"/>
      <c r="E415" s="788"/>
      <c r="F415" s="789"/>
      <c r="G415" s="756" t="s">
        <v>636</v>
      </c>
      <c r="H415" s="757"/>
      <c r="I415" s="757"/>
      <c r="J415" s="758"/>
      <c r="K415" s="267"/>
      <c r="L415" s="258"/>
    </row>
    <row r="416" spans="2:12" ht="15.75">
      <c r="B416" s="258"/>
      <c r="C416" s="266"/>
      <c r="D416" s="777"/>
      <c r="E416" s="790"/>
      <c r="F416" s="791"/>
      <c r="G416" s="780" t="s">
        <v>638</v>
      </c>
      <c r="H416" s="781"/>
      <c r="I416" s="781"/>
      <c r="J416" s="782"/>
      <c r="K416" s="267"/>
      <c r="L416" s="258"/>
    </row>
    <row r="417" spans="2:12" ht="15.75">
      <c r="B417" s="258"/>
      <c r="C417" s="346"/>
      <c r="D417" s="347"/>
      <c r="E417" s="347"/>
      <c r="F417" s="347"/>
      <c r="G417" s="348"/>
      <c r="H417" s="349"/>
      <c r="I417" s="347"/>
      <c r="J417" s="347"/>
      <c r="K417" s="350"/>
      <c r="L417" s="258"/>
    </row>
    <row r="418" spans="2:12" ht="15.75">
      <c r="B418" s="258"/>
      <c r="C418" s="258"/>
      <c r="D418" s="258"/>
      <c r="E418" s="258"/>
      <c r="F418" s="258"/>
      <c r="G418" s="326"/>
      <c r="H418" s="351"/>
      <c r="I418" s="258"/>
      <c r="J418" s="258"/>
      <c r="K418" s="258"/>
      <c r="L418" s="258"/>
    </row>
    <row r="419" spans="2:12" ht="15.75">
      <c r="B419" s="258"/>
      <c r="C419" s="670"/>
      <c r="D419" s="670"/>
      <c r="E419" s="670"/>
      <c r="F419" s="670"/>
      <c r="G419" s="670"/>
      <c r="H419" s="670"/>
      <c r="I419" s="670"/>
      <c r="J419" s="670"/>
      <c r="K419" s="258"/>
      <c r="L419" s="258"/>
    </row>
    <row r="420" spans="2:12" ht="15.75">
      <c r="B420" s="258"/>
      <c r="C420" s="261"/>
      <c r="D420" s="262"/>
      <c r="E420" s="262"/>
      <c r="F420" s="262"/>
      <c r="G420" s="263"/>
      <c r="H420" s="264"/>
      <c r="I420" s="262"/>
      <c r="J420" s="262"/>
      <c r="K420" s="265"/>
      <c r="L420" s="258"/>
    </row>
    <row r="421" spans="2:12" ht="15.75">
      <c r="B421" s="258"/>
      <c r="C421" s="266"/>
      <c r="D421" s="671"/>
      <c r="E421" s="672"/>
      <c r="F421" s="675" t="s">
        <v>592</v>
      </c>
      <c r="G421" s="676"/>
      <c r="H421" s="677"/>
      <c r="I421" s="681" t="s">
        <v>593</v>
      </c>
      <c r="J421" s="682"/>
      <c r="K421" s="267"/>
      <c r="L421" s="258"/>
    </row>
    <row r="422" spans="2:12" ht="15.75">
      <c r="B422" s="258"/>
      <c r="C422" s="266"/>
      <c r="D422" s="673"/>
      <c r="E422" s="674"/>
      <c r="F422" s="678"/>
      <c r="G422" s="679"/>
      <c r="H422" s="680"/>
      <c r="I422" s="683" t="s">
        <v>594</v>
      </c>
      <c r="J422" s="684"/>
      <c r="K422" s="267"/>
      <c r="L422" s="258"/>
    </row>
    <row r="423" spans="2:12" ht="16.5">
      <c r="B423" s="258"/>
      <c r="C423" s="266"/>
      <c r="D423" s="685" t="s">
        <v>595</v>
      </c>
      <c r="E423" s="686"/>
      <c r="F423" s="686"/>
      <c r="G423" s="686"/>
      <c r="H423" s="687"/>
      <c r="I423" s="683" t="s">
        <v>596</v>
      </c>
      <c r="J423" s="684"/>
      <c r="K423" s="267"/>
      <c r="L423" s="258"/>
    </row>
    <row r="424" spans="2:12" ht="16.5">
      <c r="B424" s="258"/>
      <c r="C424" s="266"/>
      <c r="D424" s="708" t="s">
        <v>597</v>
      </c>
      <c r="E424" s="709"/>
      <c r="F424" s="709"/>
      <c r="G424" s="709"/>
      <c r="H424" s="709"/>
      <c r="I424" s="709"/>
      <c r="J424" s="710"/>
      <c r="K424" s="267"/>
      <c r="L424" s="258"/>
    </row>
    <row r="425" spans="2:12" ht="15.75">
      <c r="B425" s="258"/>
      <c r="C425" s="266"/>
      <c r="D425" s="268"/>
      <c r="E425" s="268"/>
      <c r="F425" s="268"/>
      <c r="G425" s="269"/>
      <c r="H425" s="269"/>
      <c r="I425" s="268"/>
      <c r="J425" s="268"/>
      <c r="K425" s="267"/>
      <c r="L425" s="258"/>
    </row>
    <row r="426" spans="2:12" ht="16.5">
      <c r="B426" s="259"/>
      <c r="C426" s="270"/>
      <c r="D426" s="271" t="s">
        <v>598</v>
      </c>
      <c r="E426" s="711" t="s">
        <v>599</v>
      </c>
      <c r="F426" s="712"/>
      <c r="G426" s="712"/>
      <c r="H426" s="712"/>
      <c r="I426" s="712"/>
      <c r="J426" s="713"/>
      <c r="K426" s="272"/>
      <c r="L426" s="259"/>
    </row>
    <row r="427" spans="2:12" ht="16.5">
      <c r="B427" s="258"/>
      <c r="C427" s="266"/>
      <c r="D427" s="273">
        <v>3</v>
      </c>
      <c r="E427" s="714" t="s">
        <v>600</v>
      </c>
      <c r="F427" s="715"/>
      <c r="G427" s="715"/>
      <c r="H427" s="715"/>
      <c r="I427" s="715"/>
      <c r="J427" s="716"/>
      <c r="K427" s="267"/>
      <c r="L427" s="258"/>
    </row>
    <row r="428" spans="2:12" ht="16.5">
      <c r="B428" s="259"/>
      <c r="C428" s="270"/>
      <c r="D428" s="271" t="s">
        <v>601</v>
      </c>
      <c r="E428" s="711" t="s">
        <v>602</v>
      </c>
      <c r="F428" s="712"/>
      <c r="G428" s="712"/>
      <c r="H428" s="712"/>
      <c r="I428" s="712"/>
      <c r="J428" s="713"/>
      <c r="K428" s="272"/>
      <c r="L428" s="259"/>
    </row>
    <row r="429" spans="2:12" ht="16.5">
      <c r="B429" s="258"/>
      <c r="C429" s="266"/>
      <c r="D429" s="274">
        <v>3.03</v>
      </c>
      <c r="E429" s="714" t="s">
        <v>639</v>
      </c>
      <c r="F429" s="715"/>
      <c r="G429" s="715"/>
      <c r="H429" s="715"/>
      <c r="I429" s="715"/>
      <c r="J429" s="716"/>
      <c r="K429" s="267"/>
      <c r="L429" s="258"/>
    </row>
    <row r="430" spans="2:12" ht="16.5">
      <c r="B430" s="259"/>
      <c r="C430" s="270"/>
      <c r="D430" s="275" t="s">
        <v>604</v>
      </c>
      <c r="E430" s="717" t="s">
        <v>605</v>
      </c>
      <c r="F430" s="718"/>
      <c r="G430" s="718"/>
      <c r="H430" s="718"/>
      <c r="I430" s="719"/>
      <c r="J430" s="723" t="s">
        <v>606</v>
      </c>
      <c r="K430" s="272"/>
      <c r="L430" s="259"/>
    </row>
    <row r="431" spans="2:12" ht="16.5">
      <c r="B431" s="258"/>
      <c r="C431" s="266"/>
      <c r="D431" s="276" t="s">
        <v>670</v>
      </c>
      <c r="E431" s="720"/>
      <c r="F431" s="721"/>
      <c r="G431" s="721"/>
      <c r="H431" s="721"/>
      <c r="I431" s="722"/>
      <c r="J431" s="724"/>
      <c r="K431" s="267"/>
      <c r="L431" s="258"/>
    </row>
    <row r="432" spans="2:12" ht="16.5">
      <c r="B432" s="259"/>
      <c r="C432" s="270"/>
      <c r="D432" s="275" t="s">
        <v>608</v>
      </c>
      <c r="E432" s="692" t="s">
        <v>114</v>
      </c>
      <c r="F432" s="693"/>
      <c r="G432" s="693"/>
      <c r="H432" s="693"/>
      <c r="I432" s="694"/>
      <c r="J432" s="698" t="s">
        <v>109</v>
      </c>
      <c r="K432" s="272"/>
      <c r="L432" s="259"/>
    </row>
    <row r="433" spans="2:12" ht="16.5">
      <c r="B433" s="258"/>
      <c r="C433" s="266"/>
      <c r="D433" s="276" t="s">
        <v>670</v>
      </c>
      <c r="E433" s="695"/>
      <c r="F433" s="696"/>
      <c r="G433" s="696"/>
      <c r="H433" s="696"/>
      <c r="I433" s="697"/>
      <c r="J433" s="699"/>
      <c r="K433" s="267"/>
      <c r="L433" s="258"/>
    </row>
    <row r="434" spans="2:12" ht="15.75">
      <c r="B434" s="258"/>
      <c r="C434" s="266"/>
      <c r="D434" s="700"/>
      <c r="E434" s="700"/>
      <c r="F434" s="700"/>
      <c r="G434" s="700"/>
      <c r="H434" s="700"/>
      <c r="I434" s="700"/>
      <c r="J434" s="700"/>
      <c r="K434" s="267"/>
      <c r="L434" s="258"/>
    </row>
    <row r="435" spans="2:12" ht="15.75">
      <c r="B435" s="258"/>
      <c r="C435" s="266"/>
      <c r="D435" s="701" t="s">
        <v>609</v>
      </c>
      <c r="E435" s="702"/>
      <c r="F435" s="702"/>
      <c r="G435" s="702"/>
      <c r="H435" s="702"/>
      <c r="I435" s="702"/>
      <c r="J435" s="703"/>
      <c r="K435" s="267"/>
      <c r="L435" s="258"/>
    </row>
    <row r="436" spans="2:12" ht="15.75">
      <c r="B436" s="258"/>
      <c r="C436" s="266"/>
      <c r="D436" s="704" t="s">
        <v>70</v>
      </c>
      <c r="E436" s="705"/>
      <c r="F436" s="705"/>
      <c r="G436" s="277" t="s">
        <v>606</v>
      </c>
      <c r="H436" s="277" t="s">
        <v>610</v>
      </c>
      <c r="I436" s="278" t="s">
        <v>611</v>
      </c>
      <c r="J436" s="279" t="s">
        <v>612</v>
      </c>
      <c r="K436" s="267"/>
      <c r="L436" s="258"/>
    </row>
    <row r="437" spans="2:12" ht="15.75">
      <c r="B437" s="258"/>
      <c r="C437" s="266"/>
      <c r="D437" s="706" t="s">
        <v>671</v>
      </c>
      <c r="E437" s="707"/>
      <c r="F437" s="707"/>
      <c r="G437" s="367" t="s">
        <v>109</v>
      </c>
      <c r="H437" s="368">
        <v>453833.24</v>
      </c>
      <c r="I437" s="282">
        <v>1.05</v>
      </c>
      <c r="J437" s="283">
        <f>ROUND((+IF(D437="","",H437*I437)),2)</f>
        <v>476524.9</v>
      </c>
      <c r="K437" s="267"/>
      <c r="L437" s="258"/>
    </row>
    <row r="438" spans="2:12" ht="15.75">
      <c r="B438" s="258"/>
      <c r="C438" s="266"/>
      <c r="D438" s="688"/>
      <c r="E438" s="689"/>
      <c r="F438" s="689"/>
      <c r="G438" s="369" t="s">
        <v>618</v>
      </c>
      <c r="H438" s="370" t="s">
        <v>618</v>
      </c>
      <c r="I438" s="286"/>
      <c r="J438" s="287" t="str">
        <f>+IF(D438="","",H438*I438)</f>
        <v/>
      </c>
      <c r="K438" s="267"/>
      <c r="L438" s="258"/>
    </row>
    <row r="439" spans="2:12" ht="15.75">
      <c r="B439" s="258"/>
      <c r="C439" s="266"/>
      <c r="D439" s="688"/>
      <c r="E439" s="689"/>
      <c r="F439" s="689"/>
      <c r="G439" s="369" t="s">
        <v>618</v>
      </c>
      <c r="H439" s="370" t="s">
        <v>618</v>
      </c>
      <c r="I439" s="286"/>
      <c r="J439" s="287" t="str">
        <f>+IF(D439="","",H439*I439)</f>
        <v/>
      </c>
      <c r="K439" s="267"/>
      <c r="L439" s="258"/>
    </row>
    <row r="440" spans="2:12" ht="15.75">
      <c r="B440" s="258"/>
      <c r="C440" s="266"/>
      <c r="D440" s="688"/>
      <c r="E440" s="689"/>
      <c r="F440" s="689"/>
      <c r="G440" s="369" t="s">
        <v>618</v>
      </c>
      <c r="H440" s="370" t="s">
        <v>618</v>
      </c>
      <c r="I440" s="286"/>
      <c r="J440" s="287" t="str">
        <f>+IF(D440="","",H440*I440)</f>
        <v/>
      </c>
      <c r="K440" s="267"/>
      <c r="L440" s="258"/>
    </row>
    <row r="441" spans="2:12" ht="15.75">
      <c r="B441" s="258"/>
      <c r="C441" s="266"/>
      <c r="D441" s="690"/>
      <c r="E441" s="691"/>
      <c r="F441" s="691"/>
      <c r="G441" s="371" t="s">
        <v>618</v>
      </c>
      <c r="H441" s="372" t="s">
        <v>618</v>
      </c>
      <c r="I441" s="290"/>
      <c r="J441" s="291" t="str">
        <f>+IF(D441="","",H441*I441)</f>
        <v/>
      </c>
      <c r="K441" s="267"/>
      <c r="L441" s="258"/>
    </row>
    <row r="442" spans="2:12" ht="15.75">
      <c r="B442" s="258"/>
      <c r="C442" s="266"/>
      <c r="D442" s="258"/>
      <c r="E442" s="258"/>
      <c r="F442" s="258"/>
      <c r="G442" s="740" t="s">
        <v>619</v>
      </c>
      <c r="H442" s="740"/>
      <c r="I442" s="741"/>
      <c r="J442" s="293">
        <f>+ROUND(SUM(J437:J441),2)</f>
        <v>476524.9</v>
      </c>
      <c r="K442" s="267"/>
      <c r="L442" s="258"/>
    </row>
    <row r="443" spans="2:12" ht="15.75">
      <c r="B443" s="258"/>
      <c r="C443" s="266"/>
      <c r="D443" s="700"/>
      <c r="E443" s="700"/>
      <c r="F443" s="700"/>
      <c r="G443" s="700"/>
      <c r="H443" s="700"/>
      <c r="I443" s="700"/>
      <c r="J443" s="700"/>
      <c r="K443" s="267"/>
      <c r="L443" s="258"/>
    </row>
    <row r="444" spans="2:12" ht="15.75">
      <c r="B444" s="258"/>
      <c r="C444" s="266"/>
      <c r="D444" s="701" t="s">
        <v>620</v>
      </c>
      <c r="E444" s="702"/>
      <c r="F444" s="702"/>
      <c r="G444" s="702"/>
      <c r="H444" s="702"/>
      <c r="I444" s="702"/>
      <c r="J444" s="703"/>
      <c r="K444" s="267"/>
      <c r="L444" s="258"/>
    </row>
    <row r="445" spans="2:12" ht="15.75">
      <c r="B445" s="258"/>
      <c r="C445" s="266"/>
      <c r="D445" s="747" t="s">
        <v>70</v>
      </c>
      <c r="E445" s="747"/>
      <c r="F445" s="747"/>
      <c r="G445" s="297" t="s">
        <v>606</v>
      </c>
      <c r="H445" s="297" t="s">
        <v>621</v>
      </c>
      <c r="I445" s="356" t="s">
        <v>611</v>
      </c>
      <c r="J445" s="296" t="s">
        <v>612</v>
      </c>
      <c r="K445" s="267"/>
      <c r="L445" s="258"/>
    </row>
    <row r="446" spans="2:12" ht="15.75">
      <c r="B446" s="258"/>
      <c r="C446" s="266"/>
      <c r="D446" s="748" t="s">
        <v>622</v>
      </c>
      <c r="E446" s="749"/>
      <c r="F446" s="749"/>
      <c r="G446" s="358" t="s">
        <v>623</v>
      </c>
      <c r="H446" s="301">
        <v>77737.679999999993</v>
      </c>
      <c r="I446" s="357">
        <v>0.05</v>
      </c>
      <c r="J446" s="353">
        <f>+IF(D446="","",H446*I446)</f>
        <v>3886.884</v>
      </c>
      <c r="K446" s="267"/>
      <c r="L446" s="258"/>
    </row>
    <row r="447" spans="2:12" ht="15.75">
      <c r="B447" s="258"/>
      <c r="C447" s="266"/>
      <c r="D447" s="748"/>
      <c r="E447" s="749"/>
      <c r="F447" s="749"/>
      <c r="G447" s="358" t="s">
        <v>618</v>
      </c>
      <c r="H447" s="301" t="s">
        <v>618</v>
      </c>
      <c r="I447" s="302"/>
      <c r="J447" s="287" t="str">
        <f>+IF(D447="","",H447*I447)</f>
        <v/>
      </c>
      <c r="K447" s="267"/>
      <c r="L447" s="258"/>
    </row>
    <row r="448" spans="2:12" ht="15.75">
      <c r="B448" s="258"/>
      <c r="C448" s="266"/>
      <c r="D448" s="748"/>
      <c r="E448" s="749"/>
      <c r="F448" s="749"/>
      <c r="G448" s="358" t="s">
        <v>618</v>
      </c>
      <c r="H448" s="301" t="s">
        <v>618</v>
      </c>
      <c r="I448" s="303"/>
      <c r="J448" s="287" t="str">
        <f>+IF(D448="","",H448*I448)</f>
        <v/>
      </c>
      <c r="K448" s="267"/>
      <c r="L448" s="258"/>
    </row>
    <row r="449" spans="2:12" ht="15.75">
      <c r="B449" s="258"/>
      <c r="C449" s="266"/>
      <c r="D449" s="737"/>
      <c r="E449" s="738"/>
      <c r="F449" s="739"/>
      <c r="G449" s="358" t="s">
        <v>618</v>
      </c>
      <c r="H449" s="301" t="s">
        <v>618</v>
      </c>
      <c r="I449" s="360"/>
      <c r="J449" s="291" t="str">
        <f>+IF(D449="","",H449*I449)</f>
        <v/>
      </c>
      <c r="K449" s="267"/>
      <c r="L449" s="258"/>
    </row>
    <row r="450" spans="2:12" ht="15.75">
      <c r="B450" s="258"/>
      <c r="C450" s="266"/>
      <c r="D450" s="258"/>
      <c r="E450" s="258"/>
      <c r="F450" s="258"/>
      <c r="G450" s="729" t="s">
        <v>624</v>
      </c>
      <c r="H450" s="729"/>
      <c r="I450" s="730"/>
      <c r="J450" s="308">
        <f>ROUND(+SUM(J446:J449),2)</f>
        <v>3886.88</v>
      </c>
      <c r="K450" s="267"/>
      <c r="L450" s="258"/>
    </row>
    <row r="451" spans="2:12" ht="15.75">
      <c r="B451" s="258"/>
      <c r="C451" s="266"/>
      <c r="D451" s="670"/>
      <c r="E451" s="670"/>
      <c r="F451" s="670"/>
      <c r="G451" s="670"/>
      <c r="H451" s="670"/>
      <c r="I451" s="670"/>
      <c r="J451" s="670"/>
      <c r="K451" s="267"/>
      <c r="L451" s="258"/>
    </row>
    <row r="452" spans="2:12" ht="15.75">
      <c r="B452" s="258"/>
      <c r="C452" s="266"/>
      <c r="D452" s="742" t="s">
        <v>625</v>
      </c>
      <c r="E452" s="743"/>
      <c r="F452" s="743"/>
      <c r="G452" s="743"/>
      <c r="H452" s="743"/>
      <c r="I452" s="743"/>
      <c r="J452" s="744"/>
      <c r="K452" s="267"/>
      <c r="L452" s="309"/>
    </row>
    <row r="453" spans="2:12" ht="15.75">
      <c r="B453" s="310"/>
      <c r="C453" s="311"/>
      <c r="D453" s="745" t="s">
        <v>70</v>
      </c>
      <c r="E453" s="746"/>
      <c r="F453" s="746"/>
      <c r="G453" s="313" t="s">
        <v>606</v>
      </c>
      <c r="H453" s="314" t="s">
        <v>621</v>
      </c>
      <c r="I453" s="312" t="s">
        <v>611</v>
      </c>
      <c r="J453" s="315" t="s">
        <v>612</v>
      </c>
      <c r="K453" s="316"/>
      <c r="L453" s="317"/>
    </row>
    <row r="454" spans="2:12" ht="15.75">
      <c r="B454" s="258"/>
      <c r="C454" s="266"/>
      <c r="D454" s="725" t="s">
        <v>669</v>
      </c>
      <c r="E454" s="726"/>
      <c r="F454" s="726"/>
      <c r="G454" s="318" t="s">
        <v>627</v>
      </c>
      <c r="H454" s="319">
        <v>40914.569044249998</v>
      </c>
      <c r="I454" s="320">
        <v>1.9</v>
      </c>
      <c r="J454" s="321">
        <f>(+IF(D454="","",(H454*I454)))</f>
        <v>77737.681184074987</v>
      </c>
      <c r="K454" s="267"/>
      <c r="L454" s="309"/>
    </row>
    <row r="455" spans="2:12" ht="15.75">
      <c r="B455" s="258"/>
      <c r="C455" s="266"/>
      <c r="D455" s="725"/>
      <c r="E455" s="726"/>
      <c r="F455" s="726"/>
      <c r="G455" s="318"/>
      <c r="H455" s="319"/>
      <c r="I455" s="320"/>
      <c r="J455" s="321" t="str">
        <f>(+IF(D455="","",(H455*I455)))</f>
        <v/>
      </c>
      <c r="K455" s="267"/>
      <c r="L455" s="309"/>
    </row>
    <row r="456" spans="2:12" ht="15.75">
      <c r="B456" s="258"/>
      <c r="C456" s="266"/>
      <c r="D456" s="725"/>
      <c r="E456" s="726"/>
      <c r="F456" s="726"/>
      <c r="G456" s="318"/>
      <c r="H456" s="319"/>
      <c r="I456" s="320"/>
      <c r="J456" s="321" t="str">
        <f>(+IF(D456="","",(H456*I456)))</f>
        <v/>
      </c>
      <c r="K456" s="267"/>
      <c r="L456" s="309"/>
    </row>
    <row r="457" spans="2:12" ht="15.75">
      <c r="B457" s="258"/>
      <c r="C457" s="266"/>
      <c r="D457" s="727"/>
      <c r="E457" s="728"/>
      <c r="F457" s="728"/>
      <c r="G457" s="322"/>
      <c r="H457" s="323"/>
      <c r="I457" s="324"/>
      <c r="J457" s="325"/>
      <c r="K457" s="267"/>
      <c r="L457" s="309"/>
    </row>
    <row r="458" spans="2:12" ht="15.75">
      <c r="B458" s="258"/>
      <c r="C458" s="266"/>
      <c r="D458" s="258"/>
      <c r="E458" s="258"/>
      <c r="F458" s="258"/>
      <c r="G458" s="729" t="s">
        <v>628</v>
      </c>
      <c r="H458" s="729"/>
      <c r="I458" s="730"/>
      <c r="J458" s="293">
        <f>+ROUND(SUM(J454:J457),2)</f>
        <v>77737.679999999993</v>
      </c>
      <c r="K458" s="267"/>
      <c r="L458" s="309"/>
    </row>
    <row r="459" spans="2:12" ht="15.75">
      <c r="B459" s="258"/>
      <c r="C459" s="266"/>
      <c r="D459" s="258"/>
      <c r="E459" s="258"/>
      <c r="F459" s="258"/>
      <c r="G459" s="326"/>
      <c r="H459" s="327"/>
      <c r="I459" s="258"/>
      <c r="J459" s="258"/>
      <c r="K459" s="267"/>
      <c r="L459" s="258"/>
    </row>
    <row r="460" spans="2:12" ht="15.75">
      <c r="B460" s="258"/>
      <c r="C460" s="266"/>
      <c r="D460" s="731" t="s">
        <v>629</v>
      </c>
      <c r="E460" s="732"/>
      <c r="F460" s="732"/>
      <c r="G460" s="732"/>
      <c r="H460" s="732"/>
      <c r="I460" s="733"/>
      <c r="J460" s="328">
        <f>ROUND((SUM(+J442+J450+J458)),2)</f>
        <v>558149.46</v>
      </c>
      <c r="K460" s="267"/>
      <c r="L460" s="258"/>
    </row>
    <row r="461" spans="2:12" ht="15.75">
      <c r="B461" s="258"/>
      <c r="C461" s="266"/>
      <c r="D461" s="258"/>
      <c r="E461" s="258"/>
      <c r="F461" s="258"/>
      <c r="G461" s="326"/>
      <c r="H461" s="327"/>
      <c r="I461" s="258"/>
      <c r="J461" s="258"/>
      <c r="K461" s="267"/>
      <c r="L461" s="258"/>
    </row>
    <row r="462" spans="2:12" ht="15.75">
      <c r="B462" s="329"/>
      <c r="C462" s="330"/>
      <c r="D462" s="734" t="s">
        <v>630</v>
      </c>
      <c r="E462" s="735"/>
      <c r="F462" s="736"/>
      <c r="G462" s="331"/>
      <c r="H462" s="332"/>
      <c r="I462" s="333">
        <v>0</v>
      </c>
      <c r="J462" s="334">
        <f>+J460*I462</f>
        <v>0</v>
      </c>
      <c r="K462" s="335"/>
      <c r="L462" s="329"/>
    </row>
    <row r="463" spans="2:12" ht="15.75">
      <c r="B463" s="258"/>
      <c r="C463" s="266"/>
      <c r="D463" s="731" t="s">
        <v>631</v>
      </c>
      <c r="E463" s="732"/>
      <c r="F463" s="732"/>
      <c r="G463" s="732"/>
      <c r="H463" s="732"/>
      <c r="I463" s="733"/>
      <c r="J463" s="328">
        <f>+J462+J460</f>
        <v>558149.46</v>
      </c>
      <c r="K463" s="267"/>
      <c r="L463" s="258"/>
    </row>
    <row r="464" spans="2:12" ht="15.75">
      <c r="B464" s="258"/>
      <c r="C464" s="266"/>
      <c r="D464" s="258"/>
      <c r="E464" s="258"/>
      <c r="F464" s="258"/>
      <c r="G464" s="326"/>
      <c r="H464" s="327"/>
      <c r="I464" s="258"/>
      <c r="J464" s="258"/>
      <c r="K464" s="267"/>
      <c r="L464" s="258"/>
    </row>
    <row r="465" spans="2:12" ht="15.75">
      <c r="B465" s="329"/>
      <c r="C465" s="330"/>
      <c r="D465" s="771" t="s">
        <v>21</v>
      </c>
      <c r="E465" s="772"/>
      <c r="F465" s="772"/>
      <c r="G465" s="336"/>
      <c r="H465" s="337"/>
      <c r="I465" s="338">
        <v>0.24</v>
      </c>
      <c r="J465" s="339">
        <f>+J460*I465</f>
        <v>133955.87039999999</v>
      </c>
      <c r="K465" s="335"/>
      <c r="L465" s="329"/>
    </row>
    <row r="466" spans="2:12" ht="15.75">
      <c r="B466" s="329"/>
      <c r="C466" s="330"/>
      <c r="D466" s="773" t="s">
        <v>632</v>
      </c>
      <c r="E466" s="774"/>
      <c r="F466" s="774"/>
      <c r="G466" s="336"/>
      <c r="H466" s="337"/>
      <c r="I466" s="340">
        <v>0.01</v>
      </c>
      <c r="J466" s="341">
        <f>+J460*I466</f>
        <v>5581.4946</v>
      </c>
      <c r="K466" s="335"/>
      <c r="L466" s="329"/>
    </row>
    <row r="467" spans="2:12" ht="15.75">
      <c r="B467" s="329"/>
      <c r="C467" s="330"/>
      <c r="D467" s="773" t="s">
        <v>75</v>
      </c>
      <c r="E467" s="774"/>
      <c r="F467" s="774"/>
      <c r="G467" s="342"/>
      <c r="H467" s="343"/>
      <c r="I467" s="340">
        <v>0.05</v>
      </c>
      <c r="J467" s="341">
        <f>+J460*I467</f>
        <v>27907.472999999998</v>
      </c>
      <c r="K467" s="335"/>
      <c r="L467" s="329"/>
    </row>
    <row r="468" spans="2:12" ht="15.75">
      <c r="B468" s="258"/>
      <c r="C468" s="266"/>
      <c r="D468" s="775" t="s">
        <v>633</v>
      </c>
      <c r="E468" s="776"/>
      <c r="F468" s="776"/>
      <c r="G468" s="776"/>
      <c r="H468" s="776"/>
      <c r="I468" s="776"/>
      <c r="J468" s="344">
        <f>SUM(J465:J467)</f>
        <v>167444.83799999999</v>
      </c>
      <c r="K468" s="267"/>
      <c r="L468" s="258"/>
    </row>
    <row r="469" spans="2:12" ht="15.75">
      <c r="B469" s="258"/>
      <c r="C469" s="266"/>
      <c r="D469" s="757"/>
      <c r="E469" s="757"/>
      <c r="F469" s="757"/>
      <c r="G469" s="757"/>
      <c r="H469" s="757"/>
      <c r="I469" s="757"/>
      <c r="J469" s="757"/>
      <c r="K469" s="267"/>
      <c r="L469" s="258"/>
    </row>
    <row r="470" spans="2:12" ht="15.75">
      <c r="B470" s="258"/>
      <c r="C470" s="266"/>
      <c r="D470" s="759" t="s">
        <v>634</v>
      </c>
      <c r="E470" s="760"/>
      <c r="F470" s="760"/>
      <c r="G470" s="760"/>
      <c r="H470" s="760"/>
      <c r="I470" s="761"/>
      <c r="J470" s="345">
        <f>ROUND(SUM(J463+J468),0)</f>
        <v>725594</v>
      </c>
      <c r="K470" s="267"/>
      <c r="L470" s="258"/>
    </row>
    <row r="471" spans="2:12" ht="15.75">
      <c r="B471" s="258"/>
      <c r="C471" s="266"/>
      <c r="D471" s="757"/>
      <c r="E471" s="757"/>
      <c r="F471" s="757"/>
      <c r="G471" s="757"/>
      <c r="H471" s="757"/>
      <c r="I471" s="757"/>
      <c r="J471" s="757"/>
      <c r="K471" s="267"/>
      <c r="L471" s="258"/>
    </row>
    <row r="472" spans="2:12" ht="15.75">
      <c r="B472" s="258"/>
      <c r="C472" s="266"/>
      <c r="D472" s="762" t="s">
        <v>635</v>
      </c>
      <c r="E472" s="763"/>
      <c r="F472" s="764"/>
      <c r="G472" s="765"/>
      <c r="H472" s="766"/>
      <c r="I472" s="766"/>
      <c r="J472" s="767"/>
      <c r="K472" s="267"/>
      <c r="L472" s="258"/>
    </row>
    <row r="473" spans="2:12" ht="15.75">
      <c r="B473" s="258"/>
      <c r="C473" s="266"/>
      <c r="D473" s="753"/>
      <c r="E473" s="785"/>
      <c r="F473" s="786"/>
      <c r="G473" s="768"/>
      <c r="H473" s="769"/>
      <c r="I473" s="769"/>
      <c r="J473" s="770"/>
      <c r="K473" s="267"/>
      <c r="L473" s="258"/>
    </row>
    <row r="474" spans="2:12" ht="15.75">
      <c r="B474" s="258"/>
      <c r="C474" s="266"/>
      <c r="D474" s="753"/>
      <c r="E474" s="785"/>
      <c r="F474" s="786"/>
      <c r="G474" s="756" t="s">
        <v>636</v>
      </c>
      <c r="H474" s="757"/>
      <c r="I474" s="757"/>
      <c r="J474" s="758"/>
      <c r="K474" s="267"/>
      <c r="L474" s="258"/>
    </row>
    <row r="475" spans="2:12" ht="15.75">
      <c r="B475" s="258"/>
      <c r="C475" s="266"/>
      <c r="D475" s="753"/>
      <c r="E475" s="785"/>
      <c r="F475" s="786"/>
      <c r="G475" s="756" t="s">
        <v>637</v>
      </c>
      <c r="H475" s="757"/>
      <c r="I475" s="757"/>
      <c r="J475" s="758"/>
      <c r="K475" s="267"/>
      <c r="L475" s="258"/>
    </row>
    <row r="476" spans="2:12" ht="15.75">
      <c r="B476" s="258"/>
      <c r="C476" s="266"/>
      <c r="D476" s="753"/>
      <c r="E476" s="785"/>
      <c r="F476" s="786"/>
      <c r="G476" s="756" t="s">
        <v>79</v>
      </c>
      <c r="H476" s="757"/>
      <c r="I476" s="757"/>
      <c r="J476" s="758"/>
      <c r="K476" s="267"/>
      <c r="L476" s="258"/>
    </row>
    <row r="477" spans="2:12" ht="15.75">
      <c r="B477" s="258"/>
      <c r="C477" s="266"/>
      <c r="D477" s="787"/>
      <c r="E477" s="788"/>
      <c r="F477" s="789"/>
      <c r="G477" s="756" t="s">
        <v>636</v>
      </c>
      <c r="H477" s="757"/>
      <c r="I477" s="757"/>
      <c r="J477" s="758"/>
      <c r="K477" s="267"/>
      <c r="L477" s="258"/>
    </row>
    <row r="478" spans="2:12" ht="15.75">
      <c r="B478" s="258"/>
      <c r="C478" s="266"/>
      <c r="D478" s="777"/>
      <c r="E478" s="790"/>
      <c r="F478" s="791"/>
      <c r="G478" s="780" t="s">
        <v>638</v>
      </c>
      <c r="H478" s="781"/>
      <c r="I478" s="781"/>
      <c r="J478" s="782"/>
      <c r="K478" s="267"/>
      <c r="L478" s="258"/>
    </row>
    <row r="479" spans="2:12" ht="15.75">
      <c r="B479" s="258"/>
      <c r="C479" s="346"/>
      <c r="D479" s="347"/>
      <c r="E479" s="347"/>
      <c r="F479" s="347"/>
      <c r="G479" s="348"/>
      <c r="H479" s="349"/>
      <c r="I479" s="347"/>
      <c r="J479" s="347"/>
      <c r="K479" s="350"/>
      <c r="L479" s="258"/>
    </row>
    <row r="480" spans="2:12" ht="15.75">
      <c r="B480" s="258"/>
      <c r="C480" s="258"/>
      <c r="D480" s="258"/>
      <c r="E480" s="258"/>
      <c r="F480" s="258"/>
      <c r="G480" s="326"/>
      <c r="H480" s="351"/>
      <c r="I480" s="258"/>
      <c r="J480" s="258"/>
      <c r="K480" s="258"/>
      <c r="L480" s="258"/>
    </row>
    <row r="481" spans="2:12" ht="15.75">
      <c r="B481" s="258"/>
      <c r="C481" s="670"/>
      <c r="D481" s="670"/>
      <c r="E481" s="670"/>
      <c r="F481" s="670"/>
      <c r="G481" s="670"/>
      <c r="H481" s="670"/>
      <c r="I481" s="670"/>
      <c r="J481" s="670"/>
      <c r="K481" s="258"/>
      <c r="L481" s="258"/>
    </row>
    <row r="482" spans="2:12" ht="15.75">
      <c r="B482" s="258"/>
      <c r="C482" s="261"/>
      <c r="D482" s="262"/>
      <c r="E482" s="262"/>
      <c r="F482" s="262"/>
      <c r="G482" s="263"/>
      <c r="H482" s="264"/>
      <c r="I482" s="262"/>
      <c r="J482" s="262"/>
      <c r="K482" s="265"/>
      <c r="L482" s="258"/>
    </row>
    <row r="483" spans="2:12" ht="15.75">
      <c r="B483" s="258"/>
      <c r="C483" s="266"/>
      <c r="D483" s="671"/>
      <c r="E483" s="672"/>
      <c r="F483" s="675" t="s">
        <v>592</v>
      </c>
      <c r="G483" s="676"/>
      <c r="H483" s="677"/>
      <c r="I483" s="681" t="s">
        <v>593</v>
      </c>
      <c r="J483" s="682"/>
      <c r="K483" s="267"/>
      <c r="L483" s="258"/>
    </row>
    <row r="484" spans="2:12" ht="15.75">
      <c r="B484" s="258"/>
      <c r="C484" s="266"/>
      <c r="D484" s="673"/>
      <c r="E484" s="674"/>
      <c r="F484" s="678"/>
      <c r="G484" s="679"/>
      <c r="H484" s="680"/>
      <c r="I484" s="683" t="s">
        <v>594</v>
      </c>
      <c r="J484" s="684"/>
      <c r="K484" s="267"/>
      <c r="L484" s="258"/>
    </row>
    <row r="485" spans="2:12" ht="16.5">
      <c r="B485" s="258"/>
      <c r="C485" s="266"/>
      <c r="D485" s="685" t="s">
        <v>595</v>
      </c>
      <c r="E485" s="686"/>
      <c r="F485" s="686"/>
      <c r="G485" s="686"/>
      <c r="H485" s="687"/>
      <c r="I485" s="683" t="s">
        <v>596</v>
      </c>
      <c r="J485" s="684"/>
      <c r="K485" s="267"/>
      <c r="L485" s="258"/>
    </row>
    <row r="486" spans="2:12" ht="16.5">
      <c r="B486" s="258"/>
      <c r="C486" s="266"/>
      <c r="D486" s="708" t="s">
        <v>597</v>
      </c>
      <c r="E486" s="709"/>
      <c r="F486" s="709"/>
      <c r="G486" s="709"/>
      <c r="H486" s="709"/>
      <c r="I486" s="709"/>
      <c r="J486" s="710"/>
      <c r="K486" s="267"/>
      <c r="L486" s="258"/>
    </row>
    <row r="487" spans="2:12" ht="15.75">
      <c r="B487" s="258"/>
      <c r="C487" s="266"/>
      <c r="D487" s="268"/>
      <c r="E487" s="268"/>
      <c r="F487" s="268"/>
      <c r="G487" s="269"/>
      <c r="H487" s="269"/>
      <c r="I487" s="268"/>
      <c r="J487" s="268"/>
      <c r="K487" s="267"/>
      <c r="L487" s="258"/>
    </row>
    <row r="488" spans="2:12" ht="16.5">
      <c r="B488" s="259"/>
      <c r="C488" s="270"/>
      <c r="D488" s="271" t="s">
        <v>598</v>
      </c>
      <c r="E488" s="711" t="s">
        <v>599</v>
      </c>
      <c r="F488" s="712"/>
      <c r="G488" s="712"/>
      <c r="H488" s="712"/>
      <c r="I488" s="712"/>
      <c r="J488" s="713"/>
      <c r="K488" s="272"/>
      <c r="L488" s="259"/>
    </row>
    <row r="489" spans="2:12" ht="16.5">
      <c r="B489" s="258"/>
      <c r="C489" s="266"/>
      <c r="D489" s="273">
        <v>2</v>
      </c>
      <c r="E489" s="714" t="s">
        <v>653</v>
      </c>
      <c r="F489" s="715"/>
      <c r="G489" s="715"/>
      <c r="H489" s="715"/>
      <c r="I489" s="715"/>
      <c r="J489" s="716"/>
      <c r="K489" s="267"/>
      <c r="L489" s="258"/>
    </row>
    <row r="490" spans="2:12" ht="16.5">
      <c r="B490" s="259"/>
      <c r="C490" s="270"/>
      <c r="D490" s="271" t="s">
        <v>601</v>
      </c>
      <c r="E490" s="711" t="s">
        <v>602</v>
      </c>
      <c r="F490" s="712"/>
      <c r="G490" s="712"/>
      <c r="H490" s="712"/>
      <c r="I490" s="712"/>
      <c r="J490" s="713"/>
      <c r="K490" s="272"/>
      <c r="L490" s="259"/>
    </row>
    <row r="491" spans="2:12" ht="16.5">
      <c r="B491" s="258"/>
      <c r="C491" s="266"/>
      <c r="D491" s="273">
        <v>2.02</v>
      </c>
      <c r="E491" s="714" t="s">
        <v>654</v>
      </c>
      <c r="F491" s="715"/>
      <c r="G491" s="715"/>
      <c r="H491" s="715"/>
      <c r="I491" s="715"/>
      <c r="J491" s="716"/>
      <c r="K491" s="267"/>
      <c r="L491" s="258"/>
    </row>
    <row r="492" spans="2:12" ht="16.5">
      <c r="B492" s="259"/>
      <c r="C492" s="270"/>
      <c r="D492" s="275" t="s">
        <v>604</v>
      </c>
      <c r="E492" s="717" t="s">
        <v>605</v>
      </c>
      <c r="F492" s="718"/>
      <c r="G492" s="718"/>
      <c r="H492" s="718"/>
      <c r="I492" s="719"/>
      <c r="J492" s="723" t="s">
        <v>606</v>
      </c>
      <c r="K492" s="272"/>
      <c r="L492" s="259"/>
    </row>
    <row r="493" spans="2:12" ht="16.5">
      <c r="B493" s="258"/>
      <c r="C493" s="266"/>
      <c r="D493" s="276" t="s">
        <v>672</v>
      </c>
      <c r="E493" s="720"/>
      <c r="F493" s="721"/>
      <c r="G493" s="721"/>
      <c r="H493" s="721"/>
      <c r="I493" s="722"/>
      <c r="J493" s="724"/>
      <c r="K493" s="267"/>
      <c r="L493" s="258"/>
    </row>
    <row r="494" spans="2:12" ht="16.5">
      <c r="B494" s="259"/>
      <c r="C494" s="270"/>
      <c r="D494" s="275" t="s">
        <v>608</v>
      </c>
      <c r="E494" s="692" t="s">
        <v>117</v>
      </c>
      <c r="F494" s="693"/>
      <c r="G494" s="693"/>
      <c r="H494" s="693"/>
      <c r="I494" s="694"/>
      <c r="J494" s="698" t="s">
        <v>109</v>
      </c>
      <c r="K494" s="272"/>
      <c r="L494" s="259"/>
    </row>
    <row r="495" spans="2:12" ht="16.5">
      <c r="B495" s="258"/>
      <c r="C495" s="266"/>
      <c r="D495" s="276" t="s">
        <v>672</v>
      </c>
      <c r="E495" s="695"/>
      <c r="F495" s="696"/>
      <c r="G495" s="696"/>
      <c r="H495" s="696"/>
      <c r="I495" s="697"/>
      <c r="J495" s="699"/>
      <c r="K495" s="267"/>
      <c r="L495" s="258"/>
    </row>
    <row r="496" spans="2:12" ht="15.75">
      <c r="B496" s="258"/>
      <c r="C496" s="266"/>
      <c r="D496" s="700"/>
      <c r="E496" s="700"/>
      <c r="F496" s="700"/>
      <c r="G496" s="700"/>
      <c r="H496" s="700"/>
      <c r="I496" s="700"/>
      <c r="J496" s="700"/>
      <c r="K496" s="267"/>
      <c r="L496" s="258"/>
    </row>
    <row r="497" spans="2:12" ht="15.75">
      <c r="B497" s="258"/>
      <c r="C497" s="266"/>
      <c r="D497" s="701" t="s">
        <v>609</v>
      </c>
      <c r="E497" s="702"/>
      <c r="F497" s="702"/>
      <c r="G497" s="702"/>
      <c r="H497" s="702"/>
      <c r="I497" s="702"/>
      <c r="J497" s="703"/>
      <c r="K497" s="267"/>
      <c r="L497" s="258"/>
    </row>
    <row r="498" spans="2:12" ht="15.75">
      <c r="B498" s="258"/>
      <c r="C498" s="266"/>
      <c r="D498" s="704" t="s">
        <v>70</v>
      </c>
      <c r="E498" s="705"/>
      <c r="F498" s="705"/>
      <c r="G498" s="277" t="s">
        <v>606</v>
      </c>
      <c r="H498" s="277" t="s">
        <v>610</v>
      </c>
      <c r="I498" s="278" t="s">
        <v>611</v>
      </c>
      <c r="J498" s="279" t="s">
        <v>612</v>
      </c>
      <c r="K498" s="267"/>
      <c r="L498" s="258"/>
    </row>
    <row r="499" spans="2:12" ht="16.5">
      <c r="B499" s="258"/>
      <c r="C499" s="266"/>
      <c r="D499" s="706" t="s">
        <v>665</v>
      </c>
      <c r="E499" s="707"/>
      <c r="F499" s="707"/>
      <c r="G499" s="280" t="s">
        <v>174</v>
      </c>
      <c r="H499" s="281">
        <v>7933.33</v>
      </c>
      <c r="I499" s="282">
        <v>3.5</v>
      </c>
      <c r="J499" s="353">
        <f>ROUND((+IF(D499="","",H499*I499)),2)</f>
        <v>27766.66</v>
      </c>
      <c r="K499" s="267"/>
      <c r="L499" s="258"/>
    </row>
    <row r="500" spans="2:12" ht="16.5">
      <c r="B500" s="258"/>
      <c r="C500" s="266"/>
      <c r="D500" s="688" t="s">
        <v>673</v>
      </c>
      <c r="E500" s="689"/>
      <c r="F500" s="689"/>
      <c r="G500" s="284" t="s">
        <v>225</v>
      </c>
      <c r="H500" s="285">
        <v>7250</v>
      </c>
      <c r="I500" s="286">
        <v>1.3</v>
      </c>
      <c r="J500" s="287">
        <f>ROUND((+IF(D500="","",H500*I500)),2)</f>
        <v>9425</v>
      </c>
      <c r="K500" s="267"/>
      <c r="L500" s="258"/>
    </row>
    <row r="501" spans="2:12" ht="16.5">
      <c r="B501" s="258"/>
      <c r="C501" s="266"/>
      <c r="D501" s="688" t="s">
        <v>666</v>
      </c>
      <c r="E501" s="689"/>
      <c r="F501" s="689"/>
      <c r="G501" s="284" t="s">
        <v>109</v>
      </c>
      <c r="H501" s="285">
        <v>556652.91</v>
      </c>
      <c r="I501" s="286">
        <v>1.05</v>
      </c>
      <c r="J501" s="287">
        <f>+IF(D501="","",H501*I501)</f>
        <v>584485.55550000002</v>
      </c>
      <c r="K501" s="267"/>
      <c r="L501" s="258"/>
    </row>
    <row r="502" spans="2:12" ht="16.5">
      <c r="B502" s="258"/>
      <c r="C502" s="266"/>
      <c r="D502" s="688" t="s">
        <v>616</v>
      </c>
      <c r="E502" s="689"/>
      <c r="F502" s="689"/>
      <c r="G502" s="284" t="s">
        <v>617</v>
      </c>
      <c r="H502" s="285">
        <v>5094.67</v>
      </c>
      <c r="I502" s="286">
        <v>1</v>
      </c>
      <c r="J502" s="287">
        <f>+IF(D502="","",H502*I502)</f>
        <v>5094.67</v>
      </c>
      <c r="K502" s="267"/>
      <c r="L502" s="258"/>
    </row>
    <row r="503" spans="2:12" ht="16.5">
      <c r="B503" s="258"/>
      <c r="C503" s="266"/>
      <c r="D503" s="688"/>
      <c r="E503" s="689"/>
      <c r="F503" s="689"/>
      <c r="G503" s="284" t="s">
        <v>618</v>
      </c>
      <c r="H503" s="285" t="s">
        <v>618</v>
      </c>
      <c r="I503" s="286"/>
      <c r="J503" s="287" t="str">
        <f>+IF(D503="","",H503*I503)</f>
        <v/>
      </c>
      <c r="K503" s="267"/>
      <c r="L503" s="258"/>
    </row>
    <row r="504" spans="2:12" ht="16.5">
      <c r="B504" s="258"/>
      <c r="C504" s="266"/>
      <c r="D504" s="688"/>
      <c r="E504" s="689"/>
      <c r="F504" s="689"/>
      <c r="G504" s="284" t="s">
        <v>618</v>
      </c>
      <c r="H504" s="285" t="s">
        <v>618</v>
      </c>
      <c r="I504" s="286"/>
      <c r="J504" s="287" t="str">
        <f>+IF(D504="","",H504*I504)</f>
        <v/>
      </c>
      <c r="K504" s="267"/>
      <c r="L504" s="258"/>
    </row>
    <row r="505" spans="2:12" ht="16.5">
      <c r="B505" s="258"/>
      <c r="C505" s="266"/>
      <c r="D505" s="690"/>
      <c r="E505" s="691"/>
      <c r="F505" s="691"/>
      <c r="G505" s="288" t="s">
        <v>618</v>
      </c>
      <c r="H505" s="289" t="s">
        <v>618</v>
      </c>
      <c r="I505" s="290"/>
      <c r="J505" s="291" t="str">
        <f>+IF(D505="","",H505*I505)</f>
        <v/>
      </c>
      <c r="K505" s="267"/>
      <c r="L505" s="258"/>
    </row>
    <row r="506" spans="2:12" ht="15.75">
      <c r="B506" s="258"/>
      <c r="C506" s="266"/>
      <c r="D506" s="258"/>
      <c r="E506" s="258"/>
      <c r="F506" s="258"/>
      <c r="G506" s="740" t="s">
        <v>619</v>
      </c>
      <c r="H506" s="740"/>
      <c r="I506" s="741"/>
      <c r="J506" s="293">
        <f>+ROUND(SUM(J499:J505),2)</f>
        <v>626771.89</v>
      </c>
      <c r="K506" s="267"/>
      <c r="L506" s="258"/>
    </row>
    <row r="507" spans="2:12" ht="15.75">
      <c r="B507" s="258"/>
      <c r="C507" s="266"/>
      <c r="D507" s="701" t="s">
        <v>620</v>
      </c>
      <c r="E507" s="702"/>
      <c r="F507" s="702"/>
      <c r="G507" s="702"/>
      <c r="H507" s="702"/>
      <c r="I507" s="702"/>
      <c r="J507" s="703"/>
      <c r="K507" s="267"/>
      <c r="L507" s="258"/>
    </row>
    <row r="508" spans="2:12" ht="15.75">
      <c r="B508" s="258"/>
      <c r="C508" s="266"/>
      <c r="D508" s="747" t="s">
        <v>70</v>
      </c>
      <c r="E508" s="747"/>
      <c r="F508" s="747"/>
      <c r="G508" s="297" t="s">
        <v>606</v>
      </c>
      <c r="H508" s="297" t="s">
        <v>621</v>
      </c>
      <c r="I508" s="296" t="s">
        <v>611</v>
      </c>
      <c r="J508" s="296" t="s">
        <v>612</v>
      </c>
      <c r="K508" s="267"/>
      <c r="L508" s="258"/>
    </row>
    <row r="509" spans="2:12" ht="15.75">
      <c r="B509" s="258"/>
      <c r="C509" s="266"/>
      <c r="D509" s="748" t="s">
        <v>622</v>
      </c>
      <c r="E509" s="749"/>
      <c r="F509" s="749"/>
      <c r="G509" s="361" t="s">
        <v>623</v>
      </c>
      <c r="H509" s="299">
        <v>245487.41</v>
      </c>
      <c r="I509" s="300">
        <v>0.05</v>
      </c>
      <c r="J509" s="283">
        <f>+IF(D509="","",H509*I509)</f>
        <v>12274.370500000001</v>
      </c>
      <c r="K509" s="267"/>
      <c r="L509" s="258"/>
    </row>
    <row r="510" spans="2:12" ht="15.75">
      <c r="B510" s="258"/>
      <c r="C510" s="266"/>
      <c r="D510" s="737" t="s">
        <v>668</v>
      </c>
      <c r="E510" s="738"/>
      <c r="F510" s="739"/>
      <c r="G510" s="304" t="s">
        <v>659</v>
      </c>
      <c r="H510" s="305">
        <v>89075</v>
      </c>
      <c r="I510" s="306">
        <v>3.1E-2</v>
      </c>
      <c r="J510" s="291">
        <f>+IF(D510="","",H510*I510)</f>
        <v>2761.3249999999998</v>
      </c>
      <c r="K510" s="267"/>
      <c r="L510" s="258"/>
    </row>
    <row r="511" spans="2:12" ht="15.75">
      <c r="B511" s="258"/>
      <c r="C511" s="266"/>
      <c r="D511" s="258"/>
      <c r="E511" s="258"/>
      <c r="F511" s="258"/>
      <c r="G511" s="740" t="s">
        <v>624</v>
      </c>
      <c r="H511" s="740"/>
      <c r="I511" s="741"/>
      <c r="J511" s="308">
        <f>ROUND(+SUM(J509:J510),2)</f>
        <v>15035.7</v>
      </c>
      <c r="K511" s="267"/>
      <c r="L511" s="258"/>
    </row>
    <row r="512" spans="2:12" ht="15.75">
      <c r="B512" s="258"/>
      <c r="C512" s="266"/>
      <c r="D512" s="670"/>
      <c r="E512" s="670"/>
      <c r="F512" s="670"/>
      <c r="G512" s="670"/>
      <c r="H512" s="670"/>
      <c r="I512" s="670"/>
      <c r="J512" s="670"/>
      <c r="K512" s="267"/>
      <c r="L512" s="258"/>
    </row>
    <row r="513" spans="2:12" ht="15.75">
      <c r="B513" s="258"/>
      <c r="C513" s="266"/>
      <c r="D513" s="742" t="s">
        <v>625</v>
      </c>
      <c r="E513" s="743"/>
      <c r="F513" s="743"/>
      <c r="G513" s="743"/>
      <c r="H513" s="743"/>
      <c r="I513" s="743"/>
      <c r="J513" s="744"/>
      <c r="K513" s="267"/>
      <c r="L513" s="309"/>
    </row>
    <row r="514" spans="2:12" ht="15.75">
      <c r="B514" s="310"/>
      <c r="C514" s="311"/>
      <c r="D514" s="745" t="s">
        <v>70</v>
      </c>
      <c r="E514" s="746"/>
      <c r="F514" s="746"/>
      <c r="G514" s="313" t="s">
        <v>606</v>
      </c>
      <c r="H514" s="314" t="s">
        <v>621</v>
      </c>
      <c r="I514" s="312" t="s">
        <v>611</v>
      </c>
      <c r="J514" s="315" t="s">
        <v>612</v>
      </c>
      <c r="K514" s="316"/>
      <c r="L514" s="317"/>
    </row>
    <row r="515" spans="2:12" ht="15.75">
      <c r="B515" s="258"/>
      <c r="C515" s="266"/>
      <c r="D515" s="725" t="s">
        <v>669</v>
      </c>
      <c r="E515" s="726"/>
      <c r="F515" s="726"/>
      <c r="G515" s="318" t="s">
        <v>627</v>
      </c>
      <c r="H515" s="319">
        <v>40914.569044249998</v>
      </c>
      <c r="I515" s="320">
        <v>6</v>
      </c>
      <c r="J515" s="321">
        <f>(+IF(D515="","",(H515*I515)))</f>
        <v>245487.41426549997</v>
      </c>
      <c r="K515" s="267"/>
      <c r="L515" s="309"/>
    </row>
    <row r="516" spans="2:12" ht="15.75">
      <c r="B516" s="258"/>
      <c r="C516" s="266"/>
      <c r="D516" s="725"/>
      <c r="E516" s="726"/>
      <c r="F516" s="726"/>
      <c r="G516" s="318"/>
      <c r="H516" s="319"/>
      <c r="I516" s="320"/>
      <c r="J516" s="321" t="str">
        <f>(+IF(D516="","",(H516*I516)))</f>
        <v/>
      </c>
      <c r="K516" s="267"/>
      <c r="L516" s="309"/>
    </row>
    <row r="517" spans="2:12" ht="15.75">
      <c r="B517" s="258"/>
      <c r="C517" s="266"/>
      <c r="D517" s="725"/>
      <c r="E517" s="726"/>
      <c r="F517" s="726"/>
      <c r="G517" s="318"/>
      <c r="H517" s="319"/>
      <c r="I517" s="320"/>
      <c r="J517" s="321" t="str">
        <f>(+IF(D517="","",(H517*I517)))</f>
        <v/>
      </c>
      <c r="K517" s="267"/>
      <c r="L517" s="309"/>
    </row>
    <row r="518" spans="2:12" ht="15.75">
      <c r="B518" s="258"/>
      <c r="C518" s="266"/>
      <c r="D518" s="727"/>
      <c r="E518" s="728"/>
      <c r="F518" s="728"/>
      <c r="G518" s="322"/>
      <c r="H518" s="323"/>
      <c r="I518" s="324"/>
      <c r="J518" s="325"/>
      <c r="K518" s="267"/>
      <c r="L518" s="309"/>
    </row>
    <row r="519" spans="2:12" ht="15.75">
      <c r="B519" s="258"/>
      <c r="C519" s="266"/>
      <c r="D519" s="258"/>
      <c r="E519" s="258"/>
      <c r="F519" s="258"/>
      <c r="G519" s="729" t="s">
        <v>628</v>
      </c>
      <c r="H519" s="729"/>
      <c r="I519" s="730"/>
      <c r="J519" s="293">
        <f>+ROUND(SUM(J515:J518),2)</f>
        <v>245487.41</v>
      </c>
      <c r="K519" s="267"/>
      <c r="L519" s="309"/>
    </row>
    <row r="520" spans="2:12" ht="15.75">
      <c r="B520" s="258"/>
      <c r="C520" s="266"/>
      <c r="D520" s="258"/>
      <c r="E520" s="258"/>
      <c r="F520" s="258"/>
      <c r="G520" s="326"/>
      <c r="H520" s="327"/>
      <c r="I520" s="258"/>
      <c r="J520" s="258"/>
      <c r="K520" s="267"/>
      <c r="L520" s="258"/>
    </row>
    <row r="521" spans="2:12" ht="15.75">
      <c r="B521" s="258"/>
      <c r="C521" s="266"/>
      <c r="D521" s="731" t="s">
        <v>629</v>
      </c>
      <c r="E521" s="732"/>
      <c r="F521" s="732"/>
      <c r="G521" s="732"/>
      <c r="H521" s="732"/>
      <c r="I521" s="733"/>
      <c r="J521" s="328">
        <f>ROUND((SUM(+J506+J511+J519)),2)</f>
        <v>887295</v>
      </c>
      <c r="K521" s="267"/>
      <c r="L521" s="258"/>
    </row>
    <row r="522" spans="2:12" ht="15.75">
      <c r="B522" s="258"/>
      <c r="C522" s="266"/>
      <c r="D522" s="258"/>
      <c r="E522" s="258"/>
      <c r="F522" s="258"/>
      <c r="G522" s="326"/>
      <c r="H522" s="327"/>
      <c r="I522" s="258"/>
      <c r="J522" s="258"/>
      <c r="K522" s="267"/>
      <c r="L522" s="258"/>
    </row>
    <row r="523" spans="2:12" ht="15.75">
      <c r="B523" s="329"/>
      <c r="C523" s="330"/>
      <c r="D523" s="734" t="s">
        <v>630</v>
      </c>
      <c r="E523" s="735"/>
      <c r="F523" s="736"/>
      <c r="G523" s="331"/>
      <c r="H523" s="332"/>
      <c r="I523" s="333">
        <v>0</v>
      </c>
      <c r="J523" s="334">
        <f>+J521*I523</f>
        <v>0</v>
      </c>
      <c r="K523" s="335"/>
      <c r="L523" s="329"/>
    </row>
    <row r="524" spans="2:12" ht="15.75">
      <c r="B524" s="258"/>
      <c r="C524" s="266"/>
      <c r="D524" s="731" t="s">
        <v>631</v>
      </c>
      <c r="E524" s="732"/>
      <c r="F524" s="732"/>
      <c r="G524" s="732"/>
      <c r="H524" s="732"/>
      <c r="I524" s="733"/>
      <c r="J524" s="328">
        <f>+J523+J521</f>
        <v>887295</v>
      </c>
      <c r="K524" s="267"/>
      <c r="L524" s="258"/>
    </row>
    <row r="525" spans="2:12" ht="15.75">
      <c r="B525" s="258"/>
      <c r="C525" s="266"/>
      <c r="D525" s="258"/>
      <c r="E525" s="258"/>
      <c r="F525" s="258"/>
      <c r="G525" s="326"/>
      <c r="H525" s="327"/>
      <c r="I525" s="258"/>
      <c r="J525" s="258"/>
      <c r="K525" s="267"/>
      <c r="L525" s="258"/>
    </row>
    <row r="526" spans="2:12" ht="15.75">
      <c r="B526" s="329"/>
      <c r="C526" s="330"/>
      <c r="D526" s="771" t="s">
        <v>21</v>
      </c>
      <c r="E526" s="772"/>
      <c r="F526" s="772"/>
      <c r="G526" s="336"/>
      <c r="H526" s="337"/>
      <c r="I526" s="338">
        <v>0.24</v>
      </c>
      <c r="J526" s="339">
        <f>+J521*I526</f>
        <v>212950.8</v>
      </c>
      <c r="K526" s="335"/>
      <c r="L526" s="329"/>
    </row>
    <row r="527" spans="2:12" ht="15.75">
      <c r="B527" s="329"/>
      <c r="C527" s="330"/>
      <c r="D527" s="773" t="s">
        <v>632</v>
      </c>
      <c r="E527" s="774"/>
      <c r="F527" s="774"/>
      <c r="G527" s="336"/>
      <c r="H527" s="337"/>
      <c r="I527" s="340">
        <v>0.01</v>
      </c>
      <c r="J527" s="341">
        <f>+J521*I527</f>
        <v>8872.9500000000007</v>
      </c>
      <c r="K527" s="335"/>
      <c r="L527" s="329"/>
    </row>
    <row r="528" spans="2:12" ht="15.75">
      <c r="B528" s="329"/>
      <c r="C528" s="330"/>
      <c r="D528" s="773" t="s">
        <v>75</v>
      </c>
      <c r="E528" s="774"/>
      <c r="F528" s="774"/>
      <c r="G528" s="342"/>
      <c r="H528" s="343"/>
      <c r="I528" s="340">
        <v>0.05</v>
      </c>
      <c r="J528" s="341">
        <f>+J521*I528</f>
        <v>44364.75</v>
      </c>
      <c r="K528" s="335"/>
      <c r="L528" s="329"/>
    </row>
    <row r="529" spans="2:12" ht="15.75">
      <c r="B529" s="258"/>
      <c r="C529" s="266"/>
      <c r="D529" s="775" t="s">
        <v>633</v>
      </c>
      <c r="E529" s="776"/>
      <c r="F529" s="776"/>
      <c r="G529" s="776"/>
      <c r="H529" s="776"/>
      <c r="I529" s="776"/>
      <c r="J529" s="344">
        <f>SUM(J526:J528)</f>
        <v>266188.5</v>
      </c>
      <c r="K529" s="267"/>
      <c r="L529" s="258"/>
    </row>
    <row r="530" spans="2:12" ht="15.75">
      <c r="B530" s="258"/>
      <c r="C530" s="266"/>
      <c r="D530" s="757"/>
      <c r="E530" s="757"/>
      <c r="F530" s="757"/>
      <c r="G530" s="757"/>
      <c r="H530" s="757"/>
      <c r="I530" s="757"/>
      <c r="J530" s="757"/>
      <c r="K530" s="267"/>
      <c r="L530" s="258"/>
    </row>
    <row r="531" spans="2:12" ht="15.75">
      <c r="B531" s="258"/>
      <c r="C531" s="266"/>
      <c r="D531" s="759" t="s">
        <v>634</v>
      </c>
      <c r="E531" s="760"/>
      <c r="F531" s="760"/>
      <c r="G531" s="760"/>
      <c r="H531" s="760"/>
      <c r="I531" s="761"/>
      <c r="J531" s="345">
        <f>ROUND(SUM(J524+J529),0)</f>
        <v>1153484</v>
      </c>
      <c r="K531" s="267"/>
      <c r="L531" s="258"/>
    </row>
    <row r="532" spans="2:12" ht="15.75">
      <c r="B532" s="258"/>
      <c r="C532" s="266"/>
      <c r="D532" s="757"/>
      <c r="E532" s="757"/>
      <c r="F532" s="757"/>
      <c r="G532" s="757"/>
      <c r="H532" s="757"/>
      <c r="I532" s="757"/>
      <c r="J532" s="757"/>
      <c r="K532" s="267"/>
      <c r="L532" s="258"/>
    </row>
    <row r="533" spans="2:12" ht="15.75">
      <c r="B533" s="258"/>
      <c r="C533" s="266"/>
      <c r="D533" s="762" t="s">
        <v>635</v>
      </c>
      <c r="E533" s="763"/>
      <c r="F533" s="764"/>
      <c r="G533" s="765"/>
      <c r="H533" s="766"/>
      <c r="I533" s="766"/>
      <c r="J533" s="767"/>
      <c r="K533" s="267"/>
      <c r="L533" s="258"/>
    </row>
    <row r="534" spans="2:12" ht="15.75">
      <c r="B534" s="258"/>
      <c r="C534" s="266"/>
      <c r="D534" s="753"/>
      <c r="E534" s="785"/>
      <c r="F534" s="786"/>
      <c r="G534" s="768"/>
      <c r="H534" s="769"/>
      <c r="I534" s="769"/>
      <c r="J534" s="770"/>
      <c r="K534" s="267"/>
      <c r="L534" s="258"/>
    </row>
    <row r="535" spans="2:12" ht="15.75">
      <c r="B535" s="258"/>
      <c r="C535" s="266"/>
      <c r="D535" s="753"/>
      <c r="E535" s="785"/>
      <c r="F535" s="786"/>
      <c r="G535" s="756" t="s">
        <v>636</v>
      </c>
      <c r="H535" s="757"/>
      <c r="I535" s="757"/>
      <c r="J535" s="758"/>
      <c r="K535" s="267"/>
      <c r="L535" s="258"/>
    </row>
    <row r="536" spans="2:12" ht="15.75">
      <c r="B536" s="258"/>
      <c r="C536" s="266"/>
      <c r="D536" s="753"/>
      <c r="E536" s="785"/>
      <c r="F536" s="786"/>
      <c r="G536" s="756" t="s">
        <v>637</v>
      </c>
      <c r="H536" s="757"/>
      <c r="I536" s="757"/>
      <c r="J536" s="758"/>
      <c r="K536" s="267"/>
      <c r="L536" s="258"/>
    </row>
    <row r="537" spans="2:12" ht="15.75">
      <c r="B537" s="258"/>
      <c r="C537" s="266"/>
      <c r="D537" s="753"/>
      <c r="E537" s="785"/>
      <c r="F537" s="786"/>
      <c r="G537" s="756" t="s">
        <v>79</v>
      </c>
      <c r="H537" s="757"/>
      <c r="I537" s="757"/>
      <c r="J537" s="758"/>
      <c r="K537" s="267"/>
      <c r="L537" s="258"/>
    </row>
    <row r="538" spans="2:12" ht="15.75">
      <c r="B538" s="258"/>
      <c r="C538" s="266"/>
      <c r="D538" s="787"/>
      <c r="E538" s="788"/>
      <c r="F538" s="789"/>
      <c r="G538" s="756" t="s">
        <v>636</v>
      </c>
      <c r="H538" s="757"/>
      <c r="I538" s="757"/>
      <c r="J538" s="758"/>
      <c r="K538" s="267"/>
      <c r="L538" s="258"/>
    </row>
    <row r="539" spans="2:12" ht="15.75">
      <c r="B539" s="258"/>
      <c r="C539" s="266"/>
      <c r="D539" s="777"/>
      <c r="E539" s="790"/>
      <c r="F539" s="791"/>
      <c r="G539" s="780" t="s">
        <v>638</v>
      </c>
      <c r="H539" s="781"/>
      <c r="I539" s="781"/>
      <c r="J539" s="782"/>
      <c r="K539" s="267"/>
      <c r="L539" s="258"/>
    </row>
    <row r="540" spans="2:12" ht="15.75">
      <c r="B540" s="258"/>
      <c r="C540" s="346"/>
      <c r="D540" s="347"/>
      <c r="E540" s="347"/>
      <c r="F540" s="347"/>
      <c r="G540" s="348"/>
      <c r="H540" s="349"/>
      <c r="I540" s="347"/>
      <c r="J540" s="347"/>
      <c r="K540" s="350"/>
      <c r="L540" s="258"/>
    </row>
    <row r="541" spans="2:12" ht="15.75">
      <c r="B541" s="258"/>
      <c r="C541" s="258"/>
      <c r="D541" s="258"/>
      <c r="E541" s="258"/>
      <c r="F541" s="258"/>
      <c r="G541" s="326"/>
      <c r="H541" s="351"/>
      <c r="I541" s="258"/>
      <c r="J541" s="258"/>
      <c r="K541" s="258"/>
      <c r="L541" s="258"/>
    </row>
    <row r="542" spans="2:12" ht="15.75">
      <c r="B542" s="258"/>
      <c r="C542" s="670"/>
      <c r="D542" s="670"/>
      <c r="E542" s="670"/>
      <c r="F542" s="670"/>
      <c r="G542" s="670"/>
      <c r="H542" s="670"/>
      <c r="I542" s="670"/>
      <c r="J542" s="670"/>
      <c r="K542" s="258"/>
      <c r="L542" s="258"/>
    </row>
    <row r="543" spans="2:12" ht="15.75">
      <c r="B543" s="258"/>
      <c r="C543" s="261"/>
      <c r="D543" s="262"/>
      <c r="E543" s="262"/>
      <c r="F543" s="262"/>
      <c r="G543" s="263"/>
      <c r="H543" s="264"/>
      <c r="I543" s="262"/>
      <c r="J543" s="262"/>
      <c r="K543" s="265"/>
      <c r="L543" s="258"/>
    </row>
    <row r="544" spans="2:12" ht="15.75">
      <c r="B544" s="258"/>
      <c r="C544" s="266"/>
      <c r="D544" s="671"/>
      <c r="E544" s="672"/>
      <c r="F544" s="675" t="s">
        <v>592</v>
      </c>
      <c r="G544" s="676"/>
      <c r="H544" s="677"/>
      <c r="I544" s="681" t="s">
        <v>593</v>
      </c>
      <c r="J544" s="682"/>
      <c r="K544" s="267"/>
      <c r="L544" s="258"/>
    </row>
    <row r="545" spans="2:12" ht="15.75">
      <c r="B545" s="258"/>
      <c r="C545" s="266"/>
      <c r="D545" s="673"/>
      <c r="E545" s="674"/>
      <c r="F545" s="678"/>
      <c r="G545" s="679"/>
      <c r="H545" s="680"/>
      <c r="I545" s="683" t="s">
        <v>594</v>
      </c>
      <c r="J545" s="684"/>
      <c r="K545" s="267"/>
      <c r="L545" s="258"/>
    </row>
    <row r="546" spans="2:12" ht="16.5">
      <c r="B546" s="258"/>
      <c r="C546" s="266"/>
      <c r="D546" s="685" t="s">
        <v>595</v>
      </c>
      <c r="E546" s="686"/>
      <c r="F546" s="686"/>
      <c r="G546" s="686"/>
      <c r="H546" s="687"/>
      <c r="I546" s="683" t="s">
        <v>596</v>
      </c>
      <c r="J546" s="684"/>
      <c r="K546" s="267"/>
      <c r="L546" s="258"/>
    </row>
    <row r="547" spans="2:12" ht="16.5">
      <c r="B547" s="258"/>
      <c r="C547" s="266"/>
      <c r="D547" s="708" t="s">
        <v>597</v>
      </c>
      <c r="E547" s="709"/>
      <c r="F547" s="709"/>
      <c r="G547" s="709"/>
      <c r="H547" s="709"/>
      <c r="I547" s="709"/>
      <c r="J547" s="710"/>
      <c r="K547" s="267"/>
      <c r="L547" s="258"/>
    </row>
    <row r="548" spans="2:12" ht="15.75">
      <c r="B548" s="258"/>
      <c r="C548" s="266"/>
      <c r="D548" s="268"/>
      <c r="E548" s="268"/>
      <c r="F548" s="268"/>
      <c r="G548" s="269"/>
      <c r="H548" s="269"/>
      <c r="I548" s="268"/>
      <c r="J548" s="268"/>
      <c r="K548" s="267"/>
      <c r="L548" s="258"/>
    </row>
    <row r="549" spans="2:12" ht="16.5">
      <c r="B549" s="259"/>
      <c r="C549" s="270"/>
      <c r="D549" s="271" t="s">
        <v>598</v>
      </c>
      <c r="E549" s="711" t="s">
        <v>599</v>
      </c>
      <c r="F549" s="712"/>
      <c r="G549" s="712"/>
      <c r="H549" s="712"/>
      <c r="I549" s="712"/>
      <c r="J549" s="713"/>
      <c r="K549" s="272"/>
      <c r="L549" s="259"/>
    </row>
    <row r="550" spans="2:12" ht="16.5">
      <c r="B550" s="258"/>
      <c r="C550" s="266"/>
      <c r="D550" s="273">
        <v>5</v>
      </c>
      <c r="E550" s="714" t="s">
        <v>674</v>
      </c>
      <c r="F550" s="715"/>
      <c r="G550" s="715"/>
      <c r="H550" s="715"/>
      <c r="I550" s="715"/>
      <c r="J550" s="716"/>
      <c r="K550" s="267"/>
      <c r="L550" s="258"/>
    </row>
    <row r="551" spans="2:12" ht="16.5">
      <c r="B551" s="259"/>
      <c r="C551" s="270"/>
      <c r="D551" s="271" t="s">
        <v>601</v>
      </c>
      <c r="E551" s="711" t="s">
        <v>602</v>
      </c>
      <c r="F551" s="712"/>
      <c r="G551" s="712"/>
      <c r="H551" s="712"/>
      <c r="I551" s="712"/>
      <c r="J551" s="713"/>
      <c r="K551" s="272"/>
      <c r="L551" s="259"/>
    </row>
    <row r="552" spans="2:12" ht="16.5">
      <c r="B552" s="258"/>
      <c r="C552" s="266"/>
      <c r="D552" s="274">
        <v>5.03</v>
      </c>
      <c r="E552" s="714" t="s">
        <v>675</v>
      </c>
      <c r="F552" s="715"/>
      <c r="G552" s="715"/>
      <c r="H552" s="715"/>
      <c r="I552" s="715"/>
      <c r="J552" s="716"/>
      <c r="K552" s="267"/>
      <c r="L552" s="258"/>
    </row>
    <row r="553" spans="2:12" ht="16.5">
      <c r="B553" s="259"/>
      <c r="C553" s="270"/>
      <c r="D553" s="275" t="s">
        <v>604</v>
      </c>
      <c r="E553" s="717" t="s">
        <v>605</v>
      </c>
      <c r="F553" s="718"/>
      <c r="G553" s="718"/>
      <c r="H553" s="718"/>
      <c r="I553" s="719"/>
      <c r="J553" s="723" t="s">
        <v>606</v>
      </c>
      <c r="K553" s="272"/>
      <c r="L553" s="259"/>
    </row>
    <row r="554" spans="2:12" ht="16.5">
      <c r="B554" s="258"/>
      <c r="C554" s="266"/>
      <c r="D554" s="276" t="s">
        <v>676</v>
      </c>
      <c r="E554" s="720"/>
      <c r="F554" s="721"/>
      <c r="G554" s="721"/>
      <c r="H554" s="721"/>
      <c r="I554" s="722"/>
      <c r="J554" s="724"/>
      <c r="K554" s="267"/>
      <c r="L554" s="258"/>
    </row>
    <row r="555" spans="2:12" ht="16.5">
      <c r="B555" s="259"/>
      <c r="C555" s="270"/>
      <c r="D555" s="275" t="s">
        <v>608</v>
      </c>
      <c r="E555" s="692" t="s">
        <v>123</v>
      </c>
      <c r="F555" s="693"/>
      <c r="G555" s="693"/>
      <c r="H555" s="693"/>
      <c r="I555" s="694"/>
      <c r="J555" s="698" t="s">
        <v>109</v>
      </c>
      <c r="K555" s="272"/>
      <c r="L555" s="259"/>
    </row>
    <row r="556" spans="2:12" ht="16.5">
      <c r="B556" s="258"/>
      <c r="C556" s="266"/>
      <c r="D556" s="276" t="s">
        <v>676</v>
      </c>
      <c r="E556" s="695"/>
      <c r="F556" s="696"/>
      <c r="G556" s="696"/>
      <c r="H556" s="696"/>
      <c r="I556" s="697"/>
      <c r="J556" s="699"/>
      <c r="K556" s="267"/>
      <c r="L556" s="258"/>
    </row>
    <row r="557" spans="2:12" ht="15.75">
      <c r="B557" s="258"/>
      <c r="C557" s="266"/>
      <c r="D557" s="700"/>
      <c r="E557" s="700"/>
      <c r="F557" s="700"/>
      <c r="G557" s="700"/>
      <c r="H557" s="700"/>
      <c r="I557" s="700"/>
      <c r="J557" s="700"/>
      <c r="K557" s="267"/>
      <c r="L557" s="258"/>
    </row>
    <row r="558" spans="2:12" ht="15.75">
      <c r="B558" s="258"/>
      <c r="C558" s="266"/>
      <c r="D558" s="701" t="s">
        <v>609</v>
      </c>
      <c r="E558" s="702"/>
      <c r="F558" s="702"/>
      <c r="G558" s="702"/>
      <c r="H558" s="702"/>
      <c r="I558" s="702"/>
      <c r="J558" s="703"/>
      <c r="K558" s="267"/>
      <c r="L558" s="258"/>
    </row>
    <row r="559" spans="2:12" ht="15.75">
      <c r="B559" s="258"/>
      <c r="C559" s="266"/>
      <c r="D559" s="704" t="s">
        <v>70</v>
      </c>
      <c r="E559" s="705"/>
      <c r="F559" s="705"/>
      <c r="G559" s="277" t="s">
        <v>606</v>
      </c>
      <c r="H559" s="277" t="s">
        <v>610</v>
      </c>
      <c r="I559" s="278" t="s">
        <v>611</v>
      </c>
      <c r="J559" s="279" t="s">
        <v>612</v>
      </c>
      <c r="K559" s="267"/>
      <c r="L559" s="258"/>
    </row>
    <row r="560" spans="2:12" ht="15.75">
      <c r="B560" s="258"/>
      <c r="C560" s="266"/>
      <c r="D560" s="706" t="s">
        <v>677</v>
      </c>
      <c r="E560" s="707"/>
      <c r="F560" s="707"/>
      <c r="G560" s="367" t="s">
        <v>109</v>
      </c>
      <c r="H560" s="368">
        <v>617573.9</v>
      </c>
      <c r="I560" s="282">
        <v>1.05</v>
      </c>
      <c r="J560" s="353">
        <f>ROUND((+IF(D560="","",H560*I560)),2)</f>
        <v>648452.6</v>
      </c>
      <c r="K560" s="267"/>
      <c r="L560" s="258"/>
    </row>
    <row r="561" spans="2:12" ht="15.75">
      <c r="B561" s="258"/>
      <c r="C561" s="266"/>
      <c r="D561" s="688" t="s">
        <v>615</v>
      </c>
      <c r="E561" s="689"/>
      <c r="F561" s="689"/>
      <c r="G561" s="369" t="s">
        <v>174</v>
      </c>
      <c r="H561" s="370">
        <v>5950</v>
      </c>
      <c r="I561" s="286">
        <v>1.87</v>
      </c>
      <c r="J561" s="287">
        <f t="shared" ref="J561:J564" si="1">+IF(D561="","",H561*I561)</f>
        <v>11126.5</v>
      </c>
      <c r="K561" s="267"/>
      <c r="L561" s="258"/>
    </row>
    <row r="562" spans="2:12" ht="15.75">
      <c r="B562" s="258"/>
      <c r="C562" s="266"/>
      <c r="D562" s="688" t="s">
        <v>616</v>
      </c>
      <c r="E562" s="689"/>
      <c r="F562" s="689"/>
      <c r="G562" s="369" t="s">
        <v>617</v>
      </c>
      <c r="H562" s="370">
        <v>5094.67</v>
      </c>
      <c r="I562" s="286">
        <v>2</v>
      </c>
      <c r="J562" s="287">
        <f t="shared" si="1"/>
        <v>10189.34</v>
      </c>
      <c r="K562" s="267"/>
      <c r="L562" s="258"/>
    </row>
    <row r="563" spans="2:12" ht="15.75">
      <c r="B563" s="258"/>
      <c r="C563" s="266"/>
      <c r="D563" s="688"/>
      <c r="E563" s="689"/>
      <c r="F563" s="689"/>
      <c r="G563" s="369" t="s">
        <v>618</v>
      </c>
      <c r="H563" s="370" t="s">
        <v>618</v>
      </c>
      <c r="I563" s="286"/>
      <c r="J563" s="287" t="str">
        <f t="shared" si="1"/>
        <v/>
      </c>
      <c r="K563" s="267"/>
      <c r="L563" s="258"/>
    </row>
    <row r="564" spans="2:12" ht="15.75">
      <c r="B564" s="258"/>
      <c r="C564" s="266"/>
      <c r="D564" s="690"/>
      <c r="E564" s="691"/>
      <c r="F564" s="691"/>
      <c r="G564" s="371" t="s">
        <v>618</v>
      </c>
      <c r="H564" s="372" t="s">
        <v>618</v>
      </c>
      <c r="I564" s="290"/>
      <c r="J564" s="291" t="str">
        <f t="shared" si="1"/>
        <v/>
      </c>
      <c r="K564" s="267"/>
      <c r="L564" s="258"/>
    </row>
    <row r="565" spans="2:12" ht="15.75">
      <c r="B565" s="258"/>
      <c r="C565" s="266"/>
      <c r="D565" s="258"/>
      <c r="E565" s="258"/>
      <c r="F565" s="258"/>
      <c r="G565" s="740" t="s">
        <v>619</v>
      </c>
      <c r="H565" s="740"/>
      <c r="I565" s="741"/>
      <c r="J565" s="293">
        <f>+ROUND(SUM(J560:J564),2)</f>
        <v>669768.43999999994</v>
      </c>
      <c r="K565" s="267"/>
      <c r="L565" s="258"/>
    </row>
    <row r="566" spans="2:12" ht="15.75">
      <c r="B566" s="258"/>
      <c r="C566" s="266"/>
      <c r="D566" s="258"/>
      <c r="E566" s="258"/>
      <c r="F566" s="258"/>
      <c r="G566" s="294"/>
      <c r="H566" s="294"/>
      <c r="I566" s="292"/>
      <c r="J566" s="295"/>
      <c r="K566" s="267"/>
      <c r="L566" s="258"/>
    </row>
    <row r="567" spans="2:12" ht="15.75">
      <c r="B567" s="258"/>
      <c r="C567" s="266"/>
      <c r="D567" s="701" t="s">
        <v>620</v>
      </c>
      <c r="E567" s="702"/>
      <c r="F567" s="702"/>
      <c r="G567" s="702"/>
      <c r="H567" s="702"/>
      <c r="I567" s="702"/>
      <c r="J567" s="703"/>
      <c r="K567" s="267"/>
      <c r="L567" s="258"/>
    </row>
    <row r="568" spans="2:12" ht="15.75">
      <c r="B568" s="258"/>
      <c r="C568" s="266"/>
      <c r="D568" s="747" t="s">
        <v>70</v>
      </c>
      <c r="E568" s="747"/>
      <c r="F568" s="747"/>
      <c r="G568" s="297" t="s">
        <v>606</v>
      </c>
      <c r="H568" s="297" t="s">
        <v>621</v>
      </c>
      <c r="I568" s="296" t="s">
        <v>611</v>
      </c>
      <c r="J568" s="296" t="s">
        <v>612</v>
      </c>
      <c r="K568" s="267"/>
      <c r="L568" s="258"/>
    </row>
    <row r="569" spans="2:12" ht="15.75">
      <c r="B569" s="258"/>
      <c r="C569" s="266"/>
      <c r="D569" s="748" t="s">
        <v>622</v>
      </c>
      <c r="E569" s="749"/>
      <c r="F569" s="749"/>
      <c r="G569" s="361" t="s">
        <v>623</v>
      </c>
      <c r="H569" s="299">
        <v>204572.85</v>
      </c>
      <c r="I569" s="300">
        <v>0.05</v>
      </c>
      <c r="J569" s="283">
        <f>+IF(D569="","",H569*I569)</f>
        <v>10228.642500000002</v>
      </c>
      <c r="K569" s="267"/>
      <c r="L569" s="258"/>
    </row>
    <row r="570" spans="2:12" ht="15.75">
      <c r="B570" s="258"/>
      <c r="C570" s="266"/>
      <c r="D570" s="750" t="s">
        <v>678</v>
      </c>
      <c r="E570" s="751"/>
      <c r="F570" s="752"/>
      <c r="G570" s="298" t="s">
        <v>679</v>
      </c>
      <c r="H570" s="301">
        <v>16007</v>
      </c>
      <c r="I570" s="302">
        <v>8</v>
      </c>
      <c r="J570" s="287">
        <f>+IF(D570="","",H570*I570)</f>
        <v>128056</v>
      </c>
      <c r="K570" s="267"/>
      <c r="L570" s="258"/>
    </row>
    <row r="571" spans="2:12" ht="15.75">
      <c r="B571" s="258"/>
      <c r="C571" s="266"/>
      <c r="D571" s="783" t="s">
        <v>668</v>
      </c>
      <c r="E571" s="784"/>
      <c r="F571" s="784"/>
      <c r="G571" s="304" t="s">
        <v>659</v>
      </c>
      <c r="H571" s="305">
        <v>89075</v>
      </c>
      <c r="I571" s="306">
        <v>0.2</v>
      </c>
      <c r="J571" s="307">
        <f>+IF(D571="","",H571*I571)</f>
        <v>17815</v>
      </c>
      <c r="K571" s="267"/>
      <c r="L571" s="258"/>
    </row>
    <row r="572" spans="2:12" ht="15.75">
      <c r="B572" s="258"/>
      <c r="C572" s="266"/>
      <c r="D572" s="258"/>
      <c r="E572" s="258"/>
      <c r="F572" s="258"/>
      <c r="G572" s="740" t="s">
        <v>624</v>
      </c>
      <c r="H572" s="740"/>
      <c r="I572" s="741"/>
      <c r="J572" s="308">
        <f>ROUND(+SUM(J569:J571),2)</f>
        <v>156099.64000000001</v>
      </c>
      <c r="K572" s="267"/>
      <c r="L572" s="258"/>
    </row>
    <row r="573" spans="2:12" ht="15.75">
      <c r="B573" s="258"/>
      <c r="C573" s="266"/>
      <c r="D573" s="670"/>
      <c r="E573" s="670"/>
      <c r="F573" s="670"/>
      <c r="G573" s="670"/>
      <c r="H573" s="670"/>
      <c r="I573" s="670"/>
      <c r="J573" s="670"/>
      <c r="K573" s="267"/>
      <c r="L573" s="258"/>
    </row>
    <row r="574" spans="2:12" ht="15.75">
      <c r="B574" s="258"/>
      <c r="C574" s="266"/>
      <c r="D574" s="742" t="s">
        <v>625</v>
      </c>
      <c r="E574" s="743"/>
      <c r="F574" s="743"/>
      <c r="G574" s="743"/>
      <c r="H574" s="743"/>
      <c r="I574" s="743"/>
      <c r="J574" s="744"/>
      <c r="K574" s="267"/>
      <c r="L574" s="309"/>
    </row>
    <row r="575" spans="2:12" ht="15.75">
      <c r="B575" s="310"/>
      <c r="C575" s="311"/>
      <c r="D575" s="745" t="s">
        <v>70</v>
      </c>
      <c r="E575" s="746"/>
      <c r="F575" s="746"/>
      <c r="G575" s="313" t="s">
        <v>606</v>
      </c>
      <c r="H575" s="314" t="s">
        <v>621</v>
      </c>
      <c r="I575" s="312" t="s">
        <v>611</v>
      </c>
      <c r="J575" s="315" t="s">
        <v>612</v>
      </c>
      <c r="K575" s="316"/>
      <c r="L575" s="317"/>
    </row>
    <row r="576" spans="2:12" ht="15.75">
      <c r="B576" s="258"/>
      <c r="C576" s="266"/>
      <c r="D576" s="725" t="s">
        <v>669</v>
      </c>
      <c r="E576" s="726"/>
      <c r="F576" s="726"/>
      <c r="G576" s="318" t="s">
        <v>627</v>
      </c>
      <c r="H576" s="319">
        <v>40914.569044249998</v>
      </c>
      <c r="I576" s="320">
        <v>5</v>
      </c>
      <c r="J576" s="321">
        <f>(+IF(D576="","",(H576*I576)))</f>
        <v>204572.84522125</v>
      </c>
      <c r="K576" s="267"/>
      <c r="L576" s="309"/>
    </row>
    <row r="577" spans="2:12" ht="15.75">
      <c r="B577" s="258"/>
      <c r="C577" s="266"/>
      <c r="D577" s="725"/>
      <c r="E577" s="726"/>
      <c r="F577" s="726"/>
      <c r="G577" s="318"/>
      <c r="H577" s="373"/>
      <c r="I577" s="320"/>
      <c r="J577" s="321" t="str">
        <f>(+IF(D577="","",(H577*I577)))</f>
        <v/>
      </c>
      <c r="K577" s="267"/>
      <c r="L577" s="309"/>
    </row>
    <row r="578" spans="2:12" ht="15.75">
      <c r="B578" s="258"/>
      <c r="C578" s="266"/>
      <c r="D578" s="725"/>
      <c r="E578" s="726"/>
      <c r="F578" s="726"/>
      <c r="G578" s="318"/>
      <c r="H578" s="319" t="s">
        <v>618</v>
      </c>
      <c r="I578" s="320"/>
      <c r="J578" s="321" t="str">
        <f>(+IF(D578="","",(H578*I578)))</f>
        <v/>
      </c>
      <c r="K578" s="267"/>
      <c r="L578" s="309"/>
    </row>
    <row r="579" spans="2:12" ht="15.75">
      <c r="B579" s="258"/>
      <c r="C579" s="266"/>
      <c r="D579" s="727"/>
      <c r="E579" s="728"/>
      <c r="F579" s="728"/>
      <c r="G579" s="322"/>
      <c r="H579" s="323"/>
      <c r="I579" s="324"/>
      <c r="J579" s="325"/>
      <c r="K579" s="267"/>
      <c r="L579" s="309"/>
    </row>
    <row r="580" spans="2:12" ht="15.75">
      <c r="B580" s="258"/>
      <c r="C580" s="266"/>
      <c r="D580" s="258"/>
      <c r="E580" s="258"/>
      <c r="F580" s="258"/>
      <c r="G580" s="729" t="s">
        <v>628</v>
      </c>
      <c r="H580" s="729"/>
      <c r="I580" s="730"/>
      <c r="J580" s="293">
        <f>+ROUND(SUM(J576:J579),2)</f>
        <v>204572.85</v>
      </c>
      <c r="K580" s="267"/>
      <c r="L580" s="309"/>
    </row>
    <row r="581" spans="2:12" ht="15.75">
      <c r="B581" s="258"/>
      <c r="C581" s="266"/>
      <c r="D581" s="258"/>
      <c r="E581" s="258"/>
      <c r="F581" s="258"/>
      <c r="G581" s="326"/>
      <c r="H581" s="327"/>
      <c r="I581" s="258"/>
      <c r="J581" s="258"/>
      <c r="K581" s="267"/>
      <c r="L581" s="258"/>
    </row>
    <row r="582" spans="2:12" ht="15.75">
      <c r="B582" s="258"/>
      <c r="C582" s="266"/>
      <c r="D582" s="731" t="s">
        <v>629</v>
      </c>
      <c r="E582" s="732"/>
      <c r="F582" s="732"/>
      <c r="G582" s="732"/>
      <c r="H582" s="732"/>
      <c r="I582" s="733"/>
      <c r="J582" s="328">
        <f>ROUND((SUM(+J565+J572+J580)),2)</f>
        <v>1030440.93</v>
      </c>
      <c r="K582" s="267"/>
      <c r="L582" s="258"/>
    </row>
    <row r="583" spans="2:12" ht="15.75">
      <c r="B583" s="258"/>
      <c r="C583" s="266"/>
      <c r="D583" s="258"/>
      <c r="E583" s="258"/>
      <c r="F583" s="258"/>
      <c r="G583" s="326"/>
      <c r="H583" s="327"/>
      <c r="I583" s="258"/>
      <c r="J583" s="258"/>
      <c r="K583" s="267"/>
      <c r="L583" s="258"/>
    </row>
    <row r="584" spans="2:12" ht="15.75">
      <c r="B584" s="329"/>
      <c r="C584" s="330"/>
      <c r="D584" s="734" t="s">
        <v>630</v>
      </c>
      <c r="E584" s="735"/>
      <c r="F584" s="736"/>
      <c r="G584" s="331"/>
      <c r="H584" s="332"/>
      <c r="I584" s="333">
        <v>0</v>
      </c>
      <c r="J584" s="334">
        <f>+J582*I584</f>
        <v>0</v>
      </c>
      <c r="K584" s="335"/>
      <c r="L584" s="329"/>
    </row>
    <row r="585" spans="2:12" ht="15.75">
      <c r="B585" s="258"/>
      <c r="C585" s="266"/>
      <c r="D585" s="731" t="s">
        <v>631</v>
      </c>
      <c r="E585" s="732"/>
      <c r="F585" s="732"/>
      <c r="G585" s="732"/>
      <c r="H585" s="732"/>
      <c r="I585" s="733"/>
      <c r="J585" s="328">
        <f>+J584+J582</f>
        <v>1030440.93</v>
      </c>
      <c r="K585" s="267"/>
      <c r="L585" s="258"/>
    </row>
    <row r="586" spans="2:12" ht="15.75">
      <c r="B586" s="258"/>
      <c r="C586" s="266"/>
      <c r="D586" s="258"/>
      <c r="E586" s="258"/>
      <c r="F586" s="258"/>
      <c r="G586" s="326"/>
      <c r="H586" s="327"/>
      <c r="I586" s="258"/>
      <c r="J586" s="258"/>
      <c r="K586" s="267"/>
      <c r="L586" s="258"/>
    </row>
    <row r="587" spans="2:12" ht="15.75">
      <c r="B587" s="329"/>
      <c r="C587" s="330"/>
      <c r="D587" s="771" t="s">
        <v>21</v>
      </c>
      <c r="E587" s="772"/>
      <c r="F587" s="772"/>
      <c r="G587" s="336"/>
      <c r="H587" s="337"/>
      <c r="I587" s="338">
        <v>0.24</v>
      </c>
      <c r="J587" s="339">
        <f>+J582*I587</f>
        <v>247305.82320000001</v>
      </c>
      <c r="K587" s="335"/>
      <c r="L587" s="329"/>
    </row>
    <row r="588" spans="2:12" ht="15.75">
      <c r="B588" s="329"/>
      <c r="C588" s="330"/>
      <c r="D588" s="773" t="s">
        <v>632</v>
      </c>
      <c r="E588" s="774"/>
      <c r="F588" s="774"/>
      <c r="G588" s="336"/>
      <c r="H588" s="337"/>
      <c r="I588" s="340">
        <v>0.01</v>
      </c>
      <c r="J588" s="341">
        <f>+J582*I588</f>
        <v>10304.409300000001</v>
      </c>
      <c r="K588" s="335"/>
      <c r="L588" s="329"/>
    </row>
    <row r="589" spans="2:12" ht="15.75">
      <c r="B589" s="329"/>
      <c r="C589" s="330"/>
      <c r="D589" s="773" t="s">
        <v>75</v>
      </c>
      <c r="E589" s="774"/>
      <c r="F589" s="774"/>
      <c r="G589" s="342"/>
      <c r="H589" s="343"/>
      <c r="I589" s="340">
        <v>0.05</v>
      </c>
      <c r="J589" s="341">
        <f>+J582*I589</f>
        <v>51522.046500000004</v>
      </c>
      <c r="K589" s="335"/>
      <c r="L589" s="329"/>
    </row>
    <row r="590" spans="2:12" ht="15.75">
      <c r="B590" s="258"/>
      <c r="C590" s="266"/>
      <c r="D590" s="775" t="s">
        <v>633</v>
      </c>
      <c r="E590" s="776"/>
      <c r="F590" s="776"/>
      <c r="G590" s="776"/>
      <c r="H590" s="776"/>
      <c r="I590" s="776"/>
      <c r="J590" s="344">
        <f>SUM(J587:J589)</f>
        <v>309132.27900000004</v>
      </c>
      <c r="K590" s="267"/>
      <c r="L590" s="258"/>
    </row>
    <row r="591" spans="2:12" ht="15.75">
      <c r="B591" s="258"/>
      <c r="C591" s="266"/>
      <c r="D591" s="757"/>
      <c r="E591" s="757"/>
      <c r="F591" s="757"/>
      <c r="G591" s="757"/>
      <c r="H591" s="757"/>
      <c r="I591" s="757"/>
      <c r="J591" s="757"/>
      <c r="K591" s="267"/>
      <c r="L591" s="258"/>
    </row>
    <row r="592" spans="2:12" ht="15.75">
      <c r="B592" s="258"/>
      <c r="C592" s="266"/>
      <c r="D592" s="759" t="s">
        <v>634</v>
      </c>
      <c r="E592" s="760"/>
      <c r="F592" s="760"/>
      <c r="G592" s="760"/>
      <c r="H592" s="760"/>
      <c r="I592" s="761"/>
      <c r="J592" s="345">
        <f>ROUND(SUM(J585+J590),0)</f>
        <v>1339573</v>
      </c>
      <c r="K592" s="267"/>
      <c r="L592" s="258"/>
    </row>
    <row r="593" spans="2:12" ht="15.75">
      <c r="B593" s="258"/>
      <c r="C593" s="266"/>
      <c r="D593" s="757"/>
      <c r="E593" s="757"/>
      <c r="F593" s="757"/>
      <c r="G593" s="757"/>
      <c r="H593" s="757"/>
      <c r="I593" s="757"/>
      <c r="J593" s="757"/>
      <c r="K593" s="267"/>
      <c r="L593" s="258"/>
    </row>
    <row r="594" spans="2:12" ht="15.75">
      <c r="B594" s="258"/>
      <c r="C594" s="266"/>
      <c r="D594" s="762" t="s">
        <v>635</v>
      </c>
      <c r="E594" s="763"/>
      <c r="F594" s="764"/>
      <c r="G594" s="765"/>
      <c r="H594" s="766"/>
      <c r="I594" s="766"/>
      <c r="J594" s="767"/>
      <c r="K594" s="267"/>
      <c r="L594" s="258"/>
    </row>
    <row r="595" spans="2:12" ht="15.75">
      <c r="B595" s="258"/>
      <c r="C595" s="266"/>
      <c r="D595" s="753"/>
      <c r="E595" s="785"/>
      <c r="F595" s="786"/>
      <c r="G595" s="768"/>
      <c r="H595" s="769"/>
      <c r="I595" s="769"/>
      <c r="J595" s="770"/>
      <c r="K595" s="267"/>
      <c r="L595" s="258"/>
    </row>
    <row r="596" spans="2:12" ht="15.75">
      <c r="B596" s="258"/>
      <c r="C596" s="266"/>
      <c r="D596" s="753"/>
      <c r="E596" s="785"/>
      <c r="F596" s="786"/>
      <c r="G596" s="756" t="s">
        <v>636</v>
      </c>
      <c r="H596" s="757"/>
      <c r="I596" s="757"/>
      <c r="J596" s="758"/>
      <c r="K596" s="267"/>
      <c r="L596" s="258"/>
    </row>
    <row r="597" spans="2:12" ht="15.75">
      <c r="B597" s="258"/>
      <c r="C597" s="266"/>
      <c r="D597" s="753"/>
      <c r="E597" s="785"/>
      <c r="F597" s="786"/>
      <c r="G597" s="756" t="s">
        <v>637</v>
      </c>
      <c r="H597" s="757"/>
      <c r="I597" s="757"/>
      <c r="J597" s="758"/>
      <c r="K597" s="267"/>
      <c r="L597" s="258"/>
    </row>
    <row r="598" spans="2:12" ht="15.75">
      <c r="B598" s="258"/>
      <c r="C598" s="266"/>
      <c r="D598" s="753"/>
      <c r="E598" s="785"/>
      <c r="F598" s="786"/>
      <c r="G598" s="756" t="s">
        <v>79</v>
      </c>
      <c r="H598" s="757"/>
      <c r="I598" s="757"/>
      <c r="J598" s="758"/>
      <c r="K598" s="267"/>
      <c r="L598" s="258"/>
    </row>
    <row r="599" spans="2:12" ht="15.75">
      <c r="B599" s="258"/>
      <c r="C599" s="266"/>
      <c r="D599" s="787"/>
      <c r="E599" s="788"/>
      <c r="F599" s="789"/>
      <c r="G599" s="756" t="s">
        <v>636</v>
      </c>
      <c r="H599" s="757"/>
      <c r="I599" s="757"/>
      <c r="J599" s="758"/>
      <c r="K599" s="267"/>
      <c r="L599" s="258"/>
    </row>
    <row r="600" spans="2:12" ht="15.75">
      <c r="B600" s="258"/>
      <c r="C600" s="266"/>
      <c r="D600" s="777"/>
      <c r="E600" s="790"/>
      <c r="F600" s="791"/>
      <c r="G600" s="780" t="s">
        <v>638</v>
      </c>
      <c r="H600" s="781"/>
      <c r="I600" s="781"/>
      <c r="J600" s="782"/>
      <c r="K600" s="267"/>
      <c r="L600" s="258"/>
    </row>
    <row r="601" spans="2:12" ht="15.75">
      <c r="B601" s="258"/>
      <c r="C601" s="346"/>
      <c r="D601" s="347"/>
      <c r="E601" s="347"/>
      <c r="F601" s="347"/>
      <c r="G601" s="348"/>
      <c r="H601" s="349"/>
      <c r="I601" s="347"/>
      <c r="J601" s="347"/>
      <c r="K601" s="350"/>
      <c r="L601" s="258"/>
    </row>
    <row r="602" spans="2:12" ht="15.75">
      <c r="B602" s="258"/>
      <c r="C602" s="258"/>
      <c r="D602" s="258"/>
      <c r="E602" s="258"/>
      <c r="F602" s="258"/>
      <c r="G602" s="326"/>
      <c r="H602" s="351"/>
      <c r="I602" s="258"/>
      <c r="J602" s="258"/>
      <c r="K602" s="258"/>
      <c r="L602" s="258"/>
    </row>
    <row r="603" spans="2:12" ht="15.75">
      <c r="B603" s="258"/>
      <c r="C603" s="670"/>
      <c r="D603" s="670"/>
      <c r="E603" s="670"/>
      <c r="F603" s="670"/>
      <c r="G603" s="670"/>
      <c r="H603" s="670"/>
      <c r="I603" s="670"/>
      <c r="J603" s="670"/>
      <c r="K603" s="258"/>
      <c r="L603" s="258"/>
    </row>
    <row r="604" spans="2:12" ht="15.75">
      <c r="B604" s="258"/>
      <c r="C604" s="261"/>
      <c r="D604" s="262"/>
      <c r="E604" s="262"/>
      <c r="F604" s="262"/>
      <c r="G604" s="263"/>
      <c r="H604" s="264"/>
      <c r="I604" s="262"/>
      <c r="J604" s="262"/>
      <c r="K604" s="265"/>
      <c r="L604" s="258"/>
    </row>
    <row r="605" spans="2:12" ht="15.75">
      <c r="B605" s="258"/>
      <c r="C605" s="266"/>
      <c r="D605" s="671"/>
      <c r="E605" s="672"/>
      <c r="F605" s="675" t="s">
        <v>592</v>
      </c>
      <c r="G605" s="676"/>
      <c r="H605" s="677"/>
      <c r="I605" s="681" t="s">
        <v>593</v>
      </c>
      <c r="J605" s="682"/>
      <c r="K605" s="267"/>
      <c r="L605" s="258"/>
    </row>
    <row r="606" spans="2:12" ht="15.75">
      <c r="B606" s="258"/>
      <c r="C606" s="266"/>
      <c r="D606" s="673"/>
      <c r="E606" s="674"/>
      <c r="F606" s="678"/>
      <c r="G606" s="679"/>
      <c r="H606" s="680"/>
      <c r="I606" s="683" t="s">
        <v>594</v>
      </c>
      <c r="J606" s="684"/>
      <c r="K606" s="267"/>
      <c r="L606" s="258"/>
    </row>
    <row r="607" spans="2:12" ht="16.5">
      <c r="B607" s="258"/>
      <c r="C607" s="266"/>
      <c r="D607" s="685" t="s">
        <v>595</v>
      </c>
      <c r="E607" s="686"/>
      <c r="F607" s="686"/>
      <c r="G607" s="686"/>
      <c r="H607" s="687"/>
      <c r="I607" s="683" t="s">
        <v>596</v>
      </c>
      <c r="J607" s="684"/>
      <c r="K607" s="267"/>
      <c r="L607" s="258"/>
    </row>
    <row r="608" spans="2:12" ht="16.5">
      <c r="B608" s="258"/>
      <c r="C608" s="266"/>
      <c r="D608" s="708" t="s">
        <v>597</v>
      </c>
      <c r="E608" s="709"/>
      <c r="F608" s="709"/>
      <c r="G608" s="709"/>
      <c r="H608" s="709"/>
      <c r="I608" s="709"/>
      <c r="J608" s="710"/>
      <c r="K608" s="267"/>
      <c r="L608" s="258"/>
    </row>
    <row r="609" spans="2:12" ht="15.75">
      <c r="B609" s="258"/>
      <c r="C609" s="266"/>
      <c r="D609" s="268"/>
      <c r="E609" s="268"/>
      <c r="F609" s="268"/>
      <c r="G609" s="269"/>
      <c r="H609" s="269"/>
      <c r="I609" s="268"/>
      <c r="J609" s="268"/>
      <c r="K609" s="267"/>
      <c r="L609" s="258"/>
    </row>
    <row r="610" spans="2:12" ht="16.5">
      <c r="B610" s="259"/>
      <c r="C610" s="270"/>
      <c r="D610" s="271" t="s">
        <v>598</v>
      </c>
      <c r="E610" s="711" t="s">
        <v>599</v>
      </c>
      <c r="F610" s="712"/>
      <c r="G610" s="712"/>
      <c r="H610" s="712"/>
      <c r="I610" s="712"/>
      <c r="J610" s="713"/>
      <c r="K610" s="272"/>
      <c r="L610" s="259"/>
    </row>
    <row r="611" spans="2:12" ht="16.5">
      <c r="B611" s="258"/>
      <c r="C611" s="266"/>
      <c r="D611" s="273">
        <v>2</v>
      </c>
      <c r="E611" s="714" t="s">
        <v>653</v>
      </c>
      <c r="F611" s="715"/>
      <c r="G611" s="715"/>
      <c r="H611" s="715"/>
      <c r="I611" s="715"/>
      <c r="J611" s="716"/>
      <c r="K611" s="267"/>
      <c r="L611" s="258"/>
    </row>
    <row r="612" spans="2:12" ht="16.5">
      <c r="B612" s="259"/>
      <c r="C612" s="270"/>
      <c r="D612" s="271" t="s">
        <v>601</v>
      </c>
      <c r="E612" s="711" t="s">
        <v>602</v>
      </c>
      <c r="F612" s="712"/>
      <c r="G612" s="712"/>
      <c r="H612" s="712"/>
      <c r="I612" s="712"/>
      <c r="J612" s="713"/>
      <c r="K612" s="272"/>
      <c r="L612" s="259"/>
    </row>
    <row r="613" spans="2:12" ht="16.5">
      <c r="B613" s="258"/>
      <c r="C613" s="266"/>
      <c r="D613" s="273">
        <v>2.0299999999999998</v>
      </c>
      <c r="E613" s="714" t="s">
        <v>680</v>
      </c>
      <c r="F613" s="715"/>
      <c r="G613" s="715"/>
      <c r="H613" s="715"/>
      <c r="I613" s="715"/>
      <c r="J613" s="716"/>
      <c r="K613" s="267"/>
      <c r="L613" s="258"/>
    </row>
    <row r="614" spans="2:12" ht="16.5">
      <c r="B614" s="259"/>
      <c r="C614" s="270"/>
      <c r="D614" s="275" t="s">
        <v>604</v>
      </c>
      <c r="E614" s="717" t="s">
        <v>605</v>
      </c>
      <c r="F614" s="718"/>
      <c r="G614" s="718"/>
      <c r="H614" s="718"/>
      <c r="I614" s="719"/>
      <c r="J614" s="723" t="s">
        <v>606</v>
      </c>
      <c r="K614" s="272"/>
      <c r="L614" s="259"/>
    </row>
    <row r="615" spans="2:12" ht="16.5">
      <c r="B615" s="258"/>
      <c r="C615" s="266"/>
      <c r="D615" s="276" t="s">
        <v>681</v>
      </c>
      <c r="E615" s="720"/>
      <c r="F615" s="721"/>
      <c r="G615" s="721"/>
      <c r="H615" s="721"/>
      <c r="I615" s="722"/>
      <c r="J615" s="724"/>
      <c r="K615" s="267"/>
      <c r="L615" s="258"/>
    </row>
    <row r="616" spans="2:12" ht="16.5">
      <c r="B616" s="259"/>
      <c r="C616" s="270"/>
      <c r="D616" s="275" t="s">
        <v>608</v>
      </c>
      <c r="E616" s="692" t="s">
        <v>124</v>
      </c>
      <c r="F616" s="693"/>
      <c r="G616" s="693"/>
      <c r="H616" s="693"/>
      <c r="I616" s="694"/>
      <c r="J616" s="698" t="s">
        <v>109</v>
      </c>
      <c r="K616" s="272"/>
      <c r="L616" s="259"/>
    </row>
    <row r="617" spans="2:12" ht="16.5">
      <c r="B617" s="258"/>
      <c r="C617" s="266"/>
      <c r="D617" s="276" t="s">
        <v>681</v>
      </c>
      <c r="E617" s="695"/>
      <c r="F617" s="696"/>
      <c r="G617" s="696"/>
      <c r="H617" s="696"/>
      <c r="I617" s="697"/>
      <c r="J617" s="699"/>
      <c r="K617" s="267"/>
      <c r="L617" s="258"/>
    </row>
    <row r="618" spans="2:12" ht="15.75">
      <c r="B618" s="258"/>
      <c r="C618" s="266"/>
      <c r="D618" s="700"/>
      <c r="E618" s="700"/>
      <c r="F618" s="700"/>
      <c r="G618" s="700"/>
      <c r="H618" s="700"/>
      <c r="I618" s="700"/>
      <c r="J618" s="700"/>
      <c r="K618" s="267"/>
      <c r="L618" s="258"/>
    </row>
    <row r="619" spans="2:12" ht="15.75">
      <c r="B619" s="258"/>
      <c r="C619" s="266"/>
      <c r="D619" s="701" t="s">
        <v>609</v>
      </c>
      <c r="E619" s="702"/>
      <c r="F619" s="702"/>
      <c r="G619" s="702"/>
      <c r="H619" s="702"/>
      <c r="I619" s="702"/>
      <c r="J619" s="703"/>
      <c r="K619" s="267"/>
      <c r="L619" s="258"/>
    </row>
    <row r="620" spans="2:12" ht="15.75">
      <c r="B620" s="258"/>
      <c r="C620" s="266"/>
      <c r="D620" s="704" t="s">
        <v>70</v>
      </c>
      <c r="E620" s="705"/>
      <c r="F620" s="705"/>
      <c r="G620" s="277" t="s">
        <v>606</v>
      </c>
      <c r="H620" s="277" t="s">
        <v>610</v>
      </c>
      <c r="I620" s="278" t="s">
        <v>611</v>
      </c>
      <c r="J620" s="279" t="s">
        <v>612</v>
      </c>
      <c r="K620" s="267"/>
      <c r="L620" s="258"/>
    </row>
    <row r="621" spans="2:12">
      <c r="B621" s="326"/>
      <c r="C621" s="374"/>
      <c r="D621" s="706" t="s">
        <v>682</v>
      </c>
      <c r="E621" s="707"/>
      <c r="F621" s="707"/>
      <c r="G621" s="375" t="s">
        <v>131</v>
      </c>
      <c r="H621" s="376">
        <v>6328</v>
      </c>
      <c r="I621" s="282">
        <v>2</v>
      </c>
      <c r="J621" s="283">
        <f>ROUND((+IF(D621="","",H621*I621)),2)</f>
        <v>12656</v>
      </c>
      <c r="K621" s="377"/>
      <c r="L621" s="326"/>
    </row>
    <row r="622" spans="2:12">
      <c r="B622" s="326"/>
      <c r="C622" s="374"/>
      <c r="D622" s="688" t="s">
        <v>666</v>
      </c>
      <c r="E622" s="689"/>
      <c r="F622" s="689"/>
      <c r="G622" s="378" t="s">
        <v>109</v>
      </c>
      <c r="H622" s="379">
        <v>556652.91</v>
      </c>
      <c r="I622" s="286">
        <v>1.03</v>
      </c>
      <c r="J622" s="287">
        <f t="shared" ref="J622:J629" si="2">+IF(D622="","",H622*I622)</f>
        <v>573352.49730000005</v>
      </c>
      <c r="K622" s="377"/>
      <c r="L622" s="326"/>
    </row>
    <row r="623" spans="2:12">
      <c r="B623" s="326"/>
      <c r="C623" s="374"/>
      <c r="D623" s="688" t="s">
        <v>615</v>
      </c>
      <c r="E623" s="689"/>
      <c r="F623" s="689"/>
      <c r="G623" s="378" t="s">
        <v>174</v>
      </c>
      <c r="H623" s="379">
        <v>5950</v>
      </c>
      <c r="I623" s="286">
        <v>6</v>
      </c>
      <c r="J623" s="287">
        <f t="shared" si="2"/>
        <v>35700</v>
      </c>
      <c r="K623" s="377"/>
      <c r="L623" s="326"/>
    </row>
    <row r="624" spans="2:12">
      <c r="B624" s="326"/>
      <c r="C624" s="374"/>
      <c r="D624" s="688" t="s">
        <v>683</v>
      </c>
      <c r="E624" s="689"/>
      <c r="F624" s="689"/>
      <c r="G624" s="378" t="s">
        <v>174</v>
      </c>
      <c r="H624" s="379">
        <v>11503.33</v>
      </c>
      <c r="I624" s="286">
        <v>9</v>
      </c>
      <c r="J624" s="287">
        <f t="shared" si="2"/>
        <v>103529.97</v>
      </c>
      <c r="K624" s="377"/>
      <c r="L624" s="326"/>
    </row>
    <row r="625" spans="2:12">
      <c r="B625" s="326"/>
      <c r="C625" s="374"/>
      <c r="D625" s="688" t="s">
        <v>684</v>
      </c>
      <c r="E625" s="689"/>
      <c r="F625" s="689"/>
      <c r="G625" s="378" t="s">
        <v>617</v>
      </c>
      <c r="H625" s="379">
        <v>5094.67</v>
      </c>
      <c r="I625" s="286">
        <v>0.7</v>
      </c>
      <c r="J625" s="287">
        <f t="shared" si="2"/>
        <v>3566.2689999999998</v>
      </c>
      <c r="K625" s="377"/>
      <c r="L625" s="326"/>
    </row>
    <row r="626" spans="2:12">
      <c r="B626" s="326"/>
      <c r="C626" s="374"/>
      <c r="D626" s="688" t="s">
        <v>685</v>
      </c>
      <c r="E626" s="689"/>
      <c r="F626" s="689"/>
      <c r="G626" s="378" t="s">
        <v>131</v>
      </c>
      <c r="H626" s="379">
        <v>12000</v>
      </c>
      <c r="I626" s="286">
        <v>0.5</v>
      </c>
      <c r="J626" s="287">
        <f t="shared" si="2"/>
        <v>6000</v>
      </c>
      <c r="K626" s="377"/>
      <c r="L626" s="326"/>
    </row>
    <row r="627" spans="2:12" ht="16.5">
      <c r="B627" s="258"/>
      <c r="C627" s="266"/>
      <c r="D627" s="688"/>
      <c r="E627" s="689"/>
      <c r="F627" s="689"/>
      <c r="G627" s="284" t="s">
        <v>618</v>
      </c>
      <c r="H627" s="285" t="s">
        <v>618</v>
      </c>
      <c r="I627" s="286"/>
      <c r="J627" s="287" t="str">
        <f t="shared" si="2"/>
        <v/>
      </c>
      <c r="K627" s="267"/>
      <c r="L627" s="258"/>
    </row>
    <row r="628" spans="2:12" ht="16.5">
      <c r="B628" s="258"/>
      <c r="C628" s="266"/>
      <c r="D628" s="688"/>
      <c r="E628" s="689"/>
      <c r="F628" s="689"/>
      <c r="G628" s="284" t="s">
        <v>618</v>
      </c>
      <c r="H628" s="285" t="s">
        <v>618</v>
      </c>
      <c r="I628" s="286"/>
      <c r="J628" s="287" t="str">
        <f t="shared" si="2"/>
        <v/>
      </c>
      <c r="K628" s="267"/>
      <c r="L628" s="258"/>
    </row>
    <row r="629" spans="2:12" ht="16.5">
      <c r="B629" s="258"/>
      <c r="C629" s="266"/>
      <c r="D629" s="690"/>
      <c r="E629" s="691"/>
      <c r="F629" s="691"/>
      <c r="G629" s="288" t="s">
        <v>618</v>
      </c>
      <c r="H629" s="289" t="s">
        <v>618</v>
      </c>
      <c r="I629" s="290"/>
      <c r="J629" s="291" t="str">
        <f t="shared" si="2"/>
        <v/>
      </c>
      <c r="K629" s="267"/>
      <c r="L629" s="258"/>
    </row>
    <row r="630" spans="2:12" ht="15.75">
      <c r="B630" s="258"/>
      <c r="C630" s="266"/>
      <c r="D630" s="258"/>
      <c r="E630" s="258"/>
      <c r="F630" s="258"/>
      <c r="G630" s="740" t="s">
        <v>619</v>
      </c>
      <c r="H630" s="740"/>
      <c r="I630" s="741"/>
      <c r="J630" s="293">
        <f>+ROUND(SUM(J621:J629),2)</f>
        <v>734804.74</v>
      </c>
      <c r="K630" s="267"/>
      <c r="L630" s="258"/>
    </row>
    <row r="631" spans="2:12" ht="15.75">
      <c r="B631" s="258"/>
      <c r="C631" s="266"/>
      <c r="D631" s="700"/>
      <c r="E631" s="700"/>
      <c r="F631" s="700"/>
      <c r="G631" s="700"/>
      <c r="H631" s="700"/>
      <c r="I631" s="700"/>
      <c r="J631" s="700"/>
      <c r="K631" s="267"/>
      <c r="L631" s="258"/>
    </row>
    <row r="632" spans="2:12" ht="15.75">
      <c r="B632" s="258"/>
      <c r="C632" s="266"/>
      <c r="D632" s="701" t="s">
        <v>620</v>
      </c>
      <c r="E632" s="702"/>
      <c r="F632" s="702"/>
      <c r="G632" s="702"/>
      <c r="H632" s="702"/>
      <c r="I632" s="702"/>
      <c r="J632" s="703"/>
      <c r="K632" s="267"/>
      <c r="L632" s="258"/>
    </row>
    <row r="633" spans="2:12" ht="15.75">
      <c r="B633" s="258"/>
      <c r="C633" s="266"/>
      <c r="D633" s="747" t="s">
        <v>70</v>
      </c>
      <c r="E633" s="747"/>
      <c r="F633" s="747"/>
      <c r="G633" s="297" t="s">
        <v>606</v>
      </c>
      <c r="H633" s="297" t="s">
        <v>621</v>
      </c>
      <c r="I633" s="296" t="s">
        <v>611</v>
      </c>
      <c r="J633" s="296" t="s">
        <v>612</v>
      </c>
      <c r="K633" s="267"/>
      <c r="L633" s="258"/>
    </row>
    <row r="634" spans="2:12" ht="15.75">
      <c r="B634" s="258"/>
      <c r="C634" s="266"/>
      <c r="D634" s="792" t="s">
        <v>622</v>
      </c>
      <c r="E634" s="793"/>
      <c r="F634" s="793"/>
      <c r="G634" s="361" t="s">
        <v>623</v>
      </c>
      <c r="H634" s="299">
        <v>347773.84</v>
      </c>
      <c r="I634" s="300">
        <v>0.05</v>
      </c>
      <c r="J634" s="283">
        <f>+IF(D634="","",H634*I634)</f>
        <v>17388.692000000003</v>
      </c>
      <c r="K634" s="267"/>
      <c r="L634" s="258"/>
    </row>
    <row r="635" spans="2:12" ht="15.75">
      <c r="B635" s="258"/>
      <c r="C635" s="266"/>
      <c r="D635" s="794" t="s">
        <v>668</v>
      </c>
      <c r="E635" s="795"/>
      <c r="F635" s="795"/>
      <c r="G635" s="358" t="s">
        <v>659</v>
      </c>
      <c r="H635" s="301">
        <v>89075</v>
      </c>
      <c r="I635" s="303">
        <v>0.1</v>
      </c>
      <c r="J635" s="355">
        <f>+IF(D635="","",H635*I635)</f>
        <v>8907.5</v>
      </c>
      <c r="K635" s="267"/>
      <c r="L635" s="258"/>
    </row>
    <row r="636" spans="2:12" ht="15.75">
      <c r="B636" s="258"/>
      <c r="C636" s="266"/>
      <c r="D636" s="796" t="s">
        <v>686</v>
      </c>
      <c r="E636" s="797"/>
      <c r="F636" s="797"/>
      <c r="G636" s="380" t="s">
        <v>659</v>
      </c>
      <c r="H636" s="305">
        <v>27700</v>
      </c>
      <c r="I636" s="306">
        <v>1</v>
      </c>
      <c r="J636" s="291">
        <f>+IF(D636="","",H636*I636)</f>
        <v>27700</v>
      </c>
      <c r="K636" s="267"/>
      <c r="L636" s="258"/>
    </row>
    <row r="637" spans="2:12" ht="15.75">
      <c r="B637" s="258"/>
      <c r="C637" s="266"/>
      <c r="D637" s="258"/>
      <c r="E637" s="258"/>
      <c r="F637" s="258"/>
      <c r="G637" s="740" t="s">
        <v>624</v>
      </c>
      <c r="H637" s="740"/>
      <c r="I637" s="741"/>
      <c r="J637" s="308">
        <f>ROUND(+SUM(J634:J636),2)</f>
        <v>53996.19</v>
      </c>
      <c r="K637" s="267"/>
      <c r="L637" s="258"/>
    </row>
    <row r="638" spans="2:12" ht="15.75">
      <c r="B638" s="258"/>
      <c r="C638" s="266"/>
      <c r="D638" s="670"/>
      <c r="E638" s="670"/>
      <c r="F638" s="670"/>
      <c r="G638" s="670"/>
      <c r="H638" s="670"/>
      <c r="I638" s="670"/>
      <c r="J638" s="670"/>
      <c r="K638" s="267"/>
      <c r="L638" s="258"/>
    </row>
    <row r="639" spans="2:12" ht="15.75">
      <c r="B639" s="258"/>
      <c r="C639" s="266"/>
      <c r="D639" s="742" t="s">
        <v>625</v>
      </c>
      <c r="E639" s="743"/>
      <c r="F639" s="743"/>
      <c r="G639" s="743"/>
      <c r="H639" s="743"/>
      <c r="I639" s="743"/>
      <c r="J639" s="744"/>
      <c r="K639" s="267"/>
      <c r="L639" s="309"/>
    </row>
    <row r="640" spans="2:12" ht="15.75">
      <c r="B640" s="310"/>
      <c r="C640" s="311"/>
      <c r="D640" s="745" t="s">
        <v>70</v>
      </c>
      <c r="E640" s="746"/>
      <c r="F640" s="746"/>
      <c r="G640" s="313" t="s">
        <v>606</v>
      </c>
      <c r="H640" s="314" t="s">
        <v>621</v>
      </c>
      <c r="I640" s="312" t="s">
        <v>611</v>
      </c>
      <c r="J640" s="315" t="s">
        <v>612</v>
      </c>
      <c r="K640" s="316"/>
      <c r="L640" s="317"/>
    </row>
    <row r="641" spans="2:12" ht="15.75">
      <c r="B641" s="258"/>
      <c r="C641" s="266"/>
      <c r="D641" s="725" t="s">
        <v>669</v>
      </c>
      <c r="E641" s="726"/>
      <c r="F641" s="726"/>
      <c r="G641" s="318" t="s">
        <v>627</v>
      </c>
      <c r="H641" s="319">
        <v>40914.569044249998</v>
      </c>
      <c r="I641" s="320">
        <v>8.5</v>
      </c>
      <c r="J641" s="321">
        <f>(+IF(D641="","",(H641*I641)))</f>
        <v>347773.83687612496</v>
      </c>
      <c r="K641" s="267"/>
      <c r="L641" s="309"/>
    </row>
    <row r="642" spans="2:12" ht="15.75">
      <c r="B642" s="258"/>
      <c r="C642" s="266"/>
      <c r="D642" s="725"/>
      <c r="E642" s="726"/>
      <c r="F642" s="726"/>
      <c r="G642" s="318"/>
      <c r="H642" s="319" t="s">
        <v>618</v>
      </c>
      <c r="I642" s="320"/>
      <c r="J642" s="321" t="str">
        <f>(+IF(D642="","",(H642*I642)))</f>
        <v/>
      </c>
      <c r="K642" s="267"/>
      <c r="L642" s="309"/>
    </row>
    <row r="643" spans="2:12" ht="15.75">
      <c r="B643" s="258"/>
      <c r="C643" s="266"/>
      <c r="D643" s="725"/>
      <c r="E643" s="726"/>
      <c r="F643" s="726"/>
      <c r="G643" s="318"/>
      <c r="H643" s="319" t="s">
        <v>618</v>
      </c>
      <c r="I643" s="320"/>
      <c r="J643" s="321" t="str">
        <f>(+IF(D643="","",(H643*I643)))</f>
        <v/>
      </c>
      <c r="K643" s="267"/>
      <c r="L643" s="309"/>
    </row>
    <row r="644" spans="2:12" ht="15.75">
      <c r="B644" s="258"/>
      <c r="C644" s="266"/>
      <c r="D644" s="727"/>
      <c r="E644" s="728"/>
      <c r="F644" s="728"/>
      <c r="G644" s="322"/>
      <c r="H644" s="323"/>
      <c r="I644" s="324"/>
      <c r="J644" s="325"/>
      <c r="K644" s="267"/>
      <c r="L644" s="309"/>
    </row>
    <row r="645" spans="2:12" ht="15.75">
      <c r="B645" s="258"/>
      <c r="C645" s="266"/>
      <c r="D645" s="258"/>
      <c r="E645" s="258"/>
      <c r="F645" s="258"/>
      <c r="G645" s="729" t="s">
        <v>628</v>
      </c>
      <c r="H645" s="729"/>
      <c r="I645" s="730"/>
      <c r="J645" s="293">
        <f>+ROUND(SUM(J641:J644),2)</f>
        <v>347773.84</v>
      </c>
      <c r="K645" s="267"/>
      <c r="L645" s="309"/>
    </row>
    <row r="646" spans="2:12" ht="15.75">
      <c r="B646" s="258"/>
      <c r="C646" s="266"/>
      <c r="D646" s="670"/>
      <c r="E646" s="670"/>
      <c r="F646" s="670"/>
      <c r="G646" s="670"/>
      <c r="H646" s="670"/>
      <c r="I646" s="670"/>
      <c r="J646" s="670"/>
      <c r="K646" s="267"/>
      <c r="L646" s="258"/>
    </row>
    <row r="647" spans="2:12" ht="15.75">
      <c r="B647" s="258"/>
      <c r="C647" s="266"/>
      <c r="D647" s="731" t="s">
        <v>629</v>
      </c>
      <c r="E647" s="732"/>
      <c r="F647" s="732"/>
      <c r="G647" s="732"/>
      <c r="H647" s="732"/>
      <c r="I647" s="733"/>
      <c r="J647" s="328">
        <f>ROUND((SUM(+J630+J637+J645)),2)</f>
        <v>1136574.77</v>
      </c>
      <c r="K647" s="267"/>
      <c r="L647" s="258"/>
    </row>
    <row r="648" spans="2:12" ht="15.75">
      <c r="B648" s="258"/>
      <c r="C648" s="266"/>
      <c r="D648" s="258"/>
      <c r="E648" s="258"/>
      <c r="F648" s="258"/>
      <c r="G648" s="326"/>
      <c r="H648" s="327"/>
      <c r="I648" s="258"/>
      <c r="J648" s="258"/>
      <c r="K648" s="267"/>
      <c r="L648" s="258"/>
    </row>
    <row r="649" spans="2:12" ht="15.75">
      <c r="B649" s="329"/>
      <c r="C649" s="330"/>
      <c r="D649" s="734" t="s">
        <v>630</v>
      </c>
      <c r="E649" s="735"/>
      <c r="F649" s="736"/>
      <c r="G649" s="331"/>
      <c r="H649" s="332"/>
      <c r="I649" s="333">
        <v>0</v>
      </c>
      <c r="J649" s="334">
        <f>+J647*I649</f>
        <v>0</v>
      </c>
      <c r="K649" s="335"/>
      <c r="L649" s="329"/>
    </row>
    <row r="650" spans="2:12" ht="15.75">
      <c r="B650" s="258"/>
      <c r="C650" s="266"/>
      <c r="D650" s="731" t="s">
        <v>631</v>
      </c>
      <c r="E650" s="732"/>
      <c r="F650" s="732"/>
      <c r="G650" s="732"/>
      <c r="H650" s="732"/>
      <c r="I650" s="733"/>
      <c r="J650" s="328">
        <f>+J649+J647</f>
        <v>1136574.77</v>
      </c>
      <c r="K650" s="267"/>
      <c r="L650" s="258"/>
    </row>
    <row r="651" spans="2:12" ht="15.75">
      <c r="B651" s="258"/>
      <c r="C651" s="266"/>
      <c r="D651" s="258"/>
      <c r="E651" s="258"/>
      <c r="F651" s="258"/>
      <c r="G651" s="326"/>
      <c r="H651" s="327"/>
      <c r="I651" s="258"/>
      <c r="J651" s="258"/>
      <c r="K651" s="267"/>
      <c r="L651" s="258"/>
    </row>
    <row r="652" spans="2:12" ht="15.75">
      <c r="B652" s="329"/>
      <c r="C652" s="330"/>
      <c r="D652" s="771" t="s">
        <v>21</v>
      </c>
      <c r="E652" s="772"/>
      <c r="F652" s="772"/>
      <c r="G652" s="336"/>
      <c r="H652" s="337"/>
      <c r="I652" s="338">
        <v>0.24</v>
      </c>
      <c r="J652" s="339">
        <f>+J647*I652</f>
        <v>272777.9448</v>
      </c>
      <c r="K652" s="335"/>
      <c r="L652" s="329"/>
    </row>
    <row r="653" spans="2:12" ht="15.75">
      <c r="B653" s="329"/>
      <c r="C653" s="330"/>
      <c r="D653" s="773" t="s">
        <v>632</v>
      </c>
      <c r="E653" s="774"/>
      <c r="F653" s="774"/>
      <c r="G653" s="336"/>
      <c r="H653" s="337"/>
      <c r="I653" s="340">
        <v>0.01</v>
      </c>
      <c r="J653" s="341">
        <f>+J647*I653</f>
        <v>11365.7477</v>
      </c>
      <c r="K653" s="335"/>
      <c r="L653" s="329"/>
    </row>
    <row r="654" spans="2:12" ht="15.75">
      <c r="B654" s="329"/>
      <c r="C654" s="330"/>
      <c r="D654" s="773" t="s">
        <v>75</v>
      </c>
      <c r="E654" s="774"/>
      <c r="F654" s="774"/>
      <c r="G654" s="342"/>
      <c r="H654" s="343"/>
      <c r="I654" s="340">
        <v>0.05</v>
      </c>
      <c r="J654" s="341">
        <f>+J647*I654</f>
        <v>56828.738500000007</v>
      </c>
      <c r="K654" s="335"/>
      <c r="L654" s="329"/>
    </row>
    <row r="655" spans="2:12" ht="15.75">
      <c r="B655" s="258"/>
      <c r="C655" s="266"/>
      <c r="D655" s="775" t="s">
        <v>633</v>
      </c>
      <c r="E655" s="776"/>
      <c r="F655" s="776"/>
      <c r="G655" s="776"/>
      <c r="H655" s="776"/>
      <c r="I655" s="776"/>
      <c r="J655" s="344">
        <f>SUM(J652:J654)</f>
        <v>340972.43099999998</v>
      </c>
      <c r="K655" s="267"/>
      <c r="L655" s="258"/>
    </row>
    <row r="656" spans="2:12" ht="15.75">
      <c r="B656" s="258"/>
      <c r="C656" s="266"/>
      <c r="D656" s="757"/>
      <c r="E656" s="757"/>
      <c r="F656" s="757"/>
      <c r="G656" s="757"/>
      <c r="H656" s="757"/>
      <c r="I656" s="757"/>
      <c r="J656" s="757"/>
      <c r="K656" s="267"/>
      <c r="L656" s="258"/>
    </row>
    <row r="657" spans="2:12" ht="15.75">
      <c r="B657" s="258"/>
      <c r="C657" s="266"/>
      <c r="D657" s="759" t="s">
        <v>634</v>
      </c>
      <c r="E657" s="760"/>
      <c r="F657" s="760"/>
      <c r="G657" s="760"/>
      <c r="H657" s="760"/>
      <c r="I657" s="761"/>
      <c r="J657" s="345">
        <f>ROUND(SUM(J650+J655),0)</f>
        <v>1477547</v>
      </c>
      <c r="K657" s="267"/>
      <c r="L657" s="258"/>
    </row>
    <row r="658" spans="2:12" ht="15.75">
      <c r="B658" s="258"/>
      <c r="C658" s="266"/>
      <c r="D658" s="757"/>
      <c r="E658" s="757"/>
      <c r="F658" s="757"/>
      <c r="G658" s="757"/>
      <c r="H658" s="757"/>
      <c r="I658" s="757"/>
      <c r="J658" s="757"/>
      <c r="K658" s="267"/>
      <c r="L658" s="258"/>
    </row>
    <row r="659" spans="2:12" ht="15.75">
      <c r="B659" s="258"/>
      <c r="C659" s="266"/>
      <c r="D659" s="762" t="s">
        <v>635</v>
      </c>
      <c r="E659" s="763"/>
      <c r="F659" s="764"/>
      <c r="G659" s="765"/>
      <c r="H659" s="766"/>
      <c r="I659" s="766"/>
      <c r="J659" s="767"/>
      <c r="K659" s="267"/>
      <c r="L659" s="258"/>
    </row>
    <row r="660" spans="2:12" ht="15.75">
      <c r="B660" s="258"/>
      <c r="C660" s="266"/>
      <c r="D660" s="753"/>
      <c r="E660" s="785"/>
      <c r="F660" s="786"/>
      <c r="G660" s="768"/>
      <c r="H660" s="769"/>
      <c r="I660" s="769"/>
      <c r="J660" s="770"/>
      <c r="K660" s="267"/>
      <c r="L660" s="258"/>
    </row>
    <row r="661" spans="2:12" ht="15.75">
      <c r="B661" s="258"/>
      <c r="C661" s="266"/>
      <c r="D661" s="753"/>
      <c r="E661" s="785"/>
      <c r="F661" s="786"/>
      <c r="G661" s="768" t="s">
        <v>636</v>
      </c>
      <c r="H661" s="769"/>
      <c r="I661" s="769"/>
      <c r="J661" s="770"/>
      <c r="K661" s="267"/>
      <c r="L661" s="258"/>
    </row>
    <row r="662" spans="2:12" ht="15.75">
      <c r="B662" s="258"/>
      <c r="C662" s="266"/>
      <c r="D662" s="753"/>
      <c r="E662" s="785"/>
      <c r="F662" s="786"/>
      <c r="G662" s="768" t="s">
        <v>637</v>
      </c>
      <c r="H662" s="757"/>
      <c r="I662" s="757"/>
      <c r="J662" s="758"/>
      <c r="K662" s="267"/>
      <c r="L662" s="258"/>
    </row>
    <row r="663" spans="2:12" ht="15.75">
      <c r="B663" s="258"/>
      <c r="C663" s="266"/>
      <c r="D663" s="753"/>
      <c r="E663" s="785"/>
      <c r="F663" s="786"/>
      <c r="G663" s="768" t="s">
        <v>79</v>
      </c>
      <c r="H663" s="757"/>
      <c r="I663" s="757"/>
      <c r="J663" s="758"/>
      <c r="K663" s="267"/>
      <c r="L663" s="258"/>
    </row>
    <row r="664" spans="2:12" ht="15.75">
      <c r="B664" s="258"/>
      <c r="C664" s="266"/>
      <c r="D664" s="787"/>
      <c r="E664" s="788"/>
      <c r="F664" s="789"/>
      <c r="G664" s="768" t="s">
        <v>636</v>
      </c>
      <c r="H664" s="757"/>
      <c r="I664" s="757"/>
      <c r="J664" s="758"/>
      <c r="K664" s="267"/>
      <c r="L664" s="258"/>
    </row>
    <row r="665" spans="2:12" ht="15.75">
      <c r="B665" s="258"/>
      <c r="C665" s="266"/>
      <c r="D665" s="777"/>
      <c r="E665" s="790"/>
      <c r="F665" s="791"/>
      <c r="G665" s="798" t="s">
        <v>638</v>
      </c>
      <c r="H665" s="781"/>
      <c r="I665" s="781"/>
      <c r="J665" s="782"/>
      <c r="K665" s="267"/>
      <c r="L665" s="258"/>
    </row>
    <row r="666" spans="2:12" ht="15.75">
      <c r="B666" s="258"/>
      <c r="C666" s="346"/>
      <c r="D666" s="347"/>
      <c r="E666" s="347"/>
      <c r="F666" s="347"/>
      <c r="G666" s="348"/>
      <c r="H666" s="349"/>
      <c r="I666" s="347"/>
      <c r="J666" s="347"/>
      <c r="K666" s="350"/>
      <c r="L666" s="258"/>
    </row>
    <row r="667" spans="2:12" ht="15.75">
      <c r="B667" s="258"/>
      <c r="C667" s="258"/>
      <c r="D667" s="258"/>
      <c r="E667" s="258"/>
      <c r="F667" s="258"/>
      <c r="G667" s="326"/>
      <c r="H667" s="351"/>
      <c r="I667" s="258"/>
      <c r="J667" s="258"/>
      <c r="K667" s="258"/>
      <c r="L667" s="258"/>
    </row>
    <row r="668" spans="2:12" ht="15.75">
      <c r="B668" s="258"/>
      <c r="C668" s="670"/>
      <c r="D668" s="670"/>
      <c r="E668" s="670"/>
      <c r="F668" s="670"/>
      <c r="G668" s="670"/>
      <c r="H668" s="670"/>
      <c r="I668" s="670"/>
      <c r="J668" s="670"/>
      <c r="K668" s="258"/>
      <c r="L668" s="258"/>
    </row>
    <row r="669" spans="2:12" ht="15.75">
      <c r="B669" s="258"/>
      <c r="C669" s="261"/>
      <c r="D669" s="262"/>
      <c r="E669" s="262"/>
      <c r="F669" s="262"/>
      <c r="G669" s="263"/>
      <c r="H669" s="264"/>
      <c r="I669" s="262"/>
      <c r="J669" s="262"/>
      <c r="K669" s="265"/>
      <c r="L669" s="258"/>
    </row>
    <row r="670" spans="2:12" ht="15.75">
      <c r="B670" s="258"/>
      <c r="C670" s="266"/>
      <c r="D670" s="671"/>
      <c r="E670" s="672"/>
      <c r="F670" s="675" t="s">
        <v>592</v>
      </c>
      <c r="G670" s="676"/>
      <c r="H670" s="677"/>
      <c r="I670" s="681" t="s">
        <v>593</v>
      </c>
      <c r="J670" s="682"/>
      <c r="K670" s="267"/>
      <c r="L670" s="258"/>
    </row>
    <row r="671" spans="2:12" ht="15.75">
      <c r="B671" s="258"/>
      <c r="C671" s="266"/>
      <c r="D671" s="673"/>
      <c r="E671" s="674"/>
      <c r="F671" s="678"/>
      <c r="G671" s="679"/>
      <c r="H671" s="680"/>
      <c r="I671" s="683" t="s">
        <v>594</v>
      </c>
      <c r="J671" s="684"/>
      <c r="K671" s="267"/>
      <c r="L671" s="258"/>
    </row>
    <row r="672" spans="2:12" ht="16.5">
      <c r="B672" s="258"/>
      <c r="C672" s="266"/>
      <c r="D672" s="685" t="s">
        <v>595</v>
      </c>
      <c r="E672" s="686"/>
      <c r="F672" s="686"/>
      <c r="G672" s="686"/>
      <c r="H672" s="687"/>
      <c r="I672" s="683" t="s">
        <v>596</v>
      </c>
      <c r="J672" s="684"/>
      <c r="K672" s="267"/>
      <c r="L672" s="258"/>
    </row>
    <row r="673" spans="2:12" ht="16.5">
      <c r="B673" s="258"/>
      <c r="C673" s="266"/>
      <c r="D673" s="708" t="s">
        <v>597</v>
      </c>
      <c r="E673" s="709"/>
      <c r="F673" s="709"/>
      <c r="G673" s="709"/>
      <c r="H673" s="709"/>
      <c r="I673" s="709"/>
      <c r="J673" s="710"/>
      <c r="K673" s="267"/>
      <c r="L673" s="258"/>
    </row>
    <row r="674" spans="2:12" ht="15.75">
      <c r="B674" s="258"/>
      <c r="C674" s="266"/>
      <c r="D674" s="268"/>
      <c r="E674" s="268"/>
      <c r="F674" s="268"/>
      <c r="G674" s="269"/>
      <c r="H674" s="269"/>
      <c r="I674" s="268"/>
      <c r="J674" s="268"/>
      <c r="K674" s="267"/>
      <c r="L674" s="258"/>
    </row>
    <row r="675" spans="2:12" ht="16.5">
      <c r="B675" s="259"/>
      <c r="C675" s="270"/>
      <c r="D675" s="271" t="s">
        <v>598</v>
      </c>
      <c r="E675" s="711" t="s">
        <v>599</v>
      </c>
      <c r="F675" s="712"/>
      <c r="G675" s="712"/>
      <c r="H675" s="712"/>
      <c r="I675" s="712"/>
      <c r="J675" s="713"/>
      <c r="K675" s="272"/>
      <c r="L675" s="259"/>
    </row>
    <row r="676" spans="2:12" ht="16.5">
      <c r="B676" s="258"/>
      <c r="C676" s="266"/>
      <c r="D676" s="273">
        <v>2</v>
      </c>
      <c r="E676" s="714" t="s">
        <v>653</v>
      </c>
      <c r="F676" s="715"/>
      <c r="G676" s="715"/>
      <c r="H676" s="715"/>
      <c r="I676" s="715"/>
      <c r="J676" s="716"/>
      <c r="K676" s="267"/>
      <c r="L676" s="258"/>
    </row>
    <row r="677" spans="2:12" ht="16.5">
      <c r="B677" s="259"/>
      <c r="C677" s="270"/>
      <c r="D677" s="271" t="s">
        <v>601</v>
      </c>
      <c r="E677" s="711" t="s">
        <v>602</v>
      </c>
      <c r="F677" s="712"/>
      <c r="G677" s="712"/>
      <c r="H677" s="712"/>
      <c r="I677" s="712"/>
      <c r="J677" s="713"/>
      <c r="K677" s="272"/>
      <c r="L677" s="259"/>
    </row>
    <row r="678" spans="2:12" ht="16.5">
      <c r="B678" s="258"/>
      <c r="C678" s="266"/>
      <c r="D678" s="273">
        <v>2.0299999999999998</v>
      </c>
      <c r="E678" s="714" t="s">
        <v>680</v>
      </c>
      <c r="F678" s="715"/>
      <c r="G678" s="715"/>
      <c r="H678" s="715"/>
      <c r="I678" s="715"/>
      <c r="J678" s="716"/>
      <c r="K678" s="267"/>
      <c r="L678" s="258"/>
    </row>
    <row r="679" spans="2:12" ht="16.5">
      <c r="B679" s="259"/>
      <c r="C679" s="270"/>
      <c r="D679" s="275" t="s">
        <v>604</v>
      </c>
      <c r="E679" s="717" t="s">
        <v>605</v>
      </c>
      <c r="F679" s="718"/>
      <c r="G679" s="718"/>
      <c r="H679" s="718"/>
      <c r="I679" s="719"/>
      <c r="J679" s="723" t="s">
        <v>606</v>
      </c>
      <c r="K679" s="272"/>
      <c r="L679" s="259"/>
    </row>
    <row r="680" spans="2:12" ht="16.5">
      <c r="B680" s="258"/>
      <c r="C680" s="266"/>
      <c r="D680" s="276" t="s">
        <v>687</v>
      </c>
      <c r="E680" s="720"/>
      <c r="F680" s="721"/>
      <c r="G680" s="721"/>
      <c r="H680" s="721"/>
      <c r="I680" s="722"/>
      <c r="J680" s="724"/>
      <c r="K680" s="267"/>
      <c r="L680" s="258"/>
    </row>
    <row r="681" spans="2:12" ht="16.5">
      <c r="B681" s="259"/>
      <c r="C681" s="270"/>
      <c r="D681" s="275" t="s">
        <v>608</v>
      </c>
      <c r="E681" s="692" t="s">
        <v>125</v>
      </c>
      <c r="F681" s="693"/>
      <c r="G681" s="693"/>
      <c r="H681" s="693"/>
      <c r="I681" s="694"/>
      <c r="J681" s="698" t="s">
        <v>109</v>
      </c>
      <c r="K681" s="272"/>
      <c r="L681" s="259"/>
    </row>
    <row r="682" spans="2:12" ht="16.5">
      <c r="B682" s="258"/>
      <c r="C682" s="266"/>
      <c r="D682" s="276" t="s">
        <v>687</v>
      </c>
      <c r="E682" s="695"/>
      <c r="F682" s="696"/>
      <c r="G682" s="696"/>
      <c r="H682" s="696"/>
      <c r="I682" s="697"/>
      <c r="J682" s="699"/>
      <c r="K682" s="267"/>
      <c r="L682" s="258"/>
    </row>
    <row r="683" spans="2:12" ht="15.75">
      <c r="B683" s="258"/>
      <c r="C683" s="266"/>
      <c r="D683" s="700"/>
      <c r="E683" s="700"/>
      <c r="F683" s="700"/>
      <c r="G683" s="700"/>
      <c r="H683" s="700"/>
      <c r="I683" s="700"/>
      <c r="J683" s="700"/>
      <c r="K683" s="267"/>
      <c r="L683" s="258"/>
    </row>
    <row r="684" spans="2:12" ht="15.75">
      <c r="B684" s="258"/>
      <c r="C684" s="266"/>
      <c r="D684" s="701" t="s">
        <v>609</v>
      </c>
      <c r="E684" s="702"/>
      <c r="F684" s="702"/>
      <c r="G684" s="702"/>
      <c r="H684" s="702"/>
      <c r="I684" s="702"/>
      <c r="J684" s="703"/>
      <c r="K684" s="267"/>
      <c r="L684" s="258"/>
    </row>
    <row r="685" spans="2:12" ht="15.75">
      <c r="B685" s="258"/>
      <c r="C685" s="266"/>
      <c r="D685" s="704" t="s">
        <v>70</v>
      </c>
      <c r="E685" s="705"/>
      <c r="F685" s="705"/>
      <c r="G685" s="277" t="s">
        <v>606</v>
      </c>
      <c r="H685" s="277" t="s">
        <v>610</v>
      </c>
      <c r="I685" s="278" t="s">
        <v>611</v>
      </c>
      <c r="J685" s="279" t="s">
        <v>612</v>
      </c>
      <c r="K685" s="267"/>
      <c r="L685" s="258"/>
    </row>
    <row r="686" spans="2:12" ht="16.5">
      <c r="B686" s="258"/>
      <c r="C686" s="266"/>
      <c r="D686" s="706" t="s">
        <v>682</v>
      </c>
      <c r="E686" s="707"/>
      <c r="F686" s="707"/>
      <c r="G686" s="280" t="s">
        <v>131</v>
      </c>
      <c r="H686" s="281">
        <v>6328</v>
      </c>
      <c r="I686" s="282">
        <v>2</v>
      </c>
      <c r="J686" s="353">
        <f>ROUND((+IF(D686="","",H686*I686)),2)</f>
        <v>12656</v>
      </c>
      <c r="K686" s="267"/>
      <c r="L686" s="258"/>
    </row>
    <row r="687" spans="2:12" ht="16.5">
      <c r="B687" s="258"/>
      <c r="C687" s="266"/>
      <c r="D687" s="688" t="s">
        <v>666</v>
      </c>
      <c r="E687" s="689"/>
      <c r="F687" s="689"/>
      <c r="G687" s="284" t="s">
        <v>109</v>
      </c>
      <c r="H687" s="285">
        <v>556652.91</v>
      </c>
      <c r="I687" s="286">
        <v>1.03</v>
      </c>
      <c r="J687" s="287">
        <f>ROUND((+IF(D687="","",H687*I687)),2)</f>
        <v>573352.5</v>
      </c>
      <c r="K687" s="267"/>
      <c r="L687" s="258"/>
    </row>
    <row r="688" spans="2:12" ht="16.5">
      <c r="B688" s="258"/>
      <c r="C688" s="266"/>
      <c r="D688" s="688" t="s">
        <v>615</v>
      </c>
      <c r="E688" s="689"/>
      <c r="F688" s="689"/>
      <c r="G688" s="284" t="s">
        <v>174</v>
      </c>
      <c r="H688" s="285">
        <v>5950</v>
      </c>
      <c r="I688" s="286">
        <v>4.53</v>
      </c>
      <c r="J688" s="287">
        <f>+IF(D688="","",H688*I688)</f>
        <v>26953.5</v>
      </c>
      <c r="K688" s="267"/>
      <c r="L688" s="258"/>
    </row>
    <row r="689" spans="2:12" ht="16.5">
      <c r="B689" s="258"/>
      <c r="C689" s="266"/>
      <c r="D689" s="688" t="s">
        <v>683</v>
      </c>
      <c r="E689" s="689"/>
      <c r="F689" s="689"/>
      <c r="G689" s="284" t="s">
        <v>174</v>
      </c>
      <c r="H689" s="285">
        <v>11503.33</v>
      </c>
      <c r="I689" s="286">
        <v>7</v>
      </c>
      <c r="J689" s="287">
        <f>+IF(D689="","",H689*I689)</f>
        <v>80523.31</v>
      </c>
      <c r="K689" s="267"/>
      <c r="L689" s="258"/>
    </row>
    <row r="690" spans="2:12" ht="16.5">
      <c r="B690" s="258"/>
      <c r="C690" s="266"/>
      <c r="D690" s="688" t="s">
        <v>684</v>
      </c>
      <c r="E690" s="689"/>
      <c r="F690" s="689"/>
      <c r="G690" s="284" t="s">
        <v>617</v>
      </c>
      <c r="H690" s="285">
        <v>5094.67</v>
      </c>
      <c r="I690" s="286">
        <v>3.8</v>
      </c>
      <c r="J690" s="287">
        <f>+IF(D690="","",H690*I690)</f>
        <v>19359.745999999999</v>
      </c>
      <c r="K690" s="267"/>
      <c r="L690" s="258"/>
    </row>
    <row r="691" spans="2:12" ht="16.5">
      <c r="B691" s="258"/>
      <c r="C691" s="266"/>
      <c r="D691" s="688"/>
      <c r="E691" s="689"/>
      <c r="F691" s="689"/>
      <c r="G691" s="284" t="s">
        <v>618</v>
      </c>
      <c r="H691" s="285" t="s">
        <v>618</v>
      </c>
      <c r="I691" s="286"/>
      <c r="J691" s="287" t="str">
        <f>+IF(D691="","",H691*I691)</f>
        <v/>
      </c>
      <c r="K691" s="267"/>
      <c r="L691" s="258"/>
    </row>
    <row r="692" spans="2:12" ht="16.5">
      <c r="B692" s="258"/>
      <c r="C692" s="266"/>
      <c r="D692" s="690"/>
      <c r="E692" s="691"/>
      <c r="F692" s="691"/>
      <c r="G692" s="288" t="s">
        <v>618</v>
      </c>
      <c r="H692" s="289" t="s">
        <v>618</v>
      </c>
      <c r="I692" s="290"/>
      <c r="J692" s="291" t="str">
        <f>+IF(D692="","",H692*I692)</f>
        <v/>
      </c>
      <c r="K692" s="267"/>
      <c r="L692" s="258"/>
    </row>
    <row r="693" spans="2:12" ht="15.75">
      <c r="B693" s="258"/>
      <c r="C693" s="266"/>
      <c r="D693" s="258"/>
      <c r="E693" s="258"/>
      <c r="F693" s="258"/>
      <c r="G693" s="740" t="s">
        <v>619</v>
      </c>
      <c r="H693" s="740"/>
      <c r="I693" s="741"/>
      <c r="J693" s="293">
        <f>+ROUND(SUM(J686:J692),2)</f>
        <v>712845.06</v>
      </c>
      <c r="K693" s="267"/>
      <c r="L693" s="258"/>
    </row>
    <row r="694" spans="2:12" ht="15.75">
      <c r="B694" s="258"/>
      <c r="C694" s="266"/>
      <c r="D694" s="700"/>
      <c r="E694" s="700"/>
      <c r="F694" s="700"/>
      <c r="G694" s="700"/>
      <c r="H694" s="700"/>
      <c r="I694" s="700"/>
      <c r="J694" s="700"/>
      <c r="K694" s="267"/>
      <c r="L694" s="258"/>
    </row>
    <row r="695" spans="2:12" ht="15.75">
      <c r="B695" s="258"/>
      <c r="C695" s="266"/>
      <c r="D695" s="701" t="s">
        <v>620</v>
      </c>
      <c r="E695" s="702"/>
      <c r="F695" s="702"/>
      <c r="G695" s="702"/>
      <c r="H695" s="702"/>
      <c r="I695" s="702"/>
      <c r="J695" s="703"/>
      <c r="K695" s="267"/>
      <c r="L695" s="258"/>
    </row>
    <row r="696" spans="2:12" ht="15.75">
      <c r="B696" s="258"/>
      <c r="C696" s="266"/>
      <c r="D696" s="747" t="s">
        <v>70</v>
      </c>
      <c r="E696" s="747"/>
      <c r="F696" s="747"/>
      <c r="G696" s="297" t="s">
        <v>606</v>
      </c>
      <c r="H696" s="297" t="s">
        <v>621</v>
      </c>
      <c r="I696" s="356" t="s">
        <v>611</v>
      </c>
      <c r="J696" s="296" t="s">
        <v>612</v>
      </c>
      <c r="K696" s="267"/>
      <c r="L696" s="258"/>
    </row>
    <row r="697" spans="2:12" ht="15.75">
      <c r="B697" s="258"/>
      <c r="C697" s="266"/>
      <c r="D697" s="799" t="s">
        <v>622</v>
      </c>
      <c r="E697" s="800"/>
      <c r="F697" s="800"/>
      <c r="G697" s="298" t="s">
        <v>623</v>
      </c>
      <c r="H697" s="301">
        <v>613718.54</v>
      </c>
      <c r="I697" s="357">
        <v>0.05</v>
      </c>
      <c r="J697" s="353">
        <f>+IF(D697="","",H697*I697)</f>
        <v>30685.927000000003</v>
      </c>
      <c r="K697" s="267"/>
      <c r="L697" s="258"/>
    </row>
    <row r="698" spans="2:12" ht="15.75">
      <c r="B698" s="258"/>
      <c r="C698" s="266"/>
      <c r="D698" s="799" t="s">
        <v>668</v>
      </c>
      <c r="E698" s="800"/>
      <c r="F698" s="800"/>
      <c r="G698" s="358" t="s">
        <v>659</v>
      </c>
      <c r="H698" s="301">
        <v>89075</v>
      </c>
      <c r="I698" s="302">
        <v>0.04</v>
      </c>
      <c r="J698" s="287">
        <f>+IF(D698="","",H698*I698)</f>
        <v>3563</v>
      </c>
      <c r="K698" s="267"/>
      <c r="L698" s="258"/>
    </row>
    <row r="699" spans="2:12" ht="15.75">
      <c r="B699" s="258"/>
      <c r="C699" s="266"/>
      <c r="D699" s="801" t="s">
        <v>686</v>
      </c>
      <c r="E699" s="802"/>
      <c r="F699" s="803"/>
      <c r="G699" s="358" t="s">
        <v>659</v>
      </c>
      <c r="H699" s="301">
        <v>27700</v>
      </c>
      <c r="I699" s="360">
        <v>4</v>
      </c>
      <c r="J699" s="291">
        <f>+IF(D699="","",H699*I699)</f>
        <v>110800</v>
      </c>
      <c r="K699" s="267"/>
      <c r="L699" s="258"/>
    </row>
    <row r="700" spans="2:12" ht="15.75">
      <c r="B700" s="258"/>
      <c r="C700" s="266"/>
      <c r="D700" s="258"/>
      <c r="E700" s="258"/>
      <c r="F700" s="258"/>
      <c r="G700" s="729" t="s">
        <v>624</v>
      </c>
      <c r="H700" s="729"/>
      <c r="I700" s="730"/>
      <c r="J700" s="308">
        <f>ROUND(+SUM(J697:J699),2)</f>
        <v>145048.93</v>
      </c>
      <c r="K700" s="267"/>
      <c r="L700" s="258"/>
    </row>
    <row r="701" spans="2:12" ht="15.75">
      <c r="B701" s="258"/>
      <c r="C701" s="266"/>
      <c r="D701" s="670"/>
      <c r="E701" s="670"/>
      <c r="F701" s="670"/>
      <c r="G701" s="670"/>
      <c r="H701" s="670"/>
      <c r="I701" s="670"/>
      <c r="J701" s="670"/>
      <c r="K701" s="267"/>
      <c r="L701" s="258"/>
    </row>
    <row r="702" spans="2:12" ht="15.75">
      <c r="B702" s="258"/>
      <c r="C702" s="266"/>
      <c r="D702" s="742" t="s">
        <v>625</v>
      </c>
      <c r="E702" s="743"/>
      <c r="F702" s="743"/>
      <c r="G702" s="743"/>
      <c r="H702" s="743"/>
      <c r="I702" s="743"/>
      <c r="J702" s="744"/>
      <c r="K702" s="267"/>
      <c r="L702" s="309"/>
    </row>
    <row r="703" spans="2:12" ht="15.75">
      <c r="B703" s="310"/>
      <c r="C703" s="311"/>
      <c r="D703" s="745" t="s">
        <v>70</v>
      </c>
      <c r="E703" s="746"/>
      <c r="F703" s="746"/>
      <c r="G703" s="313" t="s">
        <v>606</v>
      </c>
      <c r="H703" s="314" t="s">
        <v>621</v>
      </c>
      <c r="I703" s="312" t="s">
        <v>611</v>
      </c>
      <c r="J703" s="315" t="s">
        <v>612</v>
      </c>
      <c r="K703" s="316"/>
      <c r="L703" s="317"/>
    </row>
    <row r="704" spans="2:12" ht="15.75">
      <c r="B704" s="258"/>
      <c r="C704" s="266"/>
      <c r="D704" s="725" t="s">
        <v>669</v>
      </c>
      <c r="E704" s="726"/>
      <c r="F704" s="726"/>
      <c r="G704" s="318" t="s">
        <v>627</v>
      </c>
      <c r="H704" s="319">
        <v>40914.569044249998</v>
      </c>
      <c r="I704" s="320">
        <v>15</v>
      </c>
      <c r="J704" s="321">
        <f>(+IF(D704="","",(H704*I704)))</f>
        <v>613718.53566375002</v>
      </c>
      <c r="K704" s="267"/>
      <c r="L704" s="309"/>
    </row>
    <row r="705" spans="2:12" ht="15.75">
      <c r="B705" s="258"/>
      <c r="C705" s="266"/>
      <c r="D705" s="725"/>
      <c r="E705" s="726"/>
      <c r="F705" s="726"/>
      <c r="G705" s="318"/>
      <c r="H705" s="319"/>
      <c r="I705" s="320"/>
      <c r="J705" s="321" t="str">
        <f>(+IF(D705="","",(H705*I705)))</f>
        <v/>
      </c>
      <c r="K705" s="267"/>
      <c r="L705" s="309"/>
    </row>
    <row r="706" spans="2:12" ht="15.75">
      <c r="B706" s="258"/>
      <c r="C706" s="266"/>
      <c r="D706" s="725"/>
      <c r="E706" s="726"/>
      <c r="F706" s="726"/>
      <c r="G706" s="318"/>
      <c r="H706" s="319"/>
      <c r="I706" s="320"/>
      <c r="J706" s="321" t="str">
        <f>(+IF(D706="","",(H706*I706)))</f>
        <v/>
      </c>
      <c r="K706" s="267"/>
      <c r="L706" s="309"/>
    </row>
    <row r="707" spans="2:12" ht="15.75">
      <c r="B707" s="258"/>
      <c r="C707" s="266"/>
      <c r="D707" s="727"/>
      <c r="E707" s="728"/>
      <c r="F707" s="728"/>
      <c r="G707" s="322"/>
      <c r="H707" s="323"/>
      <c r="I707" s="324"/>
      <c r="J707" s="325"/>
      <c r="K707" s="267"/>
      <c r="L707" s="309"/>
    </row>
    <row r="708" spans="2:12" ht="15.75">
      <c r="B708" s="258"/>
      <c r="C708" s="266"/>
      <c r="D708" s="258"/>
      <c r="E708" s="258"/>
      <c r="F708" s="258"/>
      <c r="G708" s="729" t="s">
        <v>628</v>
      </c>
      <c r="H708" s="729"/>
      <c r="I708" s="730"/>
      <c r="J708" s="293">
        <f>+ROUND(SUM(J704:J707),2)</f>
        <v>613718.54</v>
      </c>
      <c r="K708" s="267"/>
      <c r="L708" s="309"/>
    </row>
    <row r="709" spans="2:12" ht="15.75">
      <c r="B709" s="258"/>
      <c r="C709" s="266"/>
      <c r="D709" s="258"/>
      <c r="E709" s="258"/>
      <c r="F709" s="258"/>
      <c r="G709" s="326"/>
      <c r="H709" s="327"/>
      <c r="I709" s="258"/>
      <c r="J709" s="258"/>
      <c r="K709" s="267"/>
      <c r="L709" s="258"/>
    </row>
    <row r="710" spans="2:12" ht="15.75">
      <c r="B710" s="258"/>
      <c r="C710" s="266"/>
      <c r="D710" s="731" t="s">
        <v>629</v>
      </c>
      <c r="E710" s="732"/>
      <c r="F710" s="732"/>
      <c r="G710" s="732"/>
      <c r="H710" s="732"/>
      <c r="I710" s="733"/>
      <c r="J710" s="328">
        <f>ROUND((SUM(+J693+J700+J708)),2)</f>
        <v>1471612.53</v>
      </c>
      <c r="K710" s="267"/>
      <c r="L710" s="258"/>
    </row>
    <row r="711" spans="2:12" ht="15.75">
      <c r="B711" s="258"/>
      <c r="C711" s="266"/>
      <c r="D711" s="258"/>
      <c r="E711" s="258"/>
      <c r="F711" s="258"/>
      <c r="G711" s="326"/>
      <c r="H711" s="327"/>
      <c r="I711" s="258"/>
      <c r="J711" s="258"/>
      <c r="K711" s="267"/>
      <c r="L711" s="258"/>
    </row>
    <row r="712" spans="2:12" ht="15.75">
      <c r="B712" s="329"/>
      <c r="C712" s="330"/>
      <c r="D712" s="734" t="s">
        <v>630</v>
      </c>
      <c r="E712" s="735"/>
      <c r="F712" s="736"/>
      <c r="G712" s="331"/>
      <c r="H712" s="332"/>
      <c r="I712" s="333">
        <v>0</v>
      </c>
      <c r="J712" s="334">
        <f>+J710*I712</f>
        <v>0</v>
      </c>
      <c r="K712" s="335"/>
      <c r="L712" s="329"/>
    </row>
    <row r="713" spans="2:12" ht="15.75">
      <c r="B713" s="258"/>
      <c r="C713" s="266"/>
      <c r="D713" s="731" t="s">
        <v>631</v>
      </c>
      <c r="E713" s="732"/>
      <c r="F713" s="732"/>
      <c r="G713" s="732"/>
      <c r="H713" s="732"/>
      <c r="I713" s="733"/>
      <c r="J713" s="328">
        <f>+J712+J710</f>
        <v>1471612.53</v>
      </c>
      <c r="K713" s="267"/>
      <c r="L713" s="258"/>
    </row>
    <row r="714" spans="2:12" ht="15.75">
      <c r="B714" s="258"/>
      <c r="C714" s="266"/>
      <c r="D714" s="258"/>
      <c r="E714" s="258"/>
      <c r="F714" s="258"/>
      <c r="G714" s="326"/>
      <c r="H714" s="327"/>
      <c r="I714" s="258"/>
      <c r="J714" s="258"/>
      <c r="K714" s="267"/>
      <c r="L714" s="258"/>
    </row>
    <row r="715" spans="2:12" ht="15.75">
      <c r="B715" s="329"/>
      <c r="C715" s="330"/>
      <c r="D715" s="771" t="s">
        <v>21</v>
      </c>
      <c r="E715" s="772"/>
      <c r="F715" s="772"/>
      <c r="G715" s="336"/>
      <c r="H715" s="337"/>
      <c r="I715" s="338">
        <v>0.24</v>
      </c>
      <c r="J715" s="339">
        <f>+J710*I715</f>
        <v>353187.00719999999</v>
      </c>
      <c r="K715" s="335"/>
      <c r="L715" s="329"/>
    </row>
    <row r="716" spans="2:12" ht="15.75">
      <c r="B716" s="329"/>
      <c r="C716" s="330"/>
      <c r="D716" s="773" t="s">
        <v>632</v>
      </c>
      <c r="E716" s="774"/>
      <c r="F716" s="774"/>
      <c r="G716" s="336"/>
      <c r="H716" s="337"/>
      <c r="I716" s="340">
        <v>0.01</v>
      </c>
      <c r="J716" s="341">
        <f>+J710*I716</f>
        <v>14716.1253</v>
      </c>
      <c r="K716" s="335"/>
      <c r="L716" s="329"/>
    </row>
    <row r="717" spans="2:12" ht="15.75">
      <c r="B717" s="329"/>
      <c r="C717" s="330"/>
      <c r="D717" s="773" t="s">
        <v>75</v>
      </c>
      <c r="E717" s="774"/>
      <c r="F717" s="774"/>
      <c r="G717" s="342"/>
      <c r="H717" s="343"/>
      <c r="I717" s="340">
        <v>0.05</v>
      </c>
      <c r="J717" s="341">
        <f>+J710*I717</f>
        <v>73580.626499999998</v>
      </c>
      <c r="K717" s="335"/>
      <c r="L717" s="329"/>
    </row>
    <row r="718" spans="2:12" ht="15.75">
      <c r="B718" s="258"/>
      <c r="C718" s="266"/>
      <c r="D718" s="775" t="s">
        <v>633</v>
      </c>
      <c r="E718" s="776"/>
      <c r="F718" s="776"/>
      <c r="G718" s="776"/>
      <c r="H718" s="776"/>
      <c r="I718" s="776"/>
      <c r="J718" s="344">
        <f>SUM(J715:J717)</f>
        <v>441483.75900000002</v>
      </c>
      <c r="K718" s="267"/>
      <c r="L718" s="258"/>
    </row>
    <row r="719" spans="2:12" ht="15.75">
      <c r="B719" s="258"/>
      <c r="C719" s="266"/>
      <c r="D719" s="757"/>
      <c r="E719" s="757"/>
      <c r="F719" s="757"/>
      <c r="G719" s="757"/>
      <c r="H719" s="757"/>
      <c r="I719" s="757"/>
      <c r="J719" s="757"/>
      <c r="K719" s="267"/>
      <c r="L719" s="258"/>
    </row>
    <row r="720" spans="2:12" ht="15.75">
      <c r="B720" s="258"/>
      <c r="C720" s="266"/>
      <c r="D720" s="759" t="s">
        <v>634</v>
      </c>
      <c r="E720" s="760"/>
      <c r="F720" s="760"/>
      <c r="G720" s="760"/>
      <c r="H720" s="760"/>
      <c r="I720" s="761"/>
      <c r="J720" s="345">
        <f>ROUND(SUM(J713+J718),0)</f>
        <v>1913096</v>
      </c>
      <c r="K720" s="267"/>
      <c r="L720" s="258"/>
    </row>
    <row r="721" spans="2:12" ht="15.75">
      <c r="B721" s="258"/>
      <c r="C721" s="266"/>
      <c r="D721" s="757"/>
      <c r="E721" s="757"/>
      <c r="F721" s="757"/>
      <c r="G721" s="757"/>
      <c r="H721" s="757"/>
      <c r="I721" s="757"/>
      <c r="J721" s="757"/>
      <c r="K721" s="267"/>
      <c r="L721" s="258"/>
    </row>
    <row r="722" spans="2:12" ht="15.75">
      <c r="B722" s="258"/>
      <c r="C722" s="266"/>
      <c r="D722" s="762" t="s">
        <v>635</v>
      </c>
      <c r="E722" s="763"/>
      <c r="F722" s="764"/>
      <c r="G722" s="765"/>
      <c r="H722" s="766"/>
      <c r="I722" s="766"/>
      <c r="J722" s="767"/>
      <c r="K722" s="267"/>
      <c r="L722" s="258"/>
    </row>
    <row r="723" spans="2:12" ht="15.75">
      <c r="B723" s="258"/>
      <c r="C723" s="266"/>
      <c r="D723" s="753"/>
      <c r="E723" s="785"/>
      <c r="F723" s="786"/>
      <c r="G723" s="768"/>
      <c r="H723" s="769"/>
      <c r="I723" s="769"/>
      <c r="J723" s="770"/>
      <c r="K723" s="267"/>
      <c r="L723" s="258"/>
    </row>
    <row r="724" spans="2:12" ht="15.75">
      <c r="B724" s="258"/>
      <c r="C724" s="266"/>
      <c r="D724" s="753"/>
      <c r="E724" s="785"/>
      <c r="F724" s="786"/>
      <c r="G724" s="768" t="s">
        <v>636</v>
      </c>
      <c r="H724" s="769"/>
      <c r="I724" s="769"/>
      <c r="J724" s="770"/>
      <c r="K724" s="267"/>
      <c r="L724" s="258"/>
    </row>
    <row r="725" spans="2:12" ht="15.75">
      <c r="B725" s="258"/>
      <c r="C725" s="266"/>
      <c r="D725" s="753"/>
      <c r="E725" s="785"/>
      <c r="F725" s="786"/>
      <c r="G725" s="768" t="s">
        <v>637</v>
      </c>
      <c r="H725" s="757"/>
      <c r="I725" s="757"/>
      <c r="J725" s="758"/>
      <c r="K725" s="267"/>
      <c r="L725" s="258"/>
    </row>
    <row r="726" spans="2:12" ht="15.75">
      <c r="B726" s="258"/>
      <c r="C726" s="266"/>
      <c r="D726" s="753"/>
      <c r="E726" s="785"/>
      <c r="F726" s="786"/>
      <c r="G726" s="768" t="s">
        <v>79</v>
      </c>
      <c r="H726" s="757"/>
      <c r="I726" s="757"/>
      <c r="J726" s="758"/>
      <c r="K726" s="267"/>
      <c r="L726" s="258"/>
    </row>
    <row r="727" spans="2:12" ht="15.75">
      <c r="B727" s="258"/>
      <c r="C727" s="266"/>
      <c r="D727" s="787"/>
      <c r="E727" s="788"/>
      <c r="F727" s="789"/>
      <c r="G727" s="768" t="s">
        <v>636</v>
      </c>
      <c r="H727" s="757"/>
      <c r="I727" s="757"/>
      <c r="J727" s="758"/>
      <c r="K727" s="267"/>
      <c r="L727" s="258"/>
    </row>
    <row r="728" spans="2:12" ht="15.75">
      <c r="B728" s="258"/>
      <c r="C728" s="266"/>
      <c r="D728" s="777"/>
      <c r="E728" s="790"/>
      <c r="F728" s="791"/>
      <c r="G728" s="798" t="s">
        <v>638</v>
      </c>
      <c r="H728" s="781"/>
      <c r="I728" s="781"/>
      <c r="J728" s="782"/>
      <c r="K728" s="267"/>
      <c r="L728" s="258"/>
    </row>
    <row r="729" spans="2:12" ht="15.75">
      <c r="B729" s="258"/>
      <c r="C729" s="346"/>
      <c r="D729" s="347"/>
      <c r="E729" s="347"/>
      <c r="F729" s="347"/>
      <c r="G729" s="348"/>
      <c r="H729" s="349"/>
      <c r="I729" s="347"/>
      <c r="J729" s="347"/>
      <c r="K729" s="350"/>
      <c r="L729" s="258"/>
    </row>
    <row r="730" spans="2:12" ht="15.75">
      <c r="B730" s="258"/>
      <c r="C730" s="258"/>
      <c r="D730" s="258"/>
      <c r="E730" s="258"/>
      <c r="F730" s="258"/>
      <c r="G730" s="326"/>
      <c r="H730" s="351"/>
      <c r="I730" s="258"/>
      <c r="J730" s="258"/>
      <c r="K730" s="258"/>
      <c r="L730" s="258"/>
    </row>
    <row r="731" spans="2:12" ht="15.75">
      <c r="B731" s="258"/>
      <c r="C731" s="670"/>
      <c r="D731" s="670"/>
      <c r="E731" s="670"/>
      <c r="F731" s="670"/>
      <c r="G731" s="670"/>
      <c r="H731" s="670"/>
      <c r="I731" s="670"/>
      <c r="J731" s="670"/>
      <c r="K731" s="258"/>
      <c r="L731" s="258"/>
    </row>
    <row r="732" spans="2:12" ht="15.75">
      <c r="B732" s="258"/>
      <c r="C732" s="261"/>
      <c r="D732" s="262"/>
      <c r="E732" s="262"/>
      <c r="F732" s="262"/>
      <c r="G732" s="263"/>
      <c r="H732" s="264"/>
      <c r="I732" s="262"/>
      <c r="J732" s="262"/>
      <c r="K732" s="265"/>
      <c r="L732" s="258"/>
    </row>
    <row r="733" spans="2:12" ht="15.75">
      <c r="B733" s="258"/>
      <c r="C733" s="266"/>
      <c r="D733" s="671"/>
      <c r="E733" s="672"/>
      <c r="F733" s="675" t="s">
        <v>592</v>
      </c>
      <c r="G733" s="676"/>
      <c r="H733" s="677"/>
      <c r="I733" s="681" t="s">
        <v>593</v>
      </c>
      <c r="J733" s="682"/>
      <c r="K733" s="267"/>
      <c r="L733" s="258"/>
    </row>
    <row r="734" spans="2:12" ht="15.75">
      <c r="B734" s="258"/>
      <c r="C734" s="266"/>
      <c r="D734" s="673"/>
      <c r="E734" s="674"/>
      <c r="F734" s="678"/>
      <c r="G734" s="679"/>
      <c r="H734" s="680"/>
      <c r="I734" s="683" t="s">
        <v>594</v>
      </c>
      <c r="J734" s="684"/>
      <c r="K734" s="267"/>
      <c r="L734" s="258"/>
    </row>
    <row r="735" spans="2:12" ht="16.5">
      <c r="B735" s="258"/>
      <c r="C735" s="266"/>
      <c r="D735" s="685" t="s">
        <v>595</v>
      </c>
      <c r="E735" s="686"/>
      <c r="F735" s="686"/>
      <c r="G735" s="686"/>
      <c r="H735" s="687"/>
      <c r="I735" s="683" t="s">
        <v>596</v>
      </c>
      <c r="J735" s="684"/>
      <c r="K735" s="267"/>
      <c r="L735" s="258"/>
    </row>
    <row r="736" spans="2:12" ht="16.5">
      <c r="B736" s="258"/>
      <c r="C736" s="266"/>
      <c r="D736" s="708" t="s">
        <v>597</v>
      </c>
      <c r="E736" s="709"/>
      <c r="F736" s="709"/>
      <c r="G736" s="709"/>
      <c r="H736" s="709"/>
      <c r="I736" s="709"/>
      <c r="J736" s="710"/>
      <c r="K736" s="267"/>
      <c r="L736" s="258"/>
    </row>
    <row r="737" spans="2:12" ht="15.75">
      <c r="B737" s="258"/>
      <c r="C737" s="266"/>
      <c r="D737" s="268"/>
      <c r="E737" s="268"/>
      <c r="F737" s="268"/>
      <c r="G737" s="269"/>
      <c r="H737" s="269"/>
      <c r="I737" s="268"/>
      <c r="J737" s="268"/>
      <c r="K737" s="267"/>
      <c r="L737" s="258"/>
    </row>
    <row r="738" spans="2:12" ht="16.5">
      <c r="B738" s="259"/>
      <c r="C738" s="270"/>
      <c r="D738" s="271" t="s">
        <v>598</v>
      </c>
      <c r="E738" s="711" t="s">
        <v>599</v>
      </c>
      <c r="F738" s="712"/>
      <c r="G738" s="712"/>
      <c r="H738" s="712"/>
      <c r="I738" s="712"/>
      <c r="J738" s="713"/>
      <c r="K738" s="272"/>
      <c r="L738" s="259"/>
    </row>
    <row r="739" spans="2:12" ht="16.5">
      <c r="B739" s="258"/>
      <c r="C739" s="266"/>
      <c r="D739" s="273">
        <v>5</v>
      </c>
      <c r="E739" s="714" t="s">
        <v>674</v>
      </c>
      <c r="F739" s="715"/>
      <c r="G739" s="715"/>
      <c r="H739" s="715"/>
      <c r="I739" s="715"/>
      <c r="J739" s="716"/>
      <c r="K739" s="267"/>
      <c r="L739" s="258"/>
    </row>
    <row r="740" spans="2:12" ht="16.5">
      <c r="B740" s="259"/>
      <c r="C740" s="270"/>
      <c r="D740" s="271" t="s">
        <v>601</v>
      </c>
      <c r="E740" s="711" t="s">
        <v>602</v>
      </c>
      <c r="F740" s="712"/>
      <c r="G740" s="712"/>
      <c r="H740" s="712"/>
      <c r="I740" s="712"/>
      <c r="J740" s="713"/>
      <c r="K740" s="272"/>
      <c r="L740" s="259"/>
    </row>
    <row r="741" spans="2:12" ht="16.5">
      <c r="B741" s="258"/>
      <c r="C741" s="266"/>
      <c r="D741" s="274">
        <v>5.03</v>
      </c>
      <c r="E741" s="714" t="s">
        <v>675</v>
      </c>
      <c r="F741" s="715"/>
      <c r="G741" s="715"/>
      <c r="H741" s="715"/>
      <c r="I741" s="715"/>
      <c r="J741" s="716"/>
      <c r="K741" s="267"/>
      <c r="L741" s="258"/>
    </row>
    <row r="742" spans="2:12" ht="16.5">
      <c r="B742" s="259"/>
      <c r="C742" s="270"/>
      <c r="D742" s="275" t="s">
        <v>604</v>
      </c>
      <c r="E742" s="717" t="s">
        <v>605</v>
      </c>
      <c r="F742" s="718"/>
      <c r="G742" s="718"/>
      <c r="H742" s="718"/>
      <c r="I742" s="719"/>
      <c r="J742" s="723" t="s">
        <v>606</v>
      </c>
      <c r="K742" s="272"/>
      <c r="L742" s="259"/>
    </row>
    <row r="743" spans="2:12" ht="16.5">
      <c r="B743" s="258"/>
      <c r="C743" s="266"/>
      <c r="D743" s="276" t="s">
        <v>688</v>
      </c>
      <c r="E743" s="720"/>
      <c r="F743" s="721"/>
      <c r="G743" s="721"/>
      <c r="H743" s="721"/>
      <c r="I743" s="722"/>
      <c r="J743" s="724"/>
      <c r="K743" s="267"/>
      <c r="L743" s="258"/>
    </row>
    <row r="744" spans="2:12" ht="16.5">
      <c r="B744" s="259"/>
      <c r="C744" s="270"/>
      <c r="D744" s="275" t="s">
        <v>608</v>
      </c>
      <c r="E744" s="692" t="s">
        <v>126</v>
      </c>
      <c r="F744" s="693"/>
      <c r="G744" s="693"/>
      <c r="H744" s="693"/>
      <c r="I744" s="694"/>
      <c r="J744" s="698" t="s">
        <v>109</v>
      </c>
      <c r="K744" s="272"/>
      <c r="L744" s="259"/>
    </row>
    <row r="745" spans="2:12" ht="16.5">
      <c r="B745" s="258"/>
      <c r="C745" s="266"/>
      <c r="D745" s="276" t="s">
        <v>688</v>
      </c>
      <c r="E745" s="695"/>
      <c r="F745" s="696"/>
      <c r="G745" s="696"/>
      <c r="H745" s="696"/>
      <c r="I745" s="697"/>
      <c r="J745" s="699"/>
      <c r="K745" s="267"/>
      <c r="L745" s="258"/>
    </row>
    <row r="746" spans="2:12" ht="15.75">
      <c r="B746" s="258"/>
      <c r="C746" s="266"/>
      <c r="D746" s="700"/>
      <c r="E746" s="700"/>
      <c r="F746" s="700"/>
      <c r="G746" s="700"/>
      <c r="H746" s="700"/>
      <c r="I746" s="700"/>
      <c r="J746" s="700"/>
      <c r="K746" s="267"/>
      <c r="L746" s="258"/>
    </row>
    <row r="747" spans="2:12" ht="15.75">
      <c r="B747" s="258"/>
      <c r="C747" s="266"/>
      <c r="D747" s="701" t="s">
        <v>609</v>
      </c>
      <c r="E747" s="702"/>
      <c r="F747" s="702"/>
      <c r="G747" s="702"/>
      <c r="H747" s="702"/>
      <c r="I747" s="702"/>
      <c r="J747" s="703"/>
      <c r="K747" s="267"/>
      <c r="L747" s="258"/>
    </row>
    <row r="748" spans="2:12" ht="15.75">
      <c r="B748" s="258"/>
      <c r="C748" s="266"/>
      <c r="D748" s="704" t="s">
        <v>70</v>
      </c>
      <c r="E748" s="705"/>
      <c r="F748" s="705"/>
      <c r="G748" s="277" t="s">
        <v>606</v>
      </c>
      <c r="H748" s="277" t="s">
        <v>610</v>
      </c>
      <c r="I748" s="278" t="s">
        <v>611</v>
      </c>
      <c r="J748" s="279" t="s">
        <v>612</v>
      </c>
      <c r="K748" s="267"/>
      <c r="L748" s="258"/>
    </row>
    <row r="749" spans="2:12" ht="15.75">
      <c r="B749" s="258"/>
      <c r="C749" s="266"/>
      <c r="D749" s="706" t="s">
        <v>689</v>
      </c>
      <c r="E749" s="707"/>
      <c r="F749" s="707"/>
      <c r="G749" s="367" t="s">
        <v>109</v>
      </c>
      <c r="H749" s="368">
        <v>705887.17</v>
      </c>
      <c r="I749" s="282">
        <v>1.05</v>
      </c>
      <c r="J749" s="283">
        <f>ROUND((+IF(D749="","",H749*I749)),2)</f>
        <v>741181.53</v>
      </c>
      <c r="K749" s="267"/>
      <c r="L749" s="258"/>
    </row>
    <row r="750" spans="2:12" ht="15.75">
      <c r="B750" s="258"/>
      <c r="C750" s="266"/>
      <c r="D750" s="688" t="s">
        <v>615</v>
      </c>
      <c r="E750" s="689"/>
      <c r="F750" s="689"/>
      <c r="G750" s="369" t="s">
        <v>174</v>
      </c>
      <c r="H750" s="370">
        <v>5950</v>
      </c>
      <c r="I750" s="286">
        <v>2.93</v>
      </c>
      <c r="J750" s="287">
        <f t="shared" ref="J750:J753" si="3">+IF(D750="","",H750*I750)</f>
        <v>17433.5</v>
      </c>
      <c r="K750" s="267"/>
      <c r="L750" s="258"/>
    </row>
    <row r="751" spans="2:12" ht="15.75">
      <c r="B751" s="258"/>
      <c r="C751" s="266"/>
      <c r="D751" s="688" t="s">
        <v>616</v>
      </c>
      <c r="E751" s="689"/>
      <c r="F751" s="689"/>
      <c r="G751" s="369" t="s">
        <v>617</v>
      </c>
      <c r="H751" s="370">
        <v>5094.67</v>
      </c>
      <c r="I751" s="286">
        <v>2</v>
      </c>
      <c r="J751" s="287">
        <f t="shared" si="3"/>
        <v>10189.34</v>
      </c>
      <c r="K751" s="267"/>
      <c r="L751" s="258"/>
    </row>
    <row r="752" spans="2:12" ht="15.75">
      <c r="B752" s="258"/>
      <c r="C752" s="266"/>
      <c r="D752" s="688"/>
      <c r="E752" s="689"/>
      <c r="F752" s="689"/>
      <c r="G752" s="369" t="s">
        <v>618</v>
      </c>
      <c r="H752" s="370" t="s">
        <v>618</v>
      </c>
      <c r="I752" s="286"/>
      <c r="J752" s="287" t="str">
        <f t="shared" si="3"/>
        <v/>
      </c>
      <c r="K752" s="267"/>
      <c r="L752" s="258"/>
    </row>
    <row r="753" spans="2:12" ht="15.75">
      <c r="B753" s="258"/>
      <c r="C753" s="266"/>
      <c r="D753" s="690"/>
      <c r="E753" s="691"/>
      <c r="F753" s="691"/>
      <c r="G753" s="371" t="s">
        <v>618</v>
      </c>
      <c r="H753" s="372" t="s">
        <v>618</v>
      </c>
      <c r="I753" s="290"/>
      <c r="J753" s="291" t="str">
        <f t="shared" si="3"/>
        <v/>
      </c>
      <c r="K753" s="267"/>
      <c r="L753" s="258"/>
    </row>
    <row r="754" spans="2:12" ht="15.75">
      <c r="B754" s="258"/>
      <c r="C754" s="266"/>
      <c r="D754" s="258"/>
      <c r="E754" s="258"/>
      <c r="F754" s="258"/>
      <c r="G754" s="740" t="s">
        <v>619</v>
      </c>
      <c r="H754" s="740"/>
      <c r="I754" s="741"/>
      <c r="J754" s="293">
        <f>+ROUND(SUM(J749:J753),2)</f>
        <v>768804.37</v>
      </c>
      <c r="K754" s="267"/>
      <c r="L754" s="258"/>
    </row>
    <row r="755" spans="2:12" ht="15.75">
      <c r="B755" s="258"/>
      <c r="C755" s="266"/>
      <c r="D755" s="700"/>
      <c r="E755" s="700"/>
      <c r="F755" s="700"/>
      <c r="G755" s="700"/>
      <c r="H755" s="700"/>
      <c r="I755" s="700"/>
      <c r="J755" s="700"/>
      <c r="K755" s="267"/>
      <c r="L755" s="258"/>
    </row>
    <row r="756" spans="2:12" ht="15.75">
      <c r="B756" s="258"/>
      <c r="C756" s="266"/>
      <c r="D756" s="701" t="s">
        <v>620</v>
      </c>
      <c r="E756" s="702"/>
      <c r="F756" s="702"/>
      <c r="G756" s="702"/>
      <c r="H756" s="702"/>
      <c r="I756" s="702"/>
      <c r="J756" s="703"/>
      <c r="K756" s="267"/>
      <c r="L756" s="258"/>
    </row>
    <row r="757" spans="2:12" ht="15.75">
      <c r="B757" s="258"/>
      <c r="C757" s="266"/>
      <c r="D757" s="747" t="s">
        <v>70</v>
      </c>
      <c r="E757" s="747"/>
      <c r="F757" s="747"/>
      <c r="G757" s="297" t="s">
        <v>606</v>
      </c>
      <c r="H757" s="297" t="s">
        <v>621</v>
      </c>
      <c r="I757" s="296" t="s">
        <v>611</v>
      </c>
      <c r="J757" s="296" t="s">
        <v>612</v>
      </c>
      <c r="K757" s="267"/>
      <c r="L757" s="258"/>
    </row>
    <row r="758" spans="2:12" ht="15.75">
      <c r="B758" s="258"/>
      <c r="C758" s="266"/>
      <c r="D758" s="748" t="s">
        <v>622</v>
      </c>
      <c r="E758" s="749"/>
      <c r="F758" s="749"/>
      <c r="G758" s="298" t="s">
        <v>623</v>
      </c>
      <c r="H758" s="299">
        <v>327316.55</v>
      </c>
      <c r="I758" s="300">
        <v>0.05</v>
      </c>
      <c r="J758" s="283">
        <f>+IF(D758="","",H758*I758)</f>
        <v>16365.827499999999</v>
      </c>
      <c r="K758" s="267"/>
      <c r="L758" s="258"/>
    </row>
    <row r="759" spans="2:12" ht="15.75">
      <c r="B759" s="258"/>
      <c r="C759" s="266"/>
      <c r="D759" s="750" t="s">
        <v>678</v>
      </c>
      <c r="E759" s="751"/>
      <c r="F759" s="752"/>
      <c r="G759" s="298" t="s">
        <v>679</v>
      </c>
      <c r="H759" s="301">
        <v>16007</v>
      </c>
      <c r="I759" s="302">
        <v>14</v>
      </c>
      <c r="J759" s="287">
        <f>+IF(D759="","",H759*I759)</f>
        <v>224098</v>
      </c>
      <c r="K759" s="267"/>
      <c r="L759" s="258"/>
    </row>
    <row r="760" spans="2:12" ht="15.75">
      <c r="B760" s="258"/>
      <c r="C760" s="266"/>
      <c r="D760" s="783" t="s">
        <v>668</v>
      </c>
      <c r="E760" s="784"/>
      <c r="F760" s="784"/>
      <c r="G760" s="304" t="s">
        <v>659</v>
      </c>
      <c r="H760" s="305">
        <v>89075</v>
      </c>
      <c r="I760" s="306">
        <v>0.27</v>
      </c>
      <c r="J760" s="307">
        <f>+IF(D760="","",H760*I760)</f>
        <v>24050.25</v>
      </c>
      <c r="K760" s="267"/>
      <c r="L760" s="258"/>
    </row>
    <row r="761" spans="2:12" ht="15.75">
      <c r="B761" s="258"/>
      <c r="C761" s="266"/>
      <c r="D761" s="258"/>
      <c r="E761" s="258"/>
      <c r="F761" s="258"/>
      <c r="G761" s="740" t="s">
        <v>624</v>
      </c>
      <c r="H761" s="740"/>
      <c r="I761" s="741"/>
      <c r="J761" s="308">
        <f>ROUND(+SUM(J758:J760),2)</f>
        <v>264514.08</v>
      </c>
      <c r="K761" s="267"/>
      <c r="L761" s="258"/>
    </row>
    <row r="762" spans="2:12" ht="15.75">
      <c r="B762" s="258"/>
      <c r="C762" s="266"/>
      <c r="D762" s="670"/>
      <c r="E762" s="670"/>
      <c r="F762" s="670"/>
      <c r="G762" s="670"/>
      <c r="H762" s="670"/>
      <c r="I762" s="670"/>
      <c r="J762" s="670"/>
      <c r="K762" s="267"/>
      <c r="L762" s="258"/>
    </row>
    <row r="763" spans="2:12" ht="15.75">
      <c r="B763" s="258"/>
      <c r="C763" s="266"/>
      <c r="D763" s="742" t="s">
        <v>625</v>
      </c>
      <c r="E763" s="743"/>
      <c r="F763" s="743"/>
      <c r="G763" s="743"/>
      <c r="H763" s="743"/>
      <c r="I763" s="743"/>
      <c r="J763" s="744"/>
      <c r="K763" s="267"/>
      <c r="L763" s="309"/>
    </row>
    <row r="764" spans="2:12" ht="15.75">
      <c r="B764" s="310"/>
      <c r="C764" s="311"/>
      <c r="D764" s="745" t="s">
        <v>70</v>
      </c>
      <c r="E764" s="746"/>
      <c r="F764" s="746"/>
      <c r="G764" s="313" t="s">
        <v>606</v>
      </c>
      <c r="H764" s="314" t="s">
        <v>621</v>
      </c>
      <c r="I764" s="312" t="s">
        <v>611</v>
      </c>
      <c r="J764" s="315" t="s">
        <v>612</v>
      </c>
      <c r="K764" s="316"/>
      <c r="L764" s="317"/>
    </row>
    <row r="765" spans="2:12" ht="15.75">
      <c r="B765" s="258"/>
      <c r="C765" s="266"/>
      <c r="D765" s="725" t="s">
        <v>669</v>
      </c>
      <c r="E765" s="726"/>
      <c r="F765" s="726"/>
      <c r="G765" s="318" t="s">
        <v>627</v>
      </c>
      <c r="H765" s="319">
        <v>40914.569044249998</v>
      </c>
      <c r="I765" s="320">
        <v>8</v>
      </c>
      <c r="J765" s="321">
        <f>(+IF(D765="","",(H765*I765)))</f>
        <v>327316.55235399998</v>
      </c>
      <c r="K765" s="267"/>
      <c r="L765" s="309"/>
    </row>
    <row r="766" spans="2:12" ht="15.75">
      <c r="B766" s="258"/>
      <c r="C766" s="266"/>
      <c r="D766" s="725"/>
      <c r="E766" s="726"/>
      <c r="F766" s="726"/>
      <c r="G766" s="318"/>
      <c r="H766" s="319"/>
      <c r="I766" s="320"/>
      <c r="J766" s="321" t="str">
        <f>(+IF(D766="","",(H766*I766)))</f>
        <v/>
      </c>
      <c r="K766" s="267"/>
      <c r="L766" s="309"/>
    </row>
    <row r="767" spans="2:12" ht="15.75">
      <c r="B767" s="258"/>
      <c r="C767" s="266"/>
      <c r="D767" s="725"/>
      <c r="E767" s="726"/>
      <c r="F767" s="726"/>
      <c r="G767" s="318"/>
      <c r="H767" s="319"/>
      <c r="I767" s="320"/>
      <c r="J767" s="321" t="str">
        <f>(+IF(D767="","",(H767*I767)))</f>
        <v/>
      </c>
      <c r="K767" s="267"/>
      <c r="L767" s="309"/>
    </row>
    <row r="768" spans="2:12" ht="15.75">
      <c r="B768" s="258"/>
      <c r="C768" s="266"/>
      <c r="D768" s="727"/>
      <c r="E768" s="728"/>
      <c r="F768" s="728"/>
      <c r="G768" s="322"/>
      <c r="H768" s="323"/>
      <c r="I768" s="324"/>
      <c r="J768" s="325"/>
      <c r="K768" s="267"/>
      <c r="L768" s="309"/>
    </row>
    <row r="769" spans="2:12" ht="15.75">
      <c r="B769" s="258"/>
      <c r="C769" s="266"/>
      <c r="D769" s="258"/>
      <c r="E769" s="258"/>
      <c r="F769" s="258"/>
      <c r="G769" s="729" t="s">
        <v>628</v>
      </c>
      <c r="H769" s="729"/>
      <c r="I769" s="730"/>
      <c r="J769" s="293">
        <f>+ROUND(SUM(J765:J768),2)</f>
        <v>327316.55</v>
      </c>
      <c r="K769" s="267"/>
      <c r="L769" s="309"/>
    </row>
    <row r="770" spans="2:12" ht="15.75">
      <c r="B770" s="258"/>
      <c r="C770" s="266"/>
      <c r="D770" s="670"/>
      <c r="E770" s="670"/>
      <c r="F770" s="670"/>
      <c r="G770" s="670"/>
      <c r="H770" s="670"/>
      <c r="I770" s="670"/>
      <c r="J770" s="670"/>
      <c r="K770" s="267"/>
      <c r="L770" s="258"/>
    </row>
    <row r="771" spans="2:12" ht="15.75">
      <c r="B771" s="258"/>
      <c r="C771" s="266"/>
      <c r="D771" s="731" t="s">
        <v>629</v>
      </c>
      <c r="E771" s="732"/>
      <c r="F771" s="732"/>
      <c r="G771" s="732"/>
      <c r="H771" s="732"/>
      <c r="I771" s="733"/>
      <c r="J771" s="328">
        <f>ROUND((SUM(+J754+J761+J769)),2)</f>
        <v>1360635</v>
      </c>
      <c r="K771" s="267"/>
      <c r="L771" s="258"/>
    </row>
    <row r="772" spans="2:12" ht="15.75">
      <c r="B772" s="258"/>
      <c r="C772" s="266"/>
      <c r="D772" s="258"/>
      <c r="E772" s="258"/>
      <c r="F772" s="258"/>
      <c r="G772" s="326"/>
      <c r="H772" s="327"/>
      <c r="I772" s="258"/>
      <c r="J772" s="258"/>
      <c r="K772" s="267"/>
      <c r="L772" s="258"/>
    </row>
    <row r="773" spans="2:12" ht="15.75">
      <c r="B773" s="329"/>
      <c r="C773" s="330"/>
      <c r="D773" s="734" t="s">
        <v>630</v>
      </c>
      <c r="E773" s="735"/>
      <c r="F773" s="736"/>
      <c r="G773" s="331"/>
      <c r="H773" s="332"/>
      <c r="I773" s="333">
        <v>0</v>
      </c>
      <c r="J773" s="334">
        <f>+J771*I773</f>
        <v>0</v>
      </c>
      <c r="K773" s="335"/>
      <c r="L773" s="329"/>
    </row>
    <row r="774" spans="2:12" ht="15.75">
      <c r="B774" s="258"/>
      <c r="C774" s="266"/>
      <c r="D774" s="731" t="s">
        <v>631</v>
      </c>
      <c r="E774" s="732"/>
      <c r="F774" s="732"/>
      <c r="G774" s="732"/>
      <c r="H774" s="732"/>
      <c r="I774" s="733"/>
      <c r="J774" s="328">
        <f>+J773+J771</f>
        <v>1360635</v>
      </c>
      <c r="K774" s="267"/>
      <c r="L774" s="258"/>
    </row>
    <row r="775" spans="2:12" ht="15.75">
      <c r="B775" s="258"/>
      <c r="C775" s="266"/>
      <c r="D775" s="258"/>
      <c r="E775" s="258"/>
      <c r="F775" s="258"/>
      <c r="G775" s="326"/>
      <c r="H775" s="327"/>
      <c r="I775" s="258"/>
      <c r="J775" s="258"/>
      <c r="K775" s="267"/>
      <c r="L775" s="258"/>
    </row>
    <row r="776" spans="2:12" ht="15.75">
      <c r="B776" s="329"/>
      <c r="C776" s="330"/>
      <c r="D776" s="771" t="s">
        <v>21</v>
      </c>
      <c r="E776" s="772"/>
      <c r="F776" s="772"/>
      <c r="G776" s="336"/>
      <c r="H776" s="337"/>
      <c r="I776" s="338">
        <v>0.24</v>
      </c>
      <c r="J776" s="339">
        <f>+J771*I776</f>
        <v>326552.39999999997</v>
      </c>
      <c r="K776" s="335"/>
      <c r="L776" s="329"/>
    </row>
    <row r="777" spans="2:12" ht="15.75">
      <c r="B777" s="329"/>
      <c r="C777" s="330"/>
      <c r="D777" s="773" t="s">
        <v>632</v>
      </c>
      <c r="E777" s="774"/>
      <c r="F777" s="774"/>
      <c r="G777" s="336"/>
      <c r="H777" s="337"/>
      <c r="I777" s="340">
        <v>0.01</v>
      </c>
      <c r="J777" s="341">
        <f>+J771*I777</f>
        <v>13606.35</v>
      </c>
      <c r="K777" s="335"/>
      <c r="L777" s="329"/>
    </row>
    <row r="778" spans="2:12" ht="15.75">
      <c r="B778" s="329"/>
      <c r="C778" s="330"/>
      <c r="D778" s="773" t="s">
        <v>75</v>
      </c>
      <c r="E778" s="774"/>
      <c r="F778" s="774"/>
      <c r="G778" s="342"/>
      <c r="H778" s="343"/>
      <c r="I778" s="340">
        <v>0.05</v>
      </c>
      <c r="J778" s="341">
        <f>+J771*I778</f>
        <v>68031.75</v>
      </c>
      <c r="K778" s="335"/>
      <c r="L778" s="329"/>
    </row>
    <row r="779" spans="2:12" ht="15.75">
      <c r="B779" s="258"/>
      <c r="C779" s="266"/>
      <c r="D779" s="775" t="s">
        <v>633</v>
      </c>
      <c r="E779" s="776"/>
      <c r="F779" s="776"/>
      <c r="G779" s="776"/>
      <c r="H779" s="776"/>
      <c r="I779" s="776"/>
      <c r="J779" s="344">
        <f>SUM(J776:J778)</f>
        <v>408190.49999999994</v>
      </c>
      <c r="K779" s="267"/>
      <c r="L779" s="258"/>
    </row>
    <row r="780" spans="2:12" ht="15.75">
      <c r="B780" s="258"/>
      <c r="C780" s="266"/>
      <c r="D780" s="757"/>
      <c r="E780" s="757"/>
      <c r="F780" s="757"/>
      <c r="G780" s="757"/>
      <c r="H780" s="757"/>
      <c r="I780" s="757"/>
      <c r="J780" s="757"/>
      <c r="K780" s="267"/>
      <c r="L780" s="258"/>
    </row>
    <row r="781" spans="2:12" ht="15.75">
      <c r="B781" s="258"/>
      <c r="C781" s="266"/>
      <c r="D781" s="759" t="s">
        <v>634</v>
      </c>
      <c r="E781" s="760"/>
      <c r="F781" s="760"/>
      <c r="G781" s="760"/>
      <c r="H781" s="760"/>
      <c r="I781" s="761"/>
      <c r="J781" s="345">
        <f>ROUND(SUM(J774+J779),0)</f>
        <v>1768826</v>
      </c>
      <c r="K781" s="267"/>
      <c r="L781" s="258"/>
    </row>
    <row r="782" spans="2:12" ht="15.75">
      <c r="B782" s="258"/>
      <c r="C782" s="266"/>
      <c r="D782" s="757"/>
      <c r="E782" s="757"/>
      <c r="F782" s="757"/>
      <c r="G782" s="757"/>
      <c r="H782" s="757"/>
      <c r="I782" s="757"/>
      <c r="J782" s="757"/>
      <c r="K782" s="267"/>
      <c r="L782" s="258"/>
    </row>
    <row r="783" spans="2:12" ht="15.75">
      <c r="B783" s="258"/>
      <c r="C783" s="266"/>
      <c r="D783" s="762" t="s">
        <v>635</v>
      </c>
      <c r="E783" s="763"/>
      <c r="F783" s="764"/>
      <c r="G783" s="765"/>
      <c r="H783" s="766"/>
      <c r="I783" s="766"/>
      <c r="J783" s="767"/>
      <c r="K783" s="267"/>
      <c r="L783" s="258"/>
    </row>
    <row r="784" spans="2:12" ht="15.75">
      <c r="B784" s="258"/>
      <c r="C784" s="266"/>
      <c r="D784" s="753"/>
      <c r="E784" s="785"/>
      <c r="F784" s="786"/>
      <c r="G784" s="768"/>
      <c r="H784" s="769"/>
      <c r="I784" s="769"/>
      <c r="J784" s="770"/>
      <c r="K784" s="267"/>
      <c r="L784" s="258"/>
    </row>
    <row r="785" spans="2:12" ht="15.75">
      <c r="B785" s="258"/>
      <c r="C785" s="266"/>
      <c r="D785" s="753"/>
      <c r="E785" s="785"/>
      <c r="F785" s="786"/>
      <c r="G785" s="756" t="s">
        <v>636</v>
      </c>
      <c r="H785" s="757"/>
      <c r="I785" s="757"/>
      <c r="J785" s="758"/>
      <c r="K785" s="267"/>
      <c r="L785" s="258"/>
    </row>
    <row r="786" spans="2:12" ht="15.75">
      <c r="B786" s="258"/>
      <c r="C786" s="266"/>
      <c r="D786" s="753"/>
      <c r="E786" s="785"/>
      <c r="F786" s="786"/>
      <c r="G786" s="756" t="s">
        <v>637</v>
      </c>
      <c r="H786" s="757"/>
      <c r="I786" s="757"/>
      <c r="J786" s="758"/>
      <c r="K786" s="267"/>
      <c r="L786" s="258"/>
    </row>
    <row r="787" spans="2:12" ht="15.75">
      <c r="B787" s="258"/>
      <c r="C787" s="266"/>
      <c r="D787" s="753"/>
      <c r="E787" s="785"/>
      <c r="F787" s="786"/>
      <c r="G787" s="756" t="s">
        <v>79</v>
      </c>
      <c r="H787" s="757"/>
      <c r="I787" s="757"/>
      <c r="J787" s="758"/>
      <c r="K787" s="267"/>
      <c r="L787" s="258"/>
    </row>
    <row r="788" spans="2:12" ht="15.75">
      <c r="B788" s="258"/>
      <c r="C788" s="266"/>
      <c r="D788" s="787"/>
      <c r="E788" s="788"/>
      <c r="F788" s="789"/>
      <c r="G788" s="756" t="s">
        <v>636</v>
      </c>
      <c r="H788" s="757"/>
      <c r="I788" s="757"/>
      <c r="J788" s="758"/>
      <c r="K788" s="267"/>
      <c r="L788" s="258"/>
    </row>
    <row r="789" spans="2:12" ht="15.75">
      <c r="B789" s="258"/>
      <c r="C789" s="266"/>
      <c r="D789" s="777"/>
      <c r="E789" s="790"/>
      <c r="F789" s="791"/>
      <c r="G789" s="780" t="s">
        <v>638</v>
      </c>
      <c r="H789" s="781"/>
      <c r="I789" s="781"/>
      <c r="J789" s="782"/>
      <c r="K789" s="267"/>
      <c r="L789" s="258"/>
    </row>
    <row r="790" spans="2:12" ht="15.75">
      <c r="B790" s="258"/>
      <c r="C790" s="346"/>
      <c r="D790" s="347"/>
      <c r="E790" s="347"/>
      <c r="F790" s="347"/>
      <c r="G790" s="348"/>
      <c r="H790" s="349"/>
      <c r="I790" s="347"/>
      <c r="J790" s="347"/>
      <c r="K790" s="350"/>
      <c r="L790" s="258"/>
    </row>
    <row r="791" spans="2:12" ht="15.75">
      <c r="B791" s="258"/>
      <c r="C791" s="258"/>
      <c r="D791" s="258"/>
      <c r="E791" s="258"/>
      <c r="F791" s="258"/>
      <c r="G791" s="326"/>
      <c r="H791" s="351"/>
      <c r="I791" s="258"/>
      <c r="J791" s="258"/>
      <c r="K791" s="258"/>
      <c r="L791" s="258"/>
    </row>
    <row r="792" spans="2:12" ht="15.75">
      <c r="B792" s="258"/>
      <c r="C792" s="670"/>
      <c r="D792" s="670"/>
      <c r="E792" s="670"/>
      <c r="F792" s="670"/>
      <c r="G792" s="670"/>
      <c r="H792" s="670"/>
      <c r="I792" s="670"/>
      <c r="J792" s="670"/>
      <c r="K792" s="258"/>
      <c r="L792" s="258"/>
    </row>
    <row r="793" spans="2:12" ht="15.75">
      <c r="B793" s="258"/>
      <c r="C793" s="261"/>
      <c r="D793" s="262"/>
      <c r="E793" s="262"/>
      <c r="F793" s="262"/>
      <c r="G793" s="263"/>
      <c r="H793" s="264"/>
      <c r="I793" s="262"/>
      <c r="J793" s="262"/>
      <c r="K793" s="265"/>
      <c r="L793" s="258"/>
    </row>
    <row r="794" spans="2:12" ht="15.75">
      <c r="B794" s="258"/>
      <c r="C794" s="266"/>
      <c r="D794" s="671"/>
      <c r="E794" s="672"/>
      <c r="F794" s="675" t="s">
        <v>592</v>
      </c>
      <c r="G794" s="676"/>
      <c r="H794" s="677"/>
      <c r="I794" s="681" t="s">
        <v>593</v>
      </c>
      <c r="J794" s="682"/>
      <c r="K794" s="267"/>
      <c r="L794" s="258"/>
    </row>
    <row r="795" spans="2:12" ht="15.75">
      <c r="B795" s="258"/>
      <c r="C795" s="266"/>
      <c r="D795" s="673"/>
      <c r="E795" s="674"/>
      <c r="F795" s="678"/>
      <c r="G795" s="679"/>
      <c r="H795" s="680"/>
      <c r="I795" s="683" t="s">
        <v>594</v>
      </c>
      <c r="J795" s="684"/>
      <c r="K795" s="267"/>
      <c r="L795" s="258"/>
    </row>
    <row r="796" spans="2:12" ht="16.5">
      <c r="B796" s="258"/>
      <c r="C796" s="266"/>
      <c r="D796" s="685" t="s">
        <v>595</v>
      </c>
      <c r="E796" s="686"/>
      <c r="F796" s="686"/>
      <c r="G796" s="686"/>
      <c r="H796" s="687"/>
      <c r="I796" s="683" t="s">
        <v>596</v>
      </c>
      <c r="J796" s="684"/>
      <c r="K796" s="267"/>
      <c r="L796" s="258"/>
    </row>
    <row r="797" spans="2:12" ht="16.5">
      <c r="B797" s="258"/>
      <c r="C797" s="266"/>
      <c r="D797" s="708" t="s">
        <v>597</v>
      </c>
      <c r="E797" s="709"/>
      <c r="F797" s="709"/>
      <c r="G797" s="709"/>
      <c r="H797" s="709"/>
      <c r="I797" s="709"/>
      <c r="J797" s="710"/>
      <c r="K797" s="267"/>
      <c r="L797" s="258"/>
    </row>
    <row r="798" spans="2:12" ht="15.75">
      <c r="B798" s="258"/>
      <c r="C798" s="266"/>
      <c r="D798" s="268"/>
      <c r="E798" s="268"/>
      <c r="F798" s="268"/>
      <c r="G798" s="269"/>
      <c r="H798" s="269"/>
      <c r="I798" s="268"/>
      <c r="J798" s="268"/>
      <c r="K798" s="267"/>
      <c r="L798" s="258"/>
    </row>
    <row r="799" spans="2:12" ht="16.5">
      <c r="B799" s="259"/>
      <c r="C799" s="270"/>
      <c r="D799" s="271" t="s">
        <v>598</v>
      </c>
      <c r="E799" s="711" t="s">
        <v>599</v>
      </c>
      <c r="F799" s="712"/>
      <c r="G799" s="712"/>
      <c r="H799" s="712"/>
      <c r="I799" s="712"/>
      <c r="J799" s="713"/>
      <c r="K799" s="272"/>
      <c r="L799" s="259"/>
    </row>
    <row r="800" spans="2:12" ht="16.5">
      <c r="B800" s="258"/>
      <c r="C800" s="266"/>
      <c r="D800" s="273">
        <v>2</v>
      </c>
      <c r="E800" s="714" t="s">
        <v>653</v>
      </c>
      <c r="F800" s="715"/>
      <c r="G800" s="715"/>
      <c r="H800" s="715"/>
      <c r="I800" s="715"/>
      <c r="J800" s="716"/>
      <c r="K800" s="267"/>
      <c r="L800" s="258"/>
    </row>
    <row r="801" spans="2:12" ht="16.5">
      <c r="B801" s="259"/>
      <c r="C801" s="270"/>
      <c r="D801" s="271" t="s">
        <v>601</v>
      </c>
      <c r="E801" s="711" t="s">
        <v>602</v>
      </c>
      <c r="F801" s="712"/>
      <c r="G801" s="712"/>
      <c r="H801" s="712"/>
      <c r="I801" s="712"/>
      <c r="J801" s="713"/>
      <c r="K801" s="272"/>
      <c r="L801" s="259"/>
    </row>
    <row r="802" spans="2:12" ht="16.5">
      <c r="B802" s="258"/>
      <c r="C802" s="266"/>
      <c r="D802" s="273">
        <v>2.0299999999999998</v>
      </c>
      <c r="E802" s="714" t="s">
        <v>680</v>
      </c>
      <c r="F802" s="715"/>
      <c r="G802" s="715"/>
      <c r="H802" s="715"/>
      <c r="I802" s="715"/>
      <c r="J802" s="716"/>
      <c r="K802" s="267"/>
      <c r="L802" s="258"/>
    </row>
    <row r="803" spans="2:12" ht="16.5">
      <c r="B803" s="259"/>
      <c r="C803" s="270"/>
      <c r="D803" s="275" t="s">
        <v>604</v>
      </c>
      <c r="E803" s="717" t="s">
        <v>605</v>
      </c>
      <c r="F803" s="718"/>
      <c r="G803" s="718"/>
      <c r="H803" s="718"/>
      <c r="I803" s="719"/>
      <c r="J803" s="723" t="s">
        <v>606</v>
      </c>
      <c r="K803" s="272"/>
      <c r="L803" s="259"/>
    </row>
    <row r="804" spans="2:12" ht="16.5">
      <c r="B804" s="258"/>
      <c r="C804" s="266"/>
      <c r="D804" s="276" t="s">
        <v>690</v>
      </c>
      <c r="E804" s="720"/>
      <c r="F804" s="721"/>
      <c r="G804" s="721"/>
      <c r="H804" s="721"/>
      <c r="I804" s="722"/>
      <c r="J804" s="724"/>
      <c r="K804" s="267"/>
      <c r="L804" s="258"/>
    </row>
    <row r="805" spans="2:12" ht="16.5">
      <c r="B805" s="259"/>
      <c r="C805" s="270"/>
      <c r="D805" s="275" t="s">
        <v>608</v>
      </c>
      <c r="E805" s="692" t="s">
        <v>127</v>
      </c>
      <c r="F805" s="693"/>
      <c r="G805" s="693"/>
      <c r="H805" s="693"/>
      <c r="I805" s="694"/>
      <c r="J805" s="698" t="s">
        <v>338</v>
      </c>
      <c r="K805" s="272"/>
      <c r="L805" s="259"/>
    </row>
    <row r="806" spans="2:12" ht="16.5">
      <c r="B806" s="258"/>
      <c r="C806" s="266"/>
      <c r="D806" s="276" t="s">
        <v>690</v>
      </c>
      <c r="E806" s="695"/>
      <c r="F806" s="696"/>
      <c r="G806" s="696"/>
      <c r="H806" s="696"/>
      <c r="I806" s="697"/>
      <c r="J806" s="699"/>
      <c r="K806" s="267"/>
      <c r="L806" s="258"/>
    </row>
    <row r="807" spans="2:12" ht="15.75">
      <c r="B807" s="258"/>
      <c r="C807" s="266"/>
      <c r="D807" s="700"/>
      <c r="E807" s="700"/>
      <c r="F807" s="700"/>
      <c r="G807" s="700"/>
      <c r="H807" s="700"/>
      <c r="I807" s="700"/>
      <c r="J807" s="700"/>
      <c r="K807" s="267"/>
      <c r="L807" s="258"/>
    </row>
    <row r="808" spans="2:12" ht="15.75">
      <c r="B808" s="258"/>
      <c r="C808" s="266"/>
      <c r="D808" s="701" t="s">
        <v>609</v>
      </c>
      <c r="E808" s="702"/>
      <c r="F808" s="702"/>
      <c r="G808" s="702"/>
      <c r="H808" s="702"/>
      <c r="I808" s="702"/>
      <c r="J808" s="703"/>
      <c r="K808" s="267"/>
      <c r="L808" s="258"/>
    </row>
    <row r="809" spans="2:12" ht="15.75">
      <c r="B809" s="258"/>
      <c r="C809" s="266"/>
      <c r="D809" s="704" t="s">
        <v>70</v>
      </c>
      <c r="E809" s="705"/>
      <c r="F809" s="705"/>
      <c r="G809" s="277" t="s">
        <v>606</v>
      </c>
      <c r="H809" s="277" t="s">
        <v>610</v>
      </c>
      <c r="I809" s="278" t="s">
        <v>611</v>
      </c>
      <c r="J809" s="279" t="s">
        <v>612</v>
      </c>
      <c r="K809" s="267"/>
      <c r="L809" s="258"/>
    </row>
    <row r="810" spans="2:12" ht="16.5">
      <c r="B810" s="258"/>
      <c r="C810" s="266"/>
      <c r="D810" s="706" t="s">
        <v>666</v>
      </c>
      <c r="E810" s="707"/>
      <c r="F810" s="707"/>
      <c r="G810" s="280" t="s">
        <v>109</v>
      </c>
      <c r="H810" s="281">
        <v>556652.91</v>
      </c>
      <c r="I810" s="282">
        <v>0.1</v>
      </c>
      <c r="J810" s="353">
        <f>ROUND((+IF(D810="","",H810*I810)),2)</f>
        <v>55665.29</v>
      </c>
      <c r="K810" s="267"/>
      <c r="L810" s="258"/>
    </row>
    <row r="811" spans="2:12" ht="16.5">
      <c r="B811" s="258"/>
      <c r="C811" s="266"/>
      <c r="D811" s="688" t="s">
        <v>683</v>
      </c>
      <c r="E811" s="689"/>
      <c r="F811" s="689"/>
      <c r="G811" s="284" t="s">
        <v>174</v>
      </c>
      <c r="H811" s="285">
        <v>11503.33</v>
      </c>
      <c r="I811" s="286">
        <v>2</v>
      </c>
      <c r="J811" s="287">
        <f>ROUND((+IF(D811="","",H811*I811)),2)</f>
        <v>23006.66</v>
      </c>
      <c r="K811" s="267"/>
      <c r="L811" s="258"/>
    </row>
    <row r="812" spans="2:12" ht="16.5">
      <c r="B812" s="258"/>
      <c r="C812" s="266"/>
      <c r="D812" s="688" t="s">
        <v>691</v>
      </c>
      <c r="E812" s="689"/>
      <c r="F812" s="689"/>
      <c r="G812" s="284" t="s">
        <v>338</v>
      </c>
      <c r="H812" s="285">
        <v>51203.46</v>
      </c>
      <c r="I812" s="286">
        <v>1</v>
      </c>
      <c r="J812" s="287">
        <f>+IF(D812="","",H812*I812)</f>
        <v>51203.46</v>
      </c>
      <c r="K812" s="267"/>
      <c r="L812" s="258"/>
    </row>
    <row r="813" spans="2:12" ht="16.5">
      <c r="B813" s="258"/>
      <c r="C813" s="266"/>
      <c r="D813" s="688"/>
      <c r="E813" s="689"/>
      <c r="F813" s="689"/>
      <c r="G813" s="284" t="s">
        <v>618</v>
      </c>
      <c r="H813" s="285" t="s">
        <v>618</v>
      </c>
      <c r="I813" s="286"/>
      <c r="J813" s="287" t="str">
        <f>+IF(D813="","",H813*I813)</f>
        <v/>
      </c>
      <c r="K813" s="267"/>
      <c r="L813" s="258"/>
    </row>
    <row r="814" spans="2:12" ht="16.5">
      <c r="B814" s="258"/>
      <c r="C814" s="266"/>
      <c r="D814" s="688"/>
      <c r="E814" s="689"/>
      <c r="F814" s="689"/>
      <c r="G814" s="284" t="s">
        <v>618</v>
      </c>
      <c r="H814" s="285" t="s">
        <v>618</v>
      </c>
      <c r="I814" s="286"/>
      <c r="J814" s="287" t="str">
        <f>+IF(D814="","",H814*I814)</f>
        <v/>
      </c>
      <c r="K814" s="267"/>
      <c r="L814" s="258"/>
    </row>
    <row r="815" spans="2:12" ht="16.5">
      <c r="B815" s="258"/>
      <c r="C815" s="266"/>
      <c r="D815" s="690"/>
      <c r="E815" s="691"/>
      <c r="F815" s="691"/>
      <c r="G815" s="288" t="s">
        <v>618</v>
      </c>
      <c r="H815" s="289" t="s">
        <v>618</v>
      </c>
      <c r="I815" s="290"/>
      <c r="J815" s="291" t="str">
        <f>+IF(D815="","",H815*I815)</f>
        <v/>
      </c>
      <c r="K815" s="267"/>
      <c r="L815" s="258"/>
    </row>
    <row r="816" spans="2:12" ht="15.75">
      <c r="B816" s="258"/>
      <c r="C816" s="266"/>
      <c r="D816" s="258"/>
      <c r="E816" s="258"/>
      <c r="F816" s="258"/>
      <c r="G816" s="740" t="s">
        <v>619</v>
      </c>
      <c r="H816" s="740"/>
      <c r="I816" s="741"/>
      <c r="J816" s="293">
        <f>+ROUND(SUM(J810:J815),2)</f>
        <v>129875.41</v>
      </c>
      <c r="K816" s="267"/>
      <c r="L816" s="258"/>
    </row>
    <row r="817" spans="2:12" ht="15.75">
      <c r="B817" s="258"/>
      <c r="C817" s="266"/>
      <c r="D817" s="258"/>
      <c r="E817" s="258"/>
      <c r="F817" s="258"/>
      <c r="G817" s="294"/>
      <c r="H817" s="294"/>
      <c r="I817" s="292"/>
      <c r="J817" s="295"/>
      <c r="K817" s="267"/>
      <c r="L817" s="258"/>
    </row>
    <row r="818" spans="2:12" ht="15.75">
      <c r="B818" s="258"/>
      <c r="C818" s="266"/>
      <c r="D818" s="701" t="s">
        <v>620</v>
      </c>
      <c r="E818" s="702"/>
      <c r="F818" s="702"/>
      <c r="G818" s="702"/>
      <c r="H818" s="702"/>
      <c r="I818" s="702"/>
      <c r="J818" s="703"/>
      <c r="K818" s="267"/>
      <c r="L818" s="258"/>
    </row>
    <row r="819" spans="2:12" ht="15.75">
      <c r="B819" s="258"/>
      <c r="C819" s="266"/>
      <c r="D819" s="747" t="s">
        <v>70</v>
      </c>
      <c r="E819" s="747"/>
      <c r="F819" s="747"/>
      <c r="G819" s="297" t="s">
        <v>606</v>
      </c>
      <c r="H819" s="297" t="s">
        <v>621</v>
      </c>
      <c r="I819" s="296" t="s">
        <v>611</v>
      </c>
      <c r="J819" s="296" t="s">
        <v>612</v>
      </c>
      <c r="K819" s="267"/>
      <c r="L819" s="258"/>
    </row>
    <row r="820" spans="2:12" ht="15.75">
      <c r="B820" s="258"/>
      <c r="C820" s="266"/>
      <c r="D820" s="748" t="s">
        <v>622</v>
      </c>
      <c r="E820" s="749"/>
      <c r="F820" s="749"/>
      <c r="G820" s="361" t="s">
        <v>623</v>
      </c>
      <c r="H820" s="299">
        <v>32731.66</v>
      </c>
      <c r="I820" s="300">
        <v>0.05</v>
      </c>
      <c r="J820" s="283">
        <f>+IF(D820="","",H820*I820)</f>
        <v>1636.5830000000001</v>
      </c>
      <c r="K820" s="267"/>
      <c r="L820" s="258"/>
    </row>
    <row r="821" spans="2:12" ht="15.75">
      <c r="B821" s="258"/>
      <c r="C821" s="266"/>
      <c r="D821" s="750" t="s">
        <v>668</v>
      </c>
      <c r="E821" s="751"/>
      <c r="F821" s="752"/>
      <c r="G821" s="298" t="s">
        <v>659</v>
      </c>
      <c r="H821" s="301">
        <v>89075</v>
      </c>
      <c r="I821" s="303">
        <v>0.05</v>
      </c>
      <c r="J821" s="287">
        <f>+IF(D821="","",H821*I821)</f>
        <v>4453.75</v>
      </c>
      <c r="K821" s="267"/>
      <c r="L821" s="258"/>
    </row>
    <row r="822" spans="2:12" ht="29.45" customHeight="1">
      <c r="B822" s="258"/>
      <c r="C822" s="266"/>
      <c r="D822" s="783" t="s">
        <v>686</v>
      </c>
      <c r="E822" s="784"/>
      <c r="F822" s="784"/>
      <c r="G822" s="304" t="s">
        <v>659</v>
      </c>
      <c r="H822" s="305">
        <v>27700</v>
      </c>
      <c r="I822" s="306">
        <v>0.05</v>
      </c>
      <c r="J822" s="307">
        <f>+IF(D822="","",H822*I822)</f>
        <v>1385</v>
      </c>
      <c r="K822" s="267"/>
      <c r="L822" s="258"/>
    </row>
    <row r="823" spans="2:12" ht="15.75">
      <c r="B823" s="258"/>
      <c r="C823" s="266"/>
      <c r="D823" s="258"/>
      <c r="E823" s="258"/>
      <c r="F823" s="258"/>
      <c r="G823" s="740" t="s">
        <v>624</v>
      </c>
      <c r="H823" s="740"/>
      <c r="I823" s="741"/>
      <c r="J823" s="308">
        <f>ROUND(+SUM(J820:J822),2)</f>
        <v>7475.33</v>
      </c>
      <c r="K823" s="267"/>
      <c r="L823" s="258"/>
    </row>
    <row r="824" spans="2:12" ht="15.75">
      <c r="B824" s="258"/>
      <c r="C824" s="266"/>
      <c r="D824" s="670"/>
      <c r="E824" s="670"/>
      <c r="F824" s="670"/>
      <c r="G824" s="670"/>
      <c r="H824" s="670"/>
      <c r="I824" s="670"/>
      <c r="J824" s="670"/>
      <c r="K824" s="267"/>
      <c r="L824" s="258"/>
    </row>
    <row r="825" spans="2:12" ht="15.75">
      <c r="B825" s="258"/>
      <c r="C825" s="266"/>
      <c r="D825" s="742" t="s">
        <v>625</v>
      </c>
      <c r="E825" s="743"/>
      <c r="F825" s="743"/>
      <c r="G825" s="743"/>
      <c r="H825" s="743"/>
      <c r="I825" s="743"/>
      <c r="J825" s="744"/>
      <c r="K825" s="267"/>
      <c r="L825" s="309"/>
    </row>
    <row r="826" spans="2:12" ht="15.75">
      <c r="B826" s="310"/>
      <c r="C826" s="311"/>
      <c r="D826" s="745" t="s">
        <v>70</v>
      </c>
      <c r="E826" s="746"/>
      <c r="F826" s="746"/>
      <c r="G826" s="313" t="s">
        <v>606</v>
      </c>
      <c r="H826" s="314" t="s">
        <v>621</v>
      </c>
      <c r="I826" s="312" t="s">
        <v>611</v>
      </c>
      <c r="J826" s="315" t="s">
        <v>612</v>
      </c>
      <c r="K826" s="316"/>
      <c r="L826" s="317"/>
    </row>
    <row r="827" spans="2:12" ht="15.75">
      <c r="B827" s="258"/>
      <c r="C827" s="266"/>
      <c r="D827" s="725" t="s">
        <v>669</v>
      </c>
      <c r="E827" s="726"/>
      <c r="F827" s="726"/>
      <c r="G827" s="318" t="s">
        <v>627</v>
      </c>
      <c r="H827" s="319">
        <v>40914.569044249998</v>
      </c>
      <c r="I827" s="320">
        <v>0.8</v>
      </c>
      <c r="J827" s="321">
        <f>(+IF(D827="","",(H827*I827)))</f>
        <v>32731.655235400001</v>
      </c>
      <c r="K827" s="267"/>
      <c r="L827" s="309"/>
    </row>
    <row r="828" spans="2:12" ht="15.75">
      <c r="B828" s="258"/>
      <c r="C828" s="266"/>
      <c r="D828" s="725"/>
      <c r="E828" s="726"/>
      <c r="F828" s="726"/>
      <c r="G828" s="318"/>
      <c r="H828" s="319"/>
      <c r="I828" s="320"/>
      <c r="J828" s="321" t="str">
        <f>(+IF(D828="","",(H828*I828)))</f>
        <v/>
      </c>
      <c r="K828" s="267"/>
      <c r="L828" s="309"/>
    </row>
    <row r="829" spans="2:12" ht="15.75">
      <c r="B829" s="258"/>
      <c r="C829" s="266"/>
      <c r="D829" s="725"/>
      <c r="E829" s="726"/>
      <c r="F829" s="726"/>
      <c r="G829" s="318"/>
      <c r="H829" s="319"/>
      <c r="I829" s="320"/>
      <c r="J829" s="321" t="str">
        <f>(+IF(D829="","",(H829*I829)))</f>
        <v/>
      </c>
      <c r="K829" s="267"/>
      <c r="L829" s="309"/>
    </row>
    <row r="830" spans="2:12" ht="15.75">
      <c r="B830" s="258"/>
      <c r="C830" s="266"/>
      <c r="D830" s="727"/>
      <c r="E830" s="728"/>
      <c r="F830" s="728"/>
      <c r="G830" s="322"/>
      <c r="H830" s="323"/>
      <c r="I830" s="324"/>
      <c r="J830" s="325"/>
      <c r="K830" s="267"/>
      <c r="L830" s="309"/>
    </row>
    <row r="831" spans="2:12" ht="15.75">
      <c r="B831" s="258"/>
      <c r="C831" s="266"/>
      <c r="D831" s="258"/>
      <c r="E831" s="258"/>
      <c r="F831" s="258"/>
      <c r="G831" s="729" t="s">
        <v>628</v>
      </c>
      <c r="H831" s="729"/>
      <c r="I831" s="730"/>
      <c r="J831" s="293">
        <f>+ROUND(SUM(J827:J830),2)</f>
        <v>32731.66</v>
      </c>
      <c r="K831" s="267"/>
      <c r="L831" s="309"/>
    </row>
    <row r="832" spans="2:12" ht="15.75">
      <c r="B832" s="258"/>
      <c r="C832" s="266"/>
      <c r="D832" s="258"/>
      <c r="E832" s="258"/>
      <c r="F832" s="258"/>
      <c r="G832" s="326"/>
      <c r="H832" s="327"/>
      <c r="I832" s="258"/>
      <c r="J832" s="258"/>
      <c r="K832" s="267"/>
      <c r="L832" s="258"/>
    </row>
    <row r="833" spans="2:12" ht="15.75">
      <c r="B833" s="258"/>
      <c r="C833" s="266"/>
      <c r="D833" s="731" t="s">
        <v>629</v>
      </c>
      <c r="E833" s="732"/>
      <c r="F833" s="732"/>
      <c r="G833" s="732"/>
      <c r="H833" s="732"/>
      <c r="I833" s="733"/>
      <c r="J833" s="328">
        <f>ROUND((SUM(+J816+J823+J831)),2)</f>
        <v>170082.4</v>
      </c>
      <c r="K833" s="267"/>
      <c r="L833" s="258"/>
    </row>
    <row r="834" spans="2:12" ht="15.75">
      <c r="B834" s="258"/>
      <c r="C834" s="266"/>
      <c r="D834" s="258"/>
      <c r="E834" s="258"/>
      <c r="F834" s="258"/>
      <c r="G834" s="326"/>
      <c r="H834" s="327"/>
      <c r="I834" s="258"/>
      <c r="J834" s="258"/>
      <c r="K834" s="267"/>
      <c r="L834" s="258"/>
    </row>
    <row r="835" spans="2:12" ht="15.75">
      <c r="B835" s="329"/>
      <c r="C835" s="330"/>
      <c r="D835" s="734" t="s">
        <v>630</v>
      </c>
      <c r="E835" s="735"/>
      <c r="F835" s="736"/>
      <c r="G835" s="331"/>
      <c r="H835" s="332"/>
      <c r="I835" s="333">
        <v>0</v>
      </c>
      <c r="J835" s="334">
        <f>+J833*I835</f>
        <v>0</v>
      </c>
      <c r="K835" s="335"/>
      <c r="L835" s="329"/>
    </row>
    <row r="836" spans="2:12" ht="15.75">
      <c r="B836" s="258"/>
      <c r="C836" s="266"/>
      <c r="D836" s="731" t="s">
        <v>631</v>
      </c>
      <c r="E836" s="732"/>
      <c r="F836" s="732"/>
      <c r="G836" s="732"/>
      <c r="H836" s="732"/>
      <c r="I836" s="733"/>
      <c r="J836" s="328">
        <f>+J835+J833</f>
        <v>170082.4</v>
      </c>
      <c r="K836" s="267"/>
      <c r="L836" s="258"/>
    </row>
    <row r="837" spans="2:12" ht="15.75">
      <c r="B837" s="258"/>
      <c r="C837" s="266"/>
      <c r="D837" s="258"/>
      <c r="E837" s="258"/>
      <c r="F837" s="258"/>
      <c r="G837" s="326"/>
      <c r="H837" s="327"/>
      <c r="I837" s="258"/>
      <c r="J837" s="258"/>
      <c r="K837" s="267"/>
      <c r="L837" s="258"/>
    </row>
    <row r="838" spans="2:12" ht="15.75">
      <c r="B838" s="329"/>
      <c r="C838" s="330"/>
      <c r="D838" s="771" t="s">
        <v>21</v>
      </c>
      <c r="E838" s="772"/>
      <c r="F838" s="772"/>
      <c r="G838" s="336"/>
      <c r="H838" s="337"/>
      <c r="I838" s="338">
        <v>0.24</v>
      </c>
      <c r="J838" s="339">
        <f>+J833*I838</f>
        <v>40819.775999999998</v>
      </c>
      <c r="K838" s="335"/>
      <c r="L838" s="329"/>
    </row>
    <row r="839" spans="2:12" ht="15.75">
      <c r="B839" s="329"/>
      <c r="C839" s="330"/>
      <c r="D839" s="773" t="s">
        <v>632</v>
      </c>
      <c r="E839" s="774"/>
      <c r="F839" s="774"/>
      <c r="G839" s="336"/>
      <c r="H839" s="337"/>
      <c r="I839" s="340">
        <v>0.01</v>
      </c>
      <c r="J839" s="341">
        <f>+J833*I839</f>
        <v>1700.8240000000001</v>
      </c>
      <c r="K839" s="335"/>
      <c r="L839" s="329"/>
    </row>
    <row r="840" spans="2:12" ht="15.75">
      <c r="B840" s="329"/>
      <c r="C840" s="330"/>
      <c r="D840" s="773" t="s">
        <v>75</v>
      </c>
      <c r="E840" s="774"/>
      <c r="F840" s="774"/>
      <c r="G840" s="342"/>
      <c r="H840" s="343"/>
      <c r="I840" s="340">
        <v>0.05</v>
      </c>
      <c r="J840" s="341">
        <f>+J833*I840</f>
        <v>8504.1200000000008</v>
      </c>
      <c r="K840" s="335"/>
      <c r="L840" s="329"/>
    </row>
    <row r="841" spans="2:12" ht="15.75">
      <c r="B841" s="258"/>
      <c r="C841" s="266"/>
      <c r="D841" s="775" t="s">
        <v>633</v>
      </c>
      <c r="E841" s="776"/>
      <c r="F841" s="776"/>
      <c r="G841" s="776"/>
      <c r="H841" s="776"/>
      <c r="I841" s="776"/>
      <c r="J841" s="344">
        <f>SUM(J838:J840)</f>
        <v>51024.72</v>
      </c>
      <c r="K841" s="267"/>
      <c r="L841" s="258"/>
    </row>
    <row r="842" spans="2:12" ht="15.75">
      <c r="B842" s="258"/>
      <c r="C842" s="266"/>
      <c r="D842" s="757"/>
      <c r="E842" s="757"/>
      <c r="F842" s="757"/>
      <c r="G842" s="757"/>
      <c r="H842" s="757"/>
      <c r="I842" s="757"/>
      <c r="J842" s="757"/>
      <c r="K842" s="267"/>
      <c r="L842" s="258"/>
    </row>
    <row r="843" spans="2:12" ht="15.75">
      <c r="B843" s="258"/>
      <c r="C843" s="266"/>
      <c r="D843" s="759" t="s">
        <v>634</v>
      </c>
      <c r="E843" s="760"/>
      <c r="F843" s="760"/>
      <c r="G843" s="760"/>
      <c r="H843" s="760"/>
      <c r="I843" s="761"/>
      <c r="J843" s="345">
        <f>ROUND(SUM(J836+J841),0)</f>
        <v>221107</v>
      </c>
      <c r="K843" s="267"/>
      <c r="L843" s="258"/>
    </row>
    <row r="844" spans="2:12" ht="15.75">
      <c r="B844" s="258"/>
      <c r="C844" s="266"/>
      <c r="D844" s="757"/>
      <c r="E844" s="757"/>
      <c r="F844" s="757"/>
      <c r="G844" s="757"/>
      <c r="H844" s="757"/>
      <c r="I844" s="757"/>
      <c r="J844" s="757"/>
      <c r="K844" s="267"/>
      <c r="L844" s="258"/>
    </row>
    <row r="845" spans="2:12" ht="15.75">
      <c r="B845" s="258"/>
      <c r="C845" s="266"/>
      <c r="D845" s="762" t="s">
        <v>635</v>
      </c>
      <c r="E845" s="763"/>
      <c r="F845" s="764"/>
      <c r="G845" s="765"/>
      <c r="H845" s="766"/>
      <c r="I845" s="766"/>
      <c r="J845" s="767"/>
      <c r="K845" s="267"/>
      <c r="L845" s="258"/>
    </row>
    <row r="846" spans="2:12" ht="15.75">
      <c r="B846" s="258"/>
      <c r="C846" s="266"/>
      <c r="D846" s="753"/>
      <c r="E846" s="785"/>
      <c r="F846" s="786"/>
      <c r="G846" s="768"/>
      <c r="H846" s="769"/>
      <c r="I846" s="769"/>
      <c r="J846" s="770"/>
      <c r="K846" s="267"/>
      <c r="L846" s="258"/>
    </row>
    <row r="847" spans="2:12" ht="15.75">
      <c r="B847" s="258"/>
      <c r="C847" s="266"/>
      <c r="D847" s="753"/>
      <c r="E847" s="785"/>
      <c r="F847" s="786"/>
      <c r="G847" s="768" t="s">
        <v>636</v>
      </c>
      <c r="H847" s="769"/>
      <c r="I847" s="769"/>
      <c r="J847" s="770"/>
      <c r="K847" s="267"/>
      <c r="L847" s="258"/>
    </row>
    <row r="848" spans="2:12" ht="15.75">
      <c r="B848" s="258"/>
      <c r="C848" s="266"/>
      <c r="D848" s="753"/>
      <c r="E848" s="785"/>
      <c r="F848" s="786"/>
      <c r="G848" s="768" t="s">
        <v>637</v>
      </c>
      <c r="H848" s="757"/>
      <c r="I848" s="757"/>
      <c r="J848" s="758"/>
      <c r="K848" s="267"/>
      <c r="L848" s="258"/>
    </row>
    <row r="849" spans="2:12" ht="15.75">
      <c r="B849" s="258"/>
      <c r="C849" s="266"/>
      <c r="D849" s="753"/>
      <c r="E849" s="785"/>
      <c r="F849" s="786"/>
      <c r="G849" s="768" t="s">
        <v>79</v>
      </c>
      <c r="H849" s="757"/>
      <c r="I849" s="757"/>
      <c r="J849" s="758"/>
      <c r="K849" s="267"/>
      <c r="L849" s="258"/>
    </row>
    <row r="850" spans="2:12" ht="15.75">
      <c r="B850" s="258"/>
      <c r="C850" s="266"/>
      <c r="D850" s="787"/>
      <c r="E850" s="788"/>
      <c r="F850" s="789"/>
      <c r="G850" s="768" t="s">
        <v>636</v>
      </c>
      <c r="H850" s="757"/>
      <c r="I850" s="757"/>
      <c r="J850" s="758"/>
      <c r="K850" s="267"/>
      <c r="L850" s="258"/>
    </row>
    <row r="851" spans="2:12" ht="15.75">
      <c r="B851" s="258"/>
      <c r="C851" s="266"/>
      <c r="D851" s="777"/>
      <c r="E851" s="790"/>
      <c r="F851" s="791"/>
      <c r="G851" s="798" t="s">
        <v>638</v>
      </c>
      <c r="H851" s="781"/>
      <c r="I851" s="781"/>
      <c r="J851" s="782"/>
      <c r="K851" s="267"/>
      <c r="L851" s="258"/>
    </row>
    <row r="852" spans="2:12" ht="15.75">
      <c r="B852" s="258"/>
      <c r="C852" s="346"/>
      <c r="D852" s="347"/>
      <c r="E852" s="347"/>
      <c r="F852" s="347"/>
      <c r="G852" s="348"/>
      <c r="H852" s="349"/>
      <c r="I852" s="347"/>
      <c r="J852" s="347"/>
      <c r="K852" s="350"/>
      <c r="L852" s="258"/>
    </row>
    <row r="853" spans="2:12" ht="15.75">
      <c r="B853" s="258"/>
      <c r="C853" s="258"/>
      <c r="D853" s="258"/>
      <c r="E853" s="258"/>
      <c r="F853" s="258"/>
      <c r="G853" s="326"/>
      <c r="H853" s="351"/>
      <c r="I853" s="258"/>
      <c r="J853" s="258"/>
      <c r="K853" s="258"/>
      <c r="L853" s="258"/>
    </row>
    <row r="854" spans="2:12" ht="15.75">
      <c r="B854" s="258"/>
      <c r="C854" s="670"/>
      <c r="D854" s="670"/>
      <c r="E854" s="670"/>
      <c r="F854" s="670"/>
      <c r="G854" s="670"/>
      <c r="H854" s="670"/>
      <c r="I854" s="670"/>
      <c r="J854" s="670"/>
      <c r="K854" s="258"/>
      <c r="L854" s="258"/>
    </row>
    <row r="855" spans="2:12" ht="15.75">
      <c r="B855" s="258"/>
      <c r="C855" s="261"/>
      <c r="D855" s="262"/>
      <c r="E855" s="262"/>
      <c r="F855" s="262"/>
      <c r="G855" s="263"/>
      <c r="H855" s="264"/>
      <c r="I855" s="262"/>
      <c r="J855" s="262"/>
      <c r="K855" s="265"/>
      <c r="L855" s="258"/>
    </row>
    <row r="856" spans="2:12" ht="15.75">
      <c r="B856" s="258"/>
      <c r="C856" s="266"/>
      <c r="D856" s="671"/>
      <c r="E856" s="672"/>
      <c r="F856" s="675" t="s">
        <v>592</v>
      </c>
      <c r="G856" s="676"/>
      <c r="H856" s="677"/>
      <c r="I856" s="681" t="s">
        <v>593</v>
      </c>
      <c r="J856" s="682"/>
      <c r="K856" s="267"/>
      <c r="L856" s="258"/>
    </row>
    <row r="857" spans="2:12" ht="15.75">
      <c r="B857" s="258"/>
      <c r="C857" s="266"/>
      <c r="D857" s="673"/>
      <c r="E857" s="674"/>
      <c r="F857" s="678"/>
      <c r="G857" s="679"/>
      <c r="H857" s="680"/>
      <c r="I857" s="683" t="s">
        <v>594</v>
      </c>
      <c r="J857" s="684"/>
      <c r="K857" s="267"/>
      <c r="L857" s="258"/>
    </row>
    <row r="858" spans="2:12" ht="16.5">
      <c r="B858" s="258"/>
      <c r="C858" s="266"/>
      <c r="D858" s="685" t="s">
        <v>595</v>
      </c>
      <c r="E858" s="686"/>
      <c r="F858" s="686"/>
      <c r="G858" s="686"/>
      <c r="H858" s="687"/>
      <c r="I858" s="683" t="s">
        <v>596</v>
      </c>
      <c r="J858" s="684"/>
      <c r="K858" s="267"/>
      <c r="L858" s="258"/>
    </row>
    <row r="859" spans="2:12" ht="16.5">
      <c r="B859" s="258"/>
      <c r="C859" s="266"/>
      <c r="D859" s="708" t="s">
        <v>597</v>
      </c>
      <c r="E859" s="709"/>
      <c r="F859" s="709"/>
      <c r="G859" s="709"/>
      <c r="H859" s="709"/>
      <c r="I859" s="709"/>
      <c r="J859" s="710"/>
      <c r="K859" s="267"/>
      <c r="L859" s="258"/>
    </row>
    <row r="860" spans="2:12" ht="15.75">
      <c r="B860" s="258"/>
      <c r="C860" s="266"/>
      <c r="D860" s="268"/>
      <c r="E860" s="268"/>
      <c r="F860" s="268"/>
      <c r="G860" s="269"/>
      <c r="H860" s="269"/>
      <c r="I860" s="268"/>
      <c r="J860" s="268"/>
      <c r="K860" s="267"/>
      <c r="L860" s="258"/>
    </row>
    <row r="861" spans="2:12" ht="16.5">
      <c r="B861" s="259"/>
      <c r="C861" s="270"/>
      <c r="D861" s="271" t="s">
        <v>598</v>
      </c>
      <c r="E861" s="711" t="s">
        <v>599</v>
      </c>
      <c r="F861" s="712"/>
      <c r="G861" s="712"/>
      <c r="H861" s="712"/>
      <c r="I861" s="712"/>
      <c r="J861" s="713"/>
      <c r="K861" s="272"/>
      <c r="L861" s="259"/>
    </row>
    <row r="862" spans="2:12" ht="16.5">
      <c r="B862" s="258"/>
      <c r="C862" s="266"/>
      <c r="D862" s="273">
        <v>2</v>
      </c>
      <c r="E862" s="714" t="s">
        <v>653</v>
      </c>
      <c r="F862" s="715"/>
      <c r="G862" s="715"/>
      <c r="H862" s="715"/>
      <c r="I862" s="715"/>
      <c r="J862" s="716"/>
      <c r="K862" s="267"/>
      <c r="L862" s="258"/>
    </row>
    <row r="863" spans="2:12" ht="16.5">
      <c r="B863" s="259"/>
      <c r="C863" s="270"/>
      <c r="D863" s="271" t="s">
        <v>601</v>
      </c>
      <c r="E863" s="711" t="s">
        <v>602</v>
      </c>
      <c r="F863" s="712"/>
      <c r="G863" s="712"/>
      <c r="H863" s="712"/>
      <c r="I863" s="712"/>
      <c r="J863" s="713"/>
      <c r="K863" s="272"/>
      <c r="L863" s="259"/>
    </row>
    <row r="864" spans="2:12" ht="16.5">
      <c r="B864" s="258"/>
      <c r="C864" s="266"/>
      <c r="D864" s="273">
        <v>2.02</v>
      </c>
      <c r="E864" s="714" t="s">
        <v>654</v>
      </c>
      <c r="F864" s="715"/>
      <c r="G864" s="715"/>
      <c r="H864" s="715"/>
      <c r="I864" s="715"/>
      <c r="J864" s="716"/>
      <c r="K864" s="267"/>
      <c r="L864" s="258"/>
    </row>
    <row r="865" spans="2:12" ht="16.5">
      <c r="B865" s="259"/>
      <c r="C865" s="270"/>
      <c r="D865" s="275" t="s">
        <v>604</v>
      </c>
      <c r="E865" s="717" t="s">
        <v>605</v>
      </c>
      <c r="F865" s="718"/>
      <c r="G865" s="718"/>
      <c r="H865" s="718"/>
      <c r="I865" s="719"/>
      <c r="J865" s="723" t="s">
        <v>606</v>
      </c>
      <c r="K865" s="272"/>
      <c r="L865" s="259"/>
    </row>
    <row r="866" spans="2:12" ht="16.5">
      <c r="B866" s="258"/>
      <c r="C866" s="266"/>
      <c r="D866" s="276" t="s">
        <v>692</v>
      </c>
      <c r="E866" s="720"/>
      <c r="F866" s="721"/>
      <c r="G866" s="721"/>
      <c r="H866" s="721"/>
      <c r="I866" s="722"/>
      <c r="J866" s="724"/>
      <c r="K866" s="267"/>
      <c r="L866" s="258"/>
    </row>
    <row r="867" spans="2:12" ht="16.5">
      <c r="B867" s="259"/>
      <c r="C867" s="270"/>
      <c r="D867" s="275" t="s">
        <v>608</v>
      </c>
      <c r="E867" s="692" t="s">
        <v>130</v>
      </c>
      <c r="F867" s="693"/>
      <c r="G867" s="693"/>
      <c r="H867" s="693"/>
      <c r="I867" s="694"/>
      <c r="J867" s="698" t="s">
        <v>131</v>
      </c>
      <c r="K867" s="272"/>
      <c r="L867" s="259"/>
    </row>
    <row r="868" spans="2:12" ht="16.5">
      <c r="B868" s="258"/>
      <c r="C868" s="266"/>
      <c r="D868" s="276" t="s">
        <v>692</v>
      </c>
      <c r="E868" s="695"/>
      <c r="F868" s="696"/>
      <c r="G868" s="696"/>
      <c r="H868" s="696"/>
      <c r="I868" s="697"/>
      <c r="J868" s="699"/>
      <c r="K868" s="267"/>
      <c r="L868" s="258"/>
    </row>
    <row r="869" spans="2:12" ht="15.75">
      <c r="B869" s="258"/>
      <c r="C869" s="266"/>
      <c r="D869" s="700"/>
      <c r="E869" s="700"/>
      <c r="F869" s="700"/>
      <c r="G869" s="700"/>
      <c r="H869" s="700"/>
      <c r="I869" s="700"/>
      <c r="J869" s="700"/>
      <c r="K869" s="267"/>
      <c r="L869" s="258"/>
    </row>
    <row r="870" spans="2:12" ht="15.75">
      <c r="B870" s="258"/>
      <c r="C870" s="266"/>
      <c r="D870" s="701" t="s">
        <v>609</v>
      </c>
      <c r="E870" s="702"/>
      <c r="F870" s="702"/>
      <c r="G870" s="702"/>
      <c r="H870" s="702"/>
      <c r="I870" s="702"/>
      <c r="J870" s="703"/>
      <c r="K870" s="267"/>
      <c r="L870" s="258"/>
    </row>
    <row r="871" spans="2:12" ht="15.75">
      <c r="B871" s="258"/>
      <c r="C871" s="266"/>
      <c r="D871" s="704" t="s">
        <v>70</v>
      </c>
      <c r="E871" s="705"/>
      <c r="F871" s="705"/>
      <c r="G871" s="277" t="s">
        <v>606</v>
      </c>
      <c r="H871" s="277" t="s">
        <v>610</v>
      </c>
      <c r="I871" s="278" t="s">
        <v>611</v>
      </c>
      <c r="J871" s="279" t="s">
        <v>612</v>
      </c>
      <c r="K871" s="267"/>
      <c r="L871" s="258"/>
    </row>
    <row r="872" spans="2:12" ht="16.5">
      <c r="B872" s="258"/>
      <c r="C872" s="266"/>
      <c r="D872" s="706" t="s">
        <v>693</v>
      </c>
      <c r="E872" s="707"/>
      <c r="F872" s="707"/>
      <c r="G872" s="280" t="s">
        <v>131</v>
      </c>
      <c r="H872" s="281">
        <v>4558.67</v>
      </c>
      <c r="I872" s="381">
        <v>1.05</v>
      </c>
      <c r="J872" s="283">
        <f>ROUND((+IF(D872="","",H872*I872)),2)</f>
        <v>4786.6000000000004</v>
      </c>
      <c r="K872" s="267"/>
      <c r="L872" s="258"/>
    </row>
    <row r="873" spans="2:12" ht="16.5">
      <c r="B873" s="258"/>
      <c r="C873" s="266"/>
      <c r="D873" s="688" t="s">
        <v>682</v>
      </c>
      <c r="E873" s="689"/>
      <c r="F873" s="689"/>
      <c r="G873" s="284" t="s">
        <v>131</v>
      </c>
      <c r="H873" s="285">
        <v>6328</v>
      </c>
      <c r="I873" s="286">
        <v>0.03</v>
      </c>
      <c r="J873" s="382">
        <f>ROUND((+IF(D873="","",H873*I873)),2)</f>
        <v>189.84</v>
      </c>
      <c r="K873" s="267"/>
      <c r="L873" s="258"/>
    </row>
    <row r="874" spans="2:12" ht="16.5">
      <c r="B874" s="258"/>
      <c r="C874" s="266"/>
      <c r="D874" s="688" t="s">
        <v>694</v>
      </c>
      <c r="E874" s="689"/>
      <c r="F874" s="689"/>
      <c r="G874" s="284" t="s">
        <v>225</v>
      </c>
      <c r="H874" s="285">
        <v>4033.33</v>
      </c>
      <c r="I874" s="286">
        <v>0.03</v>
      </c>
      <c r="J874" s="287">
        <f>ROUND((+IF(D874="","",H874*I874)),2)</f>
        <v>121</v>
      </c>
      <c r="K874" s="267"/>
      <c r="L874" s="258"/>
    </row>
    <row r="875" spans="2:12" ht="16.5">
      <c r="B875" s="258"/>
      <c r="C875" s="266"/>
      <c r="D875" s="688"/>
      <c r="E875" s="689"/>
      <c r="F875" s="689"/>
      <c r="G875" s="284" t="s">
        <v>618</v>
      </c>
      <c r="H875" s="285" t="s">
        <v>618</v>
      </c>
      <c r="I875" s="286"/>
      <c r="J875" s="287" t="str">
        <f>+IF(D875="","",H875*I875)</f>
        <v/>
      </c>
      <c r="K875" s="267"/>
      <c r="L875" s="258"/>
    </row>
    <row r="876" spans="2:12" ht="16.5">
      <c r="B876" s="258"/>
      <c r="C876" s="266"/>
      <c r="D876" s="688"/>
      <c r="E876" s="689"/>
      <c r="F876" s="689"/>
      <c r="G876" s="284" t="s">
        <v>618</v>
      </c>
      <c r="H876" s="285" t="s">
        <v>618</v>
      </c>
      <c r="I876" s="286"/>
      <c r="J876" s="287" t="str">
        <f>+IF(D876="","",H876*I876)</f>
        <v/>
      </c>
      <c r="K876" s="267"/>
      <c r="L876" s="258"/>
    </row>
    <row r="877" spans="2:12" ht="16.5">
      <c r="B877" s="258"/>
      <c r="C877" s="266"/>
      <c r="D877" s="688"/>
      <c r="E877" s="689"/>
      <c r="F877" s="689"/>
      <c r="G877" s="284" t="s">
        <v>618</v>
      </c>
      <c r="H877" s="285" t="s">
        <v>618</v>
      </c>
      <c r="I877" s="286"/>
      <c r="J877" s="287" t="str">
        <f>+IF(D877="","",H877*I877)</f>
        <v/>
      </c>
      <c r="K877" s="267"/>
      <c r="L877" s="258"/>
    </row>
    <row r="878" spans="2:12" ht="16.5">
      <c r="B878" s="258"/>
      <c r="C878" s="266"/>
      <c r="D878" s="690"/>
      <c r="E878" s="691"/>
      <c r="F878" s="691"/>
      <c r="G878" s="288" t="s">
        <v>618</v>
      </c>
      <c r="H878" s="289" t="s">
        <v>618</v>
      </c>
      <c r="I878" s="290"/>
      <c r="J878" s="291" t="str">
        <f>+IF(D878="","",H878*I878)</f>
        <v/>
      </c>
      <c r="K878" s="267"/>
      <c r="L878" s="258"/>
    </row>
    <row r="879" spans="2:12" ht="15.75">
      <c r="B879" s="258"/>
      <c r="C879" s="266"/>
      <c r="D879" s="258"/>
      <c r="E879" s="258"/>
      <c r="F879" s="258"/>
      <c r="G879" s="740" t="s">
        <v>619</v>
      </c>
      <c r="H879" s="740"/>
      <c r="I879" s="741"/>
      <c r="J879" s="293">
        <f>+ROUND(SUM(J872:J878),2)</f>
        <v>5097.4399999999996</v>
      </c>
      <c r="K879" s="267"/>
      <c r="L879" s="258"/>
    </row>
    <row r="880" spans="2:12" ht="15.75">
      <c r="B880" s="258"/>
      <c r="C880" s="266"/>
      <c r="D880" s="700"/>
      <c r="E880" s="700"/>
      <c r="F880" s="700"/>
      <c r="G880" s="700"/>
      <c r="H880" s="700"/>
      <c r="I880" s="700"/>
      <c r="J880" s="700"/>
      <c r="K880" s="267"/>
      <c r="L880" s="258"/>
    </row>
    <row r="881" spans="2:12" ht="15.75">
      <c r="B881" s="258"/>
      <c r="C881" s="266"/>
      <c r="D881" s="701" t="s">
        <v>620</v>
      </c>
      <c r="E881" s="702"/>
      <c r="F881" s="702"/>
      <c r="G881" s="702"/>
      <c r="H881" s="702"/>
      <c r="I881" s="702"/>
      <c r="J881" s="703"/>
      <c r="K881" s="267"/>
      <c r="L881" s="258"/>
    </row>
    <row r="882" spans="2:12" ht="15.75">
      <c r="B882" s="258"/>
      <c r="C882" s="266"/>
      <c r="D882" s="747" t="s">
        <v>70</v>
      </c>
      <c r="E882" s="747"/>
      <c r="F882" s="747"/>
      <c r="G882" s="297" t="s">
        <v>606</v>
      </c>
      <c r="H882" s="297" t="s">
        <v>621</v>
      </c>
      <c r="I882" s="356" t="s">
        <v>611</v>
      </c>
      <c r="J882" s="296" t="s">
        <v>612</v>
      </c>
      <c r="K882" s="267"/>
      <c r="L882" s="258"/>
    </row>
    <row r="883" spans="2:12" ht="15.75">
      <c r="B883" s="258"/>
      <c r="C883" s="266"/>
      <c r="D883" s="748" t="s">
        <v>622</v>
      </c>
      <c r="E883" s="749"/>
      <c r="F883" s="749"/>
      <c r="G883" s="298" t="s">
        <v>623</v>
      </c>
      <c r="H883" s="301">
        <v>2454.87</v>
      </c>
      <c r="I883" s="357">
        <v>0.05</v>
      </c>
      <c r="J883" s="353">
        <f>+IF(D883="","",H883*I883)</f>
        <v>122.7435</v>
      </c>
      <c r="K883" s="267"/>
      <c r="L883" s="258"/>
    </row>
    <row r="884" spans="2:12" ht="15.75">
      <c r="B884" s="258"/>
      <c r="C884" s="266"/>
      <c r="D884" s="748"/>
      <c r="E884" s="749"/>
      <c r="F884" s="749"/>
      <c r="G884" s="358" t="s">
        <v>618</v>
      </c>
      <c r="H884" s="301" t="s">
        <v>618</v>
      </c>
      <c r="I884" s="302"/>
      <c r="J884" s="287" t="str">
        <f>+IF(D884="","",H884*I884)</f>
        <v/>
      </c>
      <c r="K884" s="267"/>
      <c r="L884" s="258"/>
    </row>
    <row r="885" spans="2:12" ht="15.75">
      <c r="B885" s="258"/>
      <c r="C885" s="266"/>
      <c r="D885" s="737"/>
      <c r="E885" s="738"/>
      <c r="F885" s="739"/>
      <c r="G885" s="358" t="s">
        <v>618</v>
      </c>
      <c r="H885" s="301" t="s">
        <v>618</v>
      </c>
      <c r="I885" s="360"/>
      <c r="J885" s="291" t="str">
        <f>+IF(D885="","",H885*I885)</f>
        <v/>
      </c>
      <c r="K885" s="267"/>
      <c r="L885" s="258"/>
    </row>
    <row r="886" spans="2:12" ht="15.75">
      <c r="B886" s="258"/>
      <c r="C886" s="266"/>
      <c r="D886" s="258"/>
      <c r="E886" s="258"/>
      <c r="F886" s="258"/>
      <c r="G886" s="729" t="s">
        <v>624</v>
      </c>
      <c r="H886" s="729"/>
      <c r="I886" s="730"/>
      <c r="J886" s="308">
        <f>ROUND(+SUM(J883:J885),2)</f>
        <v>122.74</v>
      </c>
      <c r="K886" s="267"/>
      <c r="L886" s="258"/>
    </row>
    <row r="887" spans="2:12" ht="15.75">
      <c r="B887" s="258"/>
      <c r="C887" s="266"/>
      <c r="D887" s="670"/>
      <c r="E887" s="670"/>
      <c r="F887" s="670"/>
      <c r="G887" s="670"/>
      <c r="H887" s="670"/>
      <c r="I887" s="670"/>
      <c r="J887" s="670"/>
      <c r="K887" s="267"/>
      <c r="L887" s="258"/>
    </row>
    <row r="888" spans="2:12" ht="15.75">
      <c r="B888" s="258"/>
      <c r="C888" s="266"/>
      <c r="D888" s="742" t="s">
        <v>625</v>
      </c>
      <c r="E888" s="743"/>
      <c r="F888" s="743"/>
      <c r="G888" s="743"/>
      <c r="H888" s="743"/>
      <c r="I888" s="743"/>
      <c r="J888" s="744"/>
      <c r="K888" s="267"/>
      <c r="L888" s="309"/>
    </row>
    <row r="889" spans="2:12" ht="15.75">
      <c r="B889" s="310"/>
      <c r="C889" s="311"/>
      <c r="D889" s="745" t="s">
        <v>70</v>
      </c>
      <c r="E889" s="746"/>
      <c r="F889" s="746"/>
      <c r="G889" s="313" t="s">
        <v>606</v>
      </c>
      <c r="H889" s="314" t="s">
        <v>621</v>
      </c>
      <c r="I889" s="312" t="s">
        <v>611</v>
      </c>
      <c r="J889" s="315" t="s">
        <v>612</v>
      </c>
      <c r="K889" s="316"/>
      <c r="L889" s="317"/>
    </row>
    <row r="890" spans="2:12" ht="15.75">
      <c r="B890" s="258"/>
      <c r="C890" s="266"/>
      <c r="D890" s="725" t="s">
        <v>669</v>
      </c>
      <c r="E890" s="726"/>
      <c r="F890" s="726"/>
      <c r="G890" s="318" t="s">
        <v>627</v>
      </c>
      <c r="H890" s="319">
        <v>40914.569044249998</v>
      </c>
      <c r="I890" s="320">
        <v>0.06</v>
      </c>
      <c r="J890" s="321">
        <f>(+IF(D890="","",(H890*I890)))</f>
        <v>2454.874142655</v>
      </c>
      <c r="K890" s="267"/>
      <c r="L890" s="309"/>
    </row>
    <row r="891" spans="2:12" ht="15.75">
      <c r="B891" s="258"/>
      <c r="C891" s="266"/>
      <c r="D891" s="725"/>
      <c r="E891" s="726"/>
      <c r="F891" s="726"/>
      <c r="G891" s="318"/>
      <c r="H891" s="319"/>
      <c r="I891" s="320"/>
      <c r="J891" s="321" t="str">
        <f>(+IF(D891="","",(H891*I891)))</f>
        <v/>
      </c>
      <c r="K891" s="267"/>
      <c r="L891" s="309"/>
    </row>
    <row r="892" spans="2:12" ht="15.75">
      <c r="B892" s="258"/>
      <c r="C892" s="266"/>
      <c r="D892" s="725"/>
      <c r="E892" s="726"/>
      <c r="F892" s="726"/>
      <c r="G892" s="318"/>
      <c r="H892" s="319"/>
      <c r="I892" s="320"/>
      <c r="J892" s="321" t="str">
        <f>(+IF(D892="","",(H892*I892)))</f>
        <v/>
      </c>
      <c r="K892" s="267"/>
      <c r="L892" s="309"/>
    </row>
    <row r="893" spans="2:12" ht="15.75">
      <c r="B893" s="258"/>
      <c r="C893" s="266"/>
      <c r="D893" s="727"/>
      <c r="E893" s="728"/>
      <c r="F893" s="728"/>
      <c r="G893" s="322"/>
      <c r="H893" s="323"/>
      <c r="I893" s="324"/>
      <c r="J893" s="325"/>
      <c r="K893" s="267"/>
      <c r="L893" s="309"/>
    </row>
    <row r="894" spans="2:12" ht="15.75">
      <c r="B894" s="258"/>
      <c r="C894" s="266"/>
      <c r="D894" s="258"/>
      <c r="E894" s="258"/>
      <c r="F894" s="258"/>
      <c r="G894" s="729" t="s">
        <v>628</v>
      </c>
      <c r="H894" s="729"/>
      <c r="I894" s="730"/>
      <c r="J894" s="293">
        <f>+ROUND(SUM(J890:J893),2)</f>
        <v>2454.87</v>
      </c>
      <c r="K894" s="267"/>
      <c r="L894" s="309"/>
    </row>
    <row r="895" spans="2:12" ht="15.75">
      <c r="B895" s="258"/>
      <c r="C895" s="266"/>
      <c r="D895" s="258"/>
      <c r="E895" s="258"/>
      <c r="F895" s="258"/>
      <c r="G895" s="326"/>
      <c r="H895" s="327"/>
      <c r="I895" s="258"/>
      <c r="J895" s="258"/>
      <c r="K895" s="267"/>
      <c r="L895" s="258"/>
    </row>
    <row r="896" spans="2:12" ht="15.75">
      <c r="B896" s="258"/>
      <c r="C896" s="266"/>
      <c r="D896" s="731" t="s">
        <v>629</v>
      </c>
      <c r="E896" s="732"/>
      <c r="F896" s="732"/>
      <c r="G896" s="732"/>
      <c r="H896" s="732"/>
      <c r="I896" s="733"/>
      <c r="J896" s="328">
        <f>ROUND((SUM(+J879+J886+J894)),2)</f>
        <v>7675.05</v>
      </c>
      <c r="K896" s="267"/>
      <c r="L896" s="258"/>
    </row>
    <row r="897" spans="2:12" ht="15.75">
      <c r="B897" s="258"/>
      <c r="C897" s="266"/>
      <c r="D897" s="258"/>
      <c r="E897" s="258"/>
      <c r="F897" s="258"/>
      <c r="G897" s="326"/>
      <c r="H897" s="327"/>
      <c r="I897" s="258"/>
      <c r="J897" s="258"/>
      <c r="K897" s="267"/>
      <c r="L897" s="258"/>
    </row>
    <row r="898" spans="2:12" ht="15.75">
      <c r="B898" s="329"/>
      <c r="C898" s="330"/>
      <c r="D898" s="734" t="s">
        <v>630</v>
      </c>
      <c r="E898" s="735"/>
      <c r="F898" s="736"/>
      <c r="G898" s="331"/>
      <c r="H898" s="332"/>
      <c r="I898" s="333">
        <v>0</v>
      </c>
      <c r="J898" s="334">
        <f>+J896*I898</f>
        <v>0</v>
      </c>
      <c r="K898" s="335"/>
      <c r="L898" s="329"/>
    </row>
    <row r="899" spans="2:12" ht="15.75">
      <c r="B899" s="258"/>
      <c r="C899" s="266"/>
      <c r="D899" s="731" t="s">
        <v>631</v>
      </c>
      <c r="E899" s="732"/>
      <c r="F899" s="732"/>
      <c r="G899" s="732"/>
      <c r="H899" s="732"/>
      <c r="I899" s="733"/>
      <c r="J899" s="328">
        <f>+J898+J896</f>
        <v>7675.05</v>
      </c>
      <c r="K899" s="267"/>
      <c r="L899" s="258"/>
    </row>
    <row r="900" spans="2:12" ht="15.75">
      <c r="B900" s="258"/>
      <c r="C900" s="266"/>
      <c r="D900" s="258"/>
      <c r="E900" s="258"/>
      <c r="F900" s="258"/>
      <c r="G900" s="326"/>
      <c r="H900" s="327"/>
      <c r="I900" s="258"/>
      <c r="J900" s="258"/>
      <c r="K900" s="267"/>
      <c r="L900" s="258"/>
    </row>
    <row r="901" spans="2:12" ht="15.75">
      <c r="B901" s="329"/>
      <c r="C901" s="330"/>
      <c r="D901" s="771" t="s">
        <v>21</v>
      </c>
      <c r="E901" s="772"/>
      <c r="F901" s="772"/>
      <c r="G901" s="336"/>
      <c r="H901" s="337"/>
      <c r="I901" s="338">
        <v>0.24</v>
      </c>
      <c r="J901" s="339">
        <f>+J896*I901</f>
        <v>1842.0119999999999</v>
      </c>
      <c r="K901" s="335"/>
      <c r="L901" s="329"/>
    </row>
    <row r="902" spans="2:12" ht="15.75">
      <c r="B902" s="329"/>
      <c r="C902" s="330"/>
      <c r="D902" s="773" t="s">
        <v>632</v>
      </c>
      <c r="E902" s="774"/>
      <c r="F902" s="774"/>
      <c r="G902" s="336"/>
      <c r="H902" s="337"/>
      <c r="I902" s="340">
        <v>0.01</v>
      </c>
      <c r="J902" s="341">
        <f>+J896*I902</f>
        <v>76.750500000000002</v>
      </c>
      <c r="K902" s="335"/>
      <c r="L902" s="329"/>
    </row>
    <row r="903" spans="2:12" ht="15.75">
      <c r="B903" s="329"/>
      <c r="C903" s="330"/>
      <c r="D903" s="773" t="s">
        <v>75</v>
      </c>
      <c r="E903" s="774"/>
      <c r="F903" s="774"/>
      <c r="G903" s="342"/>
      <c r="H903" s="343"/>
      <c r="I903" s="340">
        <v>0.05</v>
      </c>
      <c r="J903" s="341">
        <f>+J896*I903</f>
        <v>383.75250000000005</v>
      </c>
      <c r="K903" s="335"/>
      <c r="L903" s="329"/>
    </row>
    <row r="904" spans="2:12" ht="15.75">
      <c r="B904" s="258"/>
      <c r="C904" s="266"/>
      <c r="D904" s="775" t="s">
        <v>633</v>
      </c>
      <c r="E904" s="776"/>
      <c r="F904" s="776"/>
      <c r="G904" s="776"/>
      <c r="H904" s="776"/>
      <c r="I904" s="776"/>
      <c r="J904" s="344">
        <f>SUM(J901:J903)</f>
        <v>2302.5150000000003</v>
      </c>
      <c r="K904" s="267"/>
      <c r="L904" s="258"/>
    </row>
    <row r="905" spans="2:12" ht="15.75">
      <c r="B905" s="258"/>
      <c r="C905" s="266"/>
      <c r="D905" s="757"/>
      <c r="E905" s="757"/>
      <c r="F905" s="757"/>
      <c r="G905" s="757"/>
      <c r="H905" s="757"/>
      <c r="I905" s="757"/>
      <c r="J905" s="757"/>
      <c r="K905" s="267"/>
      <c r="L905" s="258"/>
    </row>
    <row r="906" spans="2:12" ht="15.75">
      <c r="B906" s="258"/>
      <c r="C906" s="266"/>
      <c r="D906" s="759" t="s">
        <v>634</v>
      </c>
      <c r="E906" s="760"/>
      <c r="F906" s="760"/>
      <c r="G906" s="760"/>
      <c r="H906" s="760"/>
      <c r="I906" s="761"/>
      <c r="J906" s="345">
        <f>ROUND(SUM(J899+J904),0)</f>
        <v>9978</v>
      </c>
      <c r="K906" s="267"/>
      <c r="L906" s="258"/>
    </row>
    <row r="907" spans="2:12" ht="15.75">
      <c r="B907" s="258"/>
      <c r="C907" s="266"/>
      <c r="D907" s="757"/>
      <c r="E907" s="757"/>
      <c r="F907" s="757"/>
      <c r="G907" s="757"/>
      <c r="H907" s="757"/>
      <c r="I907" s="757"/>
      <c r="J907" s="757"/>
      <c r="K907" s="267"/>
      <c r="L907" s="258"/>
    </row>
    <row r="908" spans="2:12" ht="15.75">
      <c r="B908" s="258"/>
      <c r="C908" s="266"/>
      <c r="D908" s="762" t="s">
        <v>635</v>
      </c>
      <c r="E908" s="763"/>
      <c r="F908" s="764"/>
      <c r="G908" s="765"/>
      <c r="H908" s="766"/>
      <c r="I908" s="766"/>
      <c r="J908" s="767"/>
      <c r="K908" s="267"/>
      <c r="L908" s="258"/>
    </row>
    <row r="909" spans="2:12" ht="15.75">
      <c r="B909" s="258"/>
      <c r="C909" s="266"/>
      <c r="D909" s="753"/>
      <c r="E909" s="785"/>
      <c r="F909" s="786"/>
      <c r="G909" s="768"/>
      <c r="H909" s="769"/>
      <c r="I909" s="769"/>
      <c r="J909" s="770"/>
      <c r="K909" s="267"/>
      <c r="L909" s="258"/>
    </row>
    <row r="910" spans="2:12" ht="15.75">
      <c r="B910" s="258"/>
      <c r="C910" s="266"/>
      <c r="D910" s="753"/>
      <c r="E910" s="785"/>
      <c r="F910" s="786"/>
      <c r="G910" s="756" t="s">
        <v>636</v>
      </c>
      <c r="H910" s="757"/>
      <c r="I910" s="757"/>
      <c r="J910" s="758"/>
      <c r="K910" s="267"/>
      <c r="L910" s="258"/>
    </row>
    <row r="911" spans="2:12" ht="15.75">
      <c r="B911" s="258"/>
      <c r="C911" s="266"/>
      <c r="D911" s="753"/>
      <c r="E911" s="785"/>
      <c r="F911" s="786"/>
      <c r="G911" s="756" t="s">
        <v>637</v>
      </c>
      <c r="H911" s="757"/>
      <c r="I911" s="757"/>
      <c r="J911" s="758"/>
      <c r="K911" s="267"/>
      <c r="L911" s="258"/>
    </row>
    <row r="912" spans="2:12" ht="15.75">
      <c r="B912" s="258"/>
      <c r="C912" s="266"/>
      <c r="D912" s="753"/>
      <c r="E912" s="785"/>
      <c r="F912" s="786"/>
      <c r="G912" s="756" t="s">
        <v>79</v>
      </c>
      <c r="H912" s="757"/>
      <c r="I912" s="757"/>
      <c r="J912" s="758"/>
      <c r="K912" s="267"/>
      <c r="L912" s="258"/>
    </row>
    <row r="913" spans="2:12" ht="15.75">
      <c r="B913" s="258"/>
      <c r="C913" s="266"/>
      <c r="D913" s="787"/>
      <c r="E913" s="788"/>
      <c r="F913" s="789"/>
      <c r="G913" s="756" t="s">
        <v>636</v>
      </c>
      <c r="H913" s="757"/>
      <c r="I913" s="757"/>
      <c r="J913" s="758"/>
      <c r="K913" s="267"/>
      <c r="L913" s="258"/>
    </row>
    <row r="914" spans="2:12" ht="15.75">
      <c r="B914" s="258"/>
      <c r="C914" s="266"/>
      <c r="D914" s="777"/>
      <c r="E914" s="790"/>
      <c r="F914" s="791"/>
      <c r="G914" s="780" t="s">
        <v>638</v>
      </c>
      <c r="H914" s="781"/>
      <c r="I914" s="781"/>
      <c r="J914" s="782"/>
      <c r="K914" s="267"/>
      <c r="L914" s="258"/>
    </row>
    <row r="915" spans="2:12" ht="15.75">
      <c r="B915" s="258"/>
      <c r="C915" s="346"/>
      <c r="D915" s="347"/>
      <c r="E915" s="347"/>
      <c r="F915" s="347"/>
      <c r="G915" s="348"/>
      <c r="H915" s="349"/>
      <c r="I915" s="347"/>
      <c r="J915" s="347"/>
      <c r="K915" s="350"/>
      <c r="L915" s="258"/>
    </row>
    <row r="916" spans="2:12" ht="15.75">
      <c r="B916" s="258"/>
      <c r="C916" s="258"/>
      <c r="D916" s="258"/>
      <c r="E916" s="258"/>
      <c r="F916" s="258"/>
      <c r="G916" s="326"/>
      <c r="H916" s="351"/>
      <c r="I916" s="258"/>
      <c r="J916" s="258"/>
      <c r="K916" s="258"/>
      <c r="L916" s="258"/>
    </row>
    <row r="917" spans="2:12" ht="15.75">
      <c r="B917" s="258"/>
      <c r="C917" s="670"/>
      <c r="D917" s="670"/>
      <c r="E917" s="670"/>
      <c r="F917" s="670"/>
      <c r="G917" s="670"/>
      <c r="H917" s="670"/>
      <c r="I917" s="670"/>
      <c r="J917" s="670"/>
      <c r="K917" s="258"/>
      <c r="L917" s="258"/>
    </row>
    <row r="918" spans="2:12" ht="15.75">
      <c r="B918" s="258"/>
      <c r="C918" s="261"/>
      <c r="D918" s="262"/>
      <c r="E918" s="262"/>
      <c r="F918" s="262"/>
      <c r="G918" s="263"/>
      <c r="H918" s="264"/>
      <c r="I918" s="262"/>
      <c r="J918" s="262"/>
      <c r="K918" s="265"/>
      <c r="L918" s="258"/>
    </row>
    <row r="919" spans="2:12" ht="15.75">
      <c r="B919" s="258"/>
      <c r="C919" s="266"/>
      <c r="D919" s="671"/>
      <c r="E919" s="672"/>
      <c r="F919" s="675" t="s">
        <v>592</v>
      </c>
      <c r="G919" s="676"/>
      <c r="H919" s="677"/>
      <c r="I919" s="681" t="s">
        <v>593</v>
      </c>
      <c r="J919" s="682"/>
      <c r="K919" s="267"/>
      <c r="L919" s="258"/>
    </row>
    <row r="920" spans="2:12" ht="15.75">
      <c r="B920" s="258"/>
      <c r="C920" s="266"/>
      <c r="D920" s="673"/>
      <c r="E920" s="674"/>
      <c r="F920" s="678"/>
      <c r="G920" s="679"/>
      <c r="H920" s="680"/>
      <c r="I920" s="683" t="s">
        <v>594</v>
      </c>
      <c r="J920" s="684"/>
      <c r="K920" s="267"/>
      <c r="L920" s="258"/>
    </row>
    <row r="921" spans="2:12" ht="16.5">
      <c r="B921" s="258"/>
      <c r="C921" s="266"/>
      <c r="D921" s="685" t="s">
        <v>595</v>
      </c>
      <c r="E921" s="686"/>
      <c r="F921" s="686"/>
      <c r="G921" s="686"/>
      <c r="H921" s="687"/>
      <c r="I921" s="683" t="s">
        <v>596</v>
      </c>
      <c r="J921" s="684"/>
      <c r="K921" s="267"/>
      <c r="L921" s="258"/>
    </row>
    <row r="922" spans="2:12" ht="16.5">
      <c r="B922" s="258"/>
      <c r="C922" s="266"/>
      <c r="D922" s="708" t="s">
        <v>597</v>
      </c>
      <c r="E922" s="709"/>
      <c r="F922" s="709"/>
      <c r="G922" s="709"/>
      <c r="H922" s="709"/>
      <c r="I922" s="709"/>
      <c r="J922" s="710"/>
      <c r="K922" s="267"/>
      <c r="L922" s="258"/>
    </row>
    <row r="923" spans="2:12" ht="15.75">
      <c r="B923" s="258"/>
      <c r="C923" s="266"/>
      <c r="D923" s="268"/>
      <c r="E923" s="268"/>
      <c r="F923" s="268"/>
      <c r="G923" s="269"/>
      <c r="H923" s="269"/>
      <c r="I923" s="268"/>
      <c r="J923" s="268"/>
      <c r="K923" s="267"/>
      <c r="L923" s="258"/>
    </row>
    <row r="924" spans="2:12" ht="16.5">
      <c r="B924" s="259"/>
      <c r="C924" s="270"/>
      <c r="D924" s="271" t="s">
        <v>598</v>
      </c>
      <c r="E924" s="711" t="s">
        <v>599</v>
      </c>
      <c r="F924" s="712"/>
      <c r="G924" s="712"/>
      <c r="H924" s="712"/>
      <c r="I924" s="712"/>
      <c r="J924" s="713"/>
      <c r="K924" s="272"/>
      <c r="L924" s="259"/>
    </row>
    <row r="925" spans="2:12" ht="16.5">
      <c r="B925" s="258"/>
      <c r="C925" s="266"/>
      <c r="D925" s="273">
        <v>2</v>
      </c>
      <c r="E925" s="714" t="s">
        <v>653</v>
      </c>
      <c r="F925" s="715"/>
      <c r="G925" s="715"/>
      <c r="H925" s="715"/>
      <c r="I925" s="715"/>
      <c r="J925" s="716"/>
      <c r="K925" s="267"/>
      <c r="L925" s="258"/>
    </row>
    <row r="926" spans="2:12" ht="16.5">
      <c r="B926" s="259"/>
      <c r="C926" s="270"/>
      <c r="D926" s="271" t="s">
        <v>601</v>
      </c>
      <c r="E926" s="711" t="s">
        <v>602</v>
      </c>
      <c r="F926" s="712"/>
      <c r="G926" s="712"/>
      <c r="H926" s="712"/>
      <c r="I926" s="712"/>
      <c r="J926" s="713"/>
      <c r="K926" s="272"/>
      <c r="L926" s="259"/>
    </row>
    <row r="927" spans="2:12" ht="16.5">
      <c r="B927" s="258"/>
      <c r="C927" s="266"/>
      <c r="D927" s="274">
        <v>2.0299999999999998</v>
      </c>
      <c r="E927" s="714" t="s">
        <v>680</v>
      </c>
      <c r="F927" s="715"/>
      <c r="G927" s="715"/>
      <c r="H927" s="715"/>
      <c r="I927" s="715"/>
      <c r="J927" s="716"/>
      <c r="K927" s="267"/>
      <c r="L927" s="258"/>
    </row>
    <row r="928" spans="2:12" ht="16.5">
      <c r="B928" s="259"/>
      <c r="C928" s="270"/>
      <c r="D928" s="275" t="s">
        <v>604</v>
      </c>
      <c r="E928" s="717" t="s">
        <v>605</v>
      </c>
      <c r="F928" s="718"/>
      <c r="G928" s="718"/>
      <c r="H928" s="718"/>
      <c r="I928" s="719"/>
      <c r="J928" s="723" t="s">
        <v>606</v>
      </c>
      <c r="K928" s="272"/>
      <c r="L928" s="259"/>
    </row>
    <row r="929" spans="2:12" ht="16.5">
      <c r="B929" s="258"/>
      <c r="C929" s="266"/>
      <c r="D929" s="276" t="s">
        <v>695</v>
      </c>
      <c r="E929" s="720"/>
      <c r="F929" s="721"/>
      <c r="G929" s="721"/>
      <c r="H929" s="721"/>
      <c r="I929" s="722"/>
      <c r="J929" s="724"/>
      <c r="K929" s="267"/>
      <c r="L929" s="258"/>
    </row>
    <row r="930" spans="2:12" ht="16.5">
      <c r="B930" s="259"/>
      <c r="C930" s="270"/>
      <c r="D930" s="275" t="s">
        <v>608</v>
      </c>
      <c r="E930" s="692" t="s">
        <v>132</v>
      </c>
      <c r="F930" s="693"/>
      <c r="G930" s="693"/>
      <c r="H930" s="693"/>
      <c r="I930" s="694"/>
      <c r="J930" s="698" t="s">
        <v>131</v>
      </c>
      <c r="K930" s="272"/>
      <c r="L930" s="259"/>
    </row>
    <row r="931" spans="2:12" ht="16.5">
      <c r="B931" s="258"/>
      <c r="C931" s="266"/>
      <c r="D931" s="276" t="s">
        <v>695</v>
      </c>
      <c r="E931" s="695"/>
      <c r="F931" s="696"/>
      <c r="G931" s="696"/>
      <c r="H931" s="696"/>
      <c r="I931" s="697"/>
      <c r="J931" s="699"/>
      <c r="K931" s="267"/>
      <c r="L931" s="258"/>
    </row>
    <row r="932" spans="2:12" ht="15.75">
      <c r="B932" s="258"/>
      <c r="C932" s="266"/>
      <c r="D932" s="700"/>
      <c r="E932" s="700"/>
      <c r="F932" s="700"/>
      <c r="G932" s="700"/>
      <c r="H932" s="700"/>
      <c r="I932" s="700"/>
      <c r="J932" s="700"/>
      <c r="K932" s="267"/>
      <c r="L932" s="258"/>
    </row>
    <row r="933" spans="2:12" ht="15.75">
      <c r="B933" s="258"/>
      <c r="C933" s="266"/>
      <c r="D933" s="701" t="s">
        <v>609</v>
      </c>
      <c r="E933" s="702"/>
      <c r="F933" s="702"/>
      <c r="G933" s="702"/>
      <c r="H933" s="702"/>
      <c r="I933" s="702"/>
      <c r="J933" s="703"/>
      <c r="K933" s="267"/>
      <c r="L933" s="258"/>
    </row>
    <row r="934" spans="2:12" ht="15.75">
      <c r="B934" s="258"/>
      <c r="C934" s="266"/>
      <c r="D934" s="704" t="s">
        <v>70</v>
      </c>
      <c r="E934" s="705"/>
      <c r="F934" s="705"/>
      <c r="G934" s="277" t="s">
        <v>606</v>
      </c>
      <c r="H934" s="277" t="s">
        <v>610</v>
      </c>
      <c r="I934" s="278" t="s">
        <v>611</v>
      </c>
      <c r="J934" s="279" t="s">
        <v>612</v>
      </c>
      <c r="K934" s="267"/>
      <c r="L934" s="258"/>
    </row>
    <row r="935" spans="2:12" ht="16.5">
      <c r="B935" s="258"/>
      <c r="C935" s="266"/>
      <c r="D935" s="706" t="s">
        <v>682</v>
      </c>
      <c r="E935" s="707"/>
      <c r="F935" s="707"/>
      <c r="G935" s="280" t="s">
        <v>131</v>
      </c>
      <c r="H935" s="281">
        <v>6328</v>
      </c>
      <c r="I935" s="282">
        <v>0.05</v>
      </c>
      <c r="J935" s="283">
        <f>ROUND((+IF(D935="","",H935*I935)),2)</f>
        <v>316.39999999999998</v>
      </c>
      <c r="K935" s="267"/>
      <c r="L935" s="258"/>
    </row>
    <row r="936" spans="2:12" ht="16.5">
      <c r="B936" s="258"/>
      <c r="C936" s="266"/>
      <c r="D936" s="688" t="s">
        <v>696</v>
      </c>
      <c r="E936" s="689"/>
      <c r="F936" s="689"/>
      <c r="G936" s="284" t="s">
        <v>131</v>
      </c>
      <c r="H936" s="285">
        <v>5541.53</v>
      </c>
      <c r="I936" s="286">
        <v>1.05</v>
      </c>
      <c r="J936" s="287">
        <f>+IF(D936="","",H936*I936)</f>
        <v>5818.6064999999999</v>
      </c>
      <c r="K936" s="267"/>
      <c r="L936" s="258"/>
    </row>
    <row r="937" spans="2:12" ht="16.5">
      <c r="B937" s="258"/>
      <c r="C937" s="266"/>
      <c r="D937" s="688"/>
      <c r="E937" s="689"/>
      <c r="F937" s="689"/>
      <c r="G937" s="284" t="s">
        <v>618</v>
      </c>
      <c r="H937" s="285" t="s">
        <v>618</v>
      </c>
      <c r="I937" s="286"/>
      <c r="J937" s="287" t="str">
        <f>+IF(D937="","",H937*I937)</f>
        <v/>
      </c>
      <c r="K937" s="267"/>
      <c r="L937" s="258"/>
    </row>
    <row r="938" spans="2:12" ht="16.5">
      <c r="B938" s="258"/>
      <c r="C938" s="266"/>
      <c r="D938" s="688"/>
      <c r="E938" s="689"/>
      <c r="F938" s="689"/>
      <c r="G938" s="284" t="s">
        <v>618</v>
      </c>
      <c r="H938" s="285" t="s">
        <v>618</v>
      </c>
      <c r="I938" s="286"/>
      <c r="J938" s="287" t="str">
        <f>+IF(D938="","",H938*I938)</f>
        <v/>
      </c>
      <c r="K938" s="267"/>
      <c r="L938" s="258"/>
    </row>
    <row r="939" spans="2:12" ht="16.5">
      <c r="B939" s="258"/>
      <c r="C939" s="266"/>
      <c r="D939" s="688"/>
      <c r="E939" s="689"/>
      <c r="F939" s="689"/>
      <c r="G939" s="284" t="s">
        <v>618</v>
      </c>
      <c r="H939" s="285" t="s">
        <v>618</v>
      </c>
      <c r="I939" s="286"/>
      <c r="J939" s="287" t="str">
        <f>+IF(D939="","",H939*I939)</f>
        <v/>
      </c>
      <c r="K939" s="267"/>
      <c r="L939" s="258"/>
    </row>
    <row r="940" spans="2:12" ht="16.5">
      <c r="B940" s="258"/>
      <c r="C940" s="266"/>
      <c r="D940" s="690"/>
      <c r="E940" s="691"/>
      <c r="F940" s="691"/>
      <c r="G940" s="288" t="s">
        <v>618</v>
      </c>
      <c r="H940" s="289" t="s">
        <v>618</v>
      </c>
      <c r="I940" s="290"/>
      <c r="J940" s="291" t="str">
        <f>+IF(D940="","",H940*I940)</f>
        <v/>
      </c>
      <c r="K940" s="267"/>
      <c r="L940" s="258"/>
    </row>
    <row r="941" spans="2:12" ht="15.75">
      <c r="B941" s="258"/>
      <c r="C941" s="266"/>
      <c r="D941" s="258"/>
      <c r="E941" s="258"/>
      <c r="F941" s="258"/>
      <c r="G941" s="740" t="s">
        <v>619</v>
      </c>
      <c r="H941" s="740"/>
      <c r="I941" s="741"/>
      <c r="J941" s="293">
        <f>+ROUND(SUM(J935:J940),2)</f>
        <v>6135.01</v>
      </c>
      <c r="K941" s="267"/>
      <c r="L941" s="258"/>
    </row>
    <row r="942" spans="2:12" ht="15.75">
      <c r="B942" s="258"/>
      <c r="C942" s="266"/>
      <c r="D942" s="700"/>
      <c r="E942" s="700"/>
      <c r="F942" s="700"/>
      <c r="G942" s="700"/>
      <c r="H942" s="700"/>
      <c r="I942" s="700"/>
      <c r="J942" s="700"/>
      <c r="K942" s="267"/>
      <c r="L942" s="258"/>
    </row>
    <row r="943" spans="2:12" ht="15.75">
      <c r="B943" s="258"/>
      <c r="C943" s="266"/>
      <c r="D943" s="701" t="s">
        <v>620</v>
      </c>
      <c r="E943" s="702"/>
      <c r="F943" s="702"/>
      <c r="G943" s="702"/>
      <c r="H943" s="702"/>
      <c r="I943" s="702"/>
      <c r="J943" s="703"/>
      <c r="K943" s="267"/>
      <c r="L943" s="258"/>
    </row>
    <row r="944" spans="2:12" ht="15.75">
      <c r="B944" s="258"/>
      <c r="C944" s="266"/>
      <c r="D944" s="747" t="s">
        <v>70</v>
      </c>
      <c r="E944" s="747"/>
      <c r="F944" s="747"/>
      <c r="G944" s="297" t="s">
        <v>606</v>
      </c>
      <c r="H944" s="297" t="s">
        <v>621</v>
      </c>
      <c r="I944" s="356" t="s">
        <v>611</v>
      </c>
      <c r="J944" s="296" t="s">
        <v>612</v>
      </c>
      <c r="K944" s="267"/>
      <c r="L944" s="258"/>
    </row>
    <row r="945" spans="2:12" ht="15.75">
      <c r="B945" s="258"/>
      <c r="C945" s="266"/>
      <c r="D945" s="748" t="s">
        <v>622</v>
      </c>
      <c r="E945" s="749"/>
      <c r="F945" s="749"/>
      <c r="G945" s="358" t="s">
        <v>623</v>
      </c>
      <c r="H945" s="301">
        <v>1227.44</v>
      </c>
      <c r="I945" s="357">
        <v>0.05</v>
      </c>
      <c r="J945" s="353">
        <f>+IF(D945="","",H945*I945)</f>
        <v>61.372000000000007</v>
      </c>
      <c r="K945" s="267"/>
      <c r="L945" s="258"/>
    </row>
    <row r="946" spans="2:12" ht="15.75">
      <c r="B946" s="258"/>
      <c r="C946" s="266"/>
      <c r="D946" s="748"/>
      <c r="E946" s="749"/>
      <c r="F946" s="749"/>
      <c r="G946" s="358" t="s">
        <v>618</v>
      </c>
      <c r="H946" s="301" t="s">
        <v>618</v>
      </c>
      <c r="I946" s="302"/>
      <c r="J946" s="287" t="str">
        <f>+IF(D946="","",H946*I946)</f>
        <v/>
      </c>
      <c r="K946" s="267"/>
      <c r="L946" s="258"/>
    </row>
    <row r="947" spans="2:12" ht="15.75">
      <c r="B947" s="258"/>
      <c r="C947" s="266"/>
      <c r="D947" s="737"/>
      <c r="E947" s="738"/>
      <c r="F947" s="739"/>
      <c r="G947" s="358" t="s">
        <v>618</v>
      </c>
      <c r="H947" s="301" t="s">
        <v>618</v>
      </c>
      <c r="I947" s="360"/>
      <c r="J947" s="291" t="str">
        <f>+IF(D947="","",H947*I947)</f>
        <v/>
      </c>
      <c r="K947" s="267"/>
      <c r="L947" s="258"/>
    </row>
    <row r="948" spans="2:12" ht="15.75">
      <c r="B948" s="258"/>
      <c r="C948" s="266"/>
      <c r="D948" s="258"/>
      <c r="E948" s="258"/>
      <c r="F948" s="258"/>
      <c r="G948" s="729" t="s">
        <v>624</v>
      </c>
      <c r="H948" s="729"/>
      <c r="I948" s="730"/>
      <c r="J948" s="308">
        <f>ROUND(+SUM(J945:J947),2)</f>
        <v>61.37</v>
      </c>
      <c r="K948" s="267"/>
      <c r="L948" s="258"/>
    </row>
    <row r="949" spans="2:12" ht="15.75">
      <c r="B949" s="258"/>
      <c r="C949" s="266"/>
      <c r="D949" s="670"/>
      <c r="E949" s="670"/>
      <c r="F949" s="670"/>
      <c r="G949" s="670"/>
      <c r="H949" s="670"/>
      <c r="I949" s="670"/>
      <c r="J949" s="670"/>
      <c r="K949" s="267"/>
      <c r="L949" s="258"/>
    </row>
    <row r="950" spans="2:12" ht="15.75">
      <c r="B950" s="258"/>
      <c r="C950" s="266"/>
      <c r="D950" s="742" t="s">
        <v>625</v>
      </c>
      <c r="E950" s="743"/>
      <c r="F950" s="743"/>
      <c r="G950" s="743"/>
      <c r="H950" s="743"/>
      <c r="I950" s="743"/>
      <c r="J950" s="744"/>
      <c r="K950" s="267"/>
      <c r="L950" s="309"/>
    </row>
    <row r="951" spans="2:12" ht="15.75">
      <c r="B951" s="310"/>
      <c r="C951" s="311"/>
      <c r="D951" s="745" t="s">
        <v>70</v>
      </c>
      <c r="E951" s="746"/>
      <c r="F951" s="746"/>
      <c r="G951" s="313" t="s">
        <v>606</v>
      </c>
      <c r="H951" s="314" t="s">
        <v>621</v>
      </c>
      <c r="I951" s="312" t="s">
        <v>611</v>
      </c>
      <c r="J951" s="315" t="s">
        <v>612</v>
      </c>
      <c r="K951" s="316"/>
      <c r="L951" s="317"/>
    </row>
    <row r="952" spans="2:12" ht="15.75">
      <c r="B952" s="258"/>
      <c r="C952" s="266"/>
      <c r="D952" s="725" t="s">
        <v>626</v>
      </c>
      <c r="E952" s="726"/>
      <c r="F952" s="726"/>
      <c r="G952" s="318" t="s">
        <v>627</v>
      </c>
      <c r="H952" s="319">
        <v>29224.691865875</v>
      </c>
      <c r="I952" s="366">
        <v>4.2000000000000003E-2</v>
      </c>
      <c r="J952" s="321">
        <f>(+IF(D952="","",(H952*I952)))</f>
        <v>1227.4370583667501</v>
      </c>
      <c r="K952" s="267"/>
      <c r="L952" s="309"/>
    </row>
    <row r="953" spans="2:12" ht="15.75">
      <c r="B953" s="258"/>
      <c r="C953" s="266"/>
      <c r="D953" s="725"/>
      <c r="E953" s="726"/>
      <c r="F953" s="726"/>
      <c r="G953" s="318"/>
      <c r="H953" s="319"/>
      <c r="I953" s="320"/>
      <c r="J953" s="321" t="str">
        <f>(+IF(D953="","",(H953*I953)))</f>
        <v/>
      </c>
      <c r="K953" s="267"/>
      <c r="L953" s="309"/>
    </row>
    <row r="954" spans="2:12" ht="15.75">
      <c r="B954" s="258"/>
      <c r="C954" s="266"/>
      <c r="D954" s="725"/>
      <c r="E954" s="726"/>
      <c r="F954" s="726"/>
      <c r="G954" s="318"/>
      <c r="H954" s="319"/>
      <c r="I954" s="320"/>
      <c r="J954" s="321" t="str">
        <f>(+IF(D954="","",(H954*I954)))</f>
        <v/>
      </c>
      <c r="K954" s="267"/>
      <c r="L954" s="309"/>
    </row>
    <row r="955" spans="2:12" ht="15.75">
      <c r="B955" s="258"/>
      <c r="C955" s="266"/>
      <c r="D955" s="727"/>
      <c r="E955" s="728"/>
      <c r="F955" s="728"/>
      <c r="G955" s="322"/>
      <c r="H955" s="323"/>
      <c r="I955" s="324"/>
      <c r="J955" s="325"/>
      <c r="K955" s="267"/>
      <c r="L955" s="309"/>
    </row>
    <row r="956" spans="2:12" ht="15.75">
      <c r="B956" s="258"/>
      <c r="C956" s="266"/>
      <c r="D956" s="258"/>
      <c r="E956" s="258"/>
      <c r="F956" s="258"/>
      <c r="G956" s="729" t="s">
        <v>628</v>
      </c>
      <c r="H956" s="729"/>
      <c r="I956" s="730"/>
      <c r="J956" s="293">
        <f>+ROUND(SUM(J952:J955),2)</f>
        <v>1227.44</v>
      </c>
      <c r="K956" s="267"/>
      <c r="L956" s="309"/>
    </row>
    <row r="957" spans="2:12" ht="15.75">
      <c r="B957" s="258"/>
      <c r="C957" s="266"/>
      <c r="D957" s="258"/>
      <c r="E957" s="258"/>
      <c r="F957" s="258"/>
      <c r="G957" s="326"/>
      <c r="H957" s="327"/>
      <c r="I957" s="258"/>
      <c r="J957" s="258"/>
      <c r="K957" s="267"/>
      <c r="L957" s="258"/>
    </row>
    <row r="958" spans="2:12" ht="15.75">
      <c r="B958" s="258"/>
      <c r="C958" s="266"/>
      <c r="D958" s="731" t="s">
        <v>629</v>
      </c>
      <c r="E958" s="732"/>
      <c r="F958" s="732"/>
      <c r="G958" s="732"/>
      <c r="H958" s="732"/>
      <c r="I958" s="733"/>
      <c r="J958" s="328">
        <f>ROUND((SUM(+J941+J948+J956)),2)</f>
        <v>7423.82</v>
      </c>
      <c r="K958" s="267"/>
      <c r="L958" s="258"/>
    </row>
    <row r="959" spans="2:12" ht="15.75">
      <c r="B959" s="258"/>
      <c r="C959" s="266"/>
      <c r="D959" s="258"/>
      <c r="E959" s="258"/>
      <c r="F959" s="258"/>
      <c r="G959" s="326"/>
      <c r="H959" s="327"/>
      <c r="I959" s="258"/>
      <c r="J959" s="258"/>
      <c r="K959" s="267"/>
      <c r="L959" s="258"/>
    </row>
    <row r="960" spans="2:12" ht="15.75">
      <c r="B960" s="329"/>
      <c r="C960" s="330"/>
      <c r="D960" s="734" t="s">
        <v>630</v>
      </c>
      <c r="E960" s="735"/>
      <c r="F960" s="736"/>
      <c r="G960" s="331"/>
      <c r="H960" s="332"/>
      <c r="I960" s="333">
        <v>0</v>
      </c>
      <c r="J960" s="334">
        <f>+J958*I960</f>
        <v>0</v>
      </c>
      <c r="K960" s="335"/>
      <c r="L960" s="329"/>
    </row>
    <row r="961" spans="2:12" ht="15.75">
      <c r="B961" s="258"/>
      <c r="C961" s="266"/>
      <c r="D961" s="731" t="s">
        <v>631</v>
      </c>
      <c r="E961" s="732"/>
      <c r="F961" s="732"/>
      <c r="G961" s="732"/>
      <c r="H961" s="732"/>
      <c r="I961" s="733"/>
      <c r="J961" s="328">
        <f>+J960+J958</f>
        <v>7423.82</v>
      </c>
      <c r="K961" s="267"/>
      <c r="L961" s="258"/>
    </row>
    <row r="962" spans="2:12" ht="15.75">
      <c r="B962" s="258"/>
      <c r="C962" s="266"/>
      <c r="D962" s="258"/>
      <c r="E962" s="258"/>
      <c r="F962" s="258"/>
      <c r="G962" s="326"/>
      <c r="H962" s="327"/>
      <c r="I962" s="258"/>
      <c r="J962" s="258"/>
      <c r="K962" s="267"/>
      <c r="L962" s="258"/>
    </row>
    <row r="963" spans="2:12" ht="15.75">
      <c r="B963" s="329"/>
      <c r="C963" s="330"/>
      <c r="D963" s="771" t="s">
        <v>21</v>
      </c>
      <c r="E963" s="772"/>
      <c r="F963" s="772"/>
      <c r="G963" s="336"/>
      <c r="H963" s="337"/>
      <c r="I963" s="338">
        <v>0.24</v>
      </c>
      <c r="J963" s="339">
        <f>+J958*I963</f>
        <v>1781.7167999999999</v>
      </c>
      <c r="K963" s="335"/>
      <c r="L963" s="329"/>
    </row>
    <row r="964" spans="2:12" ht="15.75">
      <c r="B964" s="329"/>
      <c r="C964" s="330"/>
      <c r="D964" s="773" t="s">
        <v>632</v>
      </c>
      <c r="E964" s="774"/>
      <c r="F964" s="774"/>
      <c r="G964" s="336"/>
      <c r="H964" s="337"/>
      <c r="I964" s="340">
        <v>0.01</v>
      </c>
      <c r="J964" s="341">
        <f>+J958*I964</f>
        <v>74.238199999999992</v>
      </c>
      <c r="K964" s="335"/>
      <c r="L964" s="329"/>
    </row>
    <row r="965" spans="2:12" ht="15.75">
      <c r="B965" s="329"/>
      <c r="C965" s="330"/>
      <c r="D965" s="773" t="s">
        <v>75</v>
      </c>
      <c r="E965" s="774"/>
      <c r="F965" s="774"/>
      <c r="G965" s="342"/>
      <c r="H965" s="343"/>
      <c r="I965" s="340">
        <v>0.05</v>
      </c>
      <c r="J965" s="341">
        <f>+J958*I965</f>
        <v>371.19100000000003</v>
      </c>
      <c r="K965" s="335"/>
      <c r="L965" s="329"/>
    </row>
    <row r="966" spans="2:12" ht="15.75">
      <c r="B966" s="258"/>
      <c r="C966" s="266"/>
      <c r="D966" s="775" t="s">
        <v>633</v>
      </c>
      <c r="E966" s="776"/>
      <c r="F966" s="776"/>
      <c r="G966" s="776"/>
      <c r="H966" s="776"/>
      <c r="I966" s="776"/>
      <c r="J966" s="344">
        <f>SUM(J963:J965)</f>
        <v>2227.1459999999997</v>
      </c>
      <c r="K966" s="267"/>
      <c r="L966" s="258"/>
    </row>
    <row r="967" spans="2:12" ht="15.75">
      <c r="B967" s="258"/>
      <c r="C967" s="266"/>
      <c r="D967" s="757"/>
      <c r="E967" s="757"/>
      <c r="F967" s="757"/>
      <c r="G967" s="757"/>
      <c r="H967" s="757"/>
      <c r="I967" s="757"/>
      <c r="J967" s="757"/>
      <c r="K967" s="267"/>
      <c r="L967" s="258"/>
    </row>
    <row r="968" spans="2:12" ht="15.75">
      <c r="B968" s="258"/>
      <c r="C968" s="266"/>
      <c r="D968" s="759" t="s">
        <v>634</v>
      </c>
      <c r="E968" s="760"/>
      <c r="F968" s="760"/>
      <c r="G968" s="760"/>
      <c r="H968" s="760"/>
      <c r="I968" s="761"/>
      <c r="J968" s="345">
        <f>ROUND(SUM(J961+J966),0)</f>
        <v>9651</v>
      </c>
      <c r="K968" s="267"/>
      <c r="L968" s="258"/>
    </row>
    <row r="969" spans="2:12" ht="15.75">
      <c r="B969" s="258"/>
      <c r="C969" s="266"/>
      <c r="D969" s="757"/>
      <c r="E969" s="757"/>
      <c r="F969" s="757"/>
      <c r="G969" s="757"/>
      <c r="H969" s="757"/>
      <c r="I969" s="757"/>
      <c r="J969" s="757"/>
      <c r="K969" s="267"/>
      <c r="L969" s="258"/>
    </row>
    <row r="970" spans="2:12" ht="15.75">
      <c r="B970" s="258"/>
      <c r="C970" s="266"/>
      <c r="D970" s="762" t="s">
        <v>635</v>
      </c>
      <c r="E970" s="763"/>
      <c r="F970" s="764"/>
      <c r="G970" s="765"/>
      <c r="H970" s="766"/>
      <c r="I970" s="766"/>
      <c r="J970" s="767"/>
      <c r="K970" s="267"/>
      <c r="L970" s="258"/>
    </row>
    <row r="971" spans="2:12" ht="15.75">
      <c r="B971" s="258"/>
      <c r="C971" s="266"/>
      <c r="D971" s="753"/>
      <c r="E971" s="785"/>
      <c r="F971" s="786"/>
      <c r="G971" s="768"/>
      <c r="H971" s="769"/>
      <c r="I971" s="769"/>
      <c r="J971" s="770"/>
      <c r="K971" s="267"/>
      <c r="L971" s="258"/>
    </row>
    <row r="972" spans="2:12" ht="15.75">
      <c r="B972" s="258"/>
      <c r="C972" s="266"/>
      <c r="D972" s="753"/>
      <c r="E972" s="785"/>
      <c r="F972" s="786"/>
      <c r="G972" s="756" t="s">
        <v>636</v>
      </c>
      <c r="H972" s="757"/>
      <c r="I972" s="757"/>
      <c r="J972" s="758"/>
      <c r="K972" s="267"/>
      <c r="L972" s="258"/>
    </row>
    <row r="973" spans="2:12" ht="15.75">
      <c r="B973" s="258"/>
      <c r="C973" s="266"/>
      <c r="D973" s="753"/>
      <c r="E973" s="785"/>
      <c r="F973" s="786"/>
      <c r="G973" s="756" t="s">
        <v>637</v>
      </c>
      <c r="H973" s="757"/>
      <c r="I973" s="757"/>
      <c r="J973" s="758"/>
      <c r="K973" s="267"/>
      <c r="L973" s="258"/>
    </row>
    <row r="974" spans="2:12" ht="15.75">
      <c r="B974" s="258"/>
      <c r="C974" s="266"/>
      <c r="D974" s="753"/>
      <c r="E974" s="785"/>
      <c r="F974" s="786"/>
      <c r="G974" s="756" t="s">
        <v>79</v>
      </c>
      <c r="H974" s="757"/>
      <c r="I974" s="757"/>
      <c r="J974" s="758"/>
      <c r="K974" s="267"/>
      <c r="L974" s="258"/>
    </row>
    <row r="975" spans="2:12" ht="15.75">
      <c r="B975" s="258"/>
      <c r="C975" s="266"/>
      <c r="D975" s="787"/>
      <c r="E975" s="788"/>
      <c r="F975" s="789"/>
      <c r="G975" s="756" t="s">
        <v>636</v>
      </c>
      <c r="H975" s="757"/>
      <c r="I975" s="757"/>
      <c r="J975" s="758"/>
      <c r="K975" s="267"/>
      <c r="L975" s="258"/>
    </row>
    <row r="976" spans="2:12" ht="15.75">
      <c r="B976" s="258"/>
      <c r="C976" s="266"/>
      <c r="D976" s="777"/>
      <c r="E976" s="790"/>
      <c r="F976" s="791"/>
      <c r="G976" s="780" t="s">
        <v>638</v>
      </c>
      <c r="H976" s="781"/>
      <c r="I976" s="781"/>
      <c r="J976" s="782"/>
      <c r="K976" s="267"/>
      <c r="L976" s="258"/>
    </row>
    <row r="977" spans="2:12" ht="15.75">
      <c r="B977" s="258"/>
      <c r="C977" s="346"/>
      <c r="D977" s="347"/>
      <c r="E977" s="347"/>
      <c r="F977" s="347"/>
      <c r="G977" s="348"/>
      <c r="H977" s="349"/>
      <c r="I977" s="347"/>
      <c r="J977" s="347"/>
      <c r="K977" s="350"/>
      <c r="L977" s="258"/>
    </row>
    <row r="978" spans="2:12" ht="15.75">
      <c r="B978" s="258"/>
      <c r="C978" s="258"/>
      <c r="D978" s="258"/>
      <c r="E978" s="258"/>
      <c r="F978" s="258"/>
      <c r="G978" s="326"/>
      <c r="H978" s="351"/>
      <c r="I978" s="258"/>
      <c r="J978" s="258"/>
      <c r="K978" s="258"/>
      <c r="L978" s="258"/>
    </row>
    <row r="979" spans="2:12" ht="15.75">
      <c r="B979" s="258"/>
      <c r="C979" s="700"/>
      <c r="D979" s="700"/>
      <c r="E979" s="700"/>
      <c r="F979" s="700"/>
      <c r="G979" s="700"/>
      <c r="H979" s="700"/>
      <c r="I979" s="700"/>
      <c r="J979" s="700"/>
      <c r="K979" s="258"/>
      <c r="L979" s="258"/>
    </row>
    <row r="980" spans="2:12" ht="15.75">
      <c r="B980" s="258"/>
      <c r="C980" s="261"/>
      <c r="D980" s="262"/>
      <c r="E980" s="262"/>
      <c r="F980" s="262"/>
      <c r="G980" s="263"/>
      <c r="H980" s="264"/>
      <c r="I980" s="262"/>
      <c r="J980" s="262"/>
      <c r="K980" s="265"/>
      <c r="L980" s="258"/>
    </row>
    <row r="981" spans="2:12" ht="15.75">
      <c r="B981" s="258"/>
      <c r="C981" s="266"/>
      <c r="D981" s="671"/>
      <c r="E981" s="672"/>
      <c r="F981" s="675" t="s">
        <v>592</v>
      </c>
      <c r="G981" s="676"/>
      <c r="H981" s="677"/>
      <c r="I981" s="681" t="s">
        <v>593</v>
      </c>
      <c r="J981" s="682"/>
      <c r="K981" s="267"/>
      <c r="L981" s="258"/>
    </row>
    <row r="982" spans="2:12" ht="15.75">
      <c r="B982" s="258"/>
      <c r="C982" s="266"/>
      <c r="D982" s="673"/>
      <c r="E982" s="674"/>
      <c r="F982" s="678"/>
      <c r="G982" s="679"/>
      <c r="H982" s="680"/>
      <c r="I982" s="683" t="s">
        <v>594</v>
      </c>
      <c r="J982" s="684"/>
      <c r="K982" s="267"/>
      <c r="L982" s="258"/>
    </row>
    <row r="983" spans="2:12" ht="16.5">
      <c r="B983" s="258"/>
      <c r="C983" s="266"/>
      <c r="D983" s="685" t="s">
        <v>595</v>
      </c>
      <c r="E983" s="686"/>
      <c r="F983" s="686"/>
      <c r="G983" s="686"/>
      <c r="H983" s="687"/>
      <c r="I983" s="683" t="s">
        <v>596</v>
      </c>
      <c r="J983" s="684"/>
      <c r="K983" s="267"/>
      <c r="L983" s="258"/>
    </row>
    <row r="984" spans="2:12" ht="16.5">
      <c r="B984" s="258"/>
      <c r="C984" s="266"/>
      <c r="D984" s="685" t="s">
        <v>597</v>
      </c>
      <c r="E984" s="686"/>
      <c r="F984" s="686"/>
      <c r="G984" s="686"/>
      <c r="H984" s="686"/>
      <c r="I984" s="686"/>
      <c r="J984" s="687"/>
      <c r="K984" s="267"/>
      <c r="L984" s="258"/>
    </row>
    <row r="985" spans="2:12" ht="15.75">
      <c r="B985" s="258"/>
      <c r="C985" s="266"/>
      <c r="D985" s="268"/>
      <c r="E985" s="268"/>
      <c r="F985" s="268"/>
      <c r="G985" s="269"/>
      <c r="H985" s="269"/>
      <c r="I985" s="268"/>
      <c r="J985" s="268"/>
      <c r="K985" s="267"/>
      <c r="L985" s="258"/>
    </row>
    <row r="986" spans="2:12" ht="16.5">
      <c r="B986" s="259"/>
      <c r="C986" s="270"/>
      <c r="D986" s="271" t="s">
        <v>598</v>
      </c>
      <c r="E986" s="711" t="s">
        <v>599</v>
      </c>
      <c r="F986" s="712"/>
      <c r="G986" s="712"/>
      <c r="H986" s="712"/>
      <c r="I986" s="712"/>
      <c r="J986" s="713"/>
      <c r="K986" s="272"/>
      <c r="L986" s="259"/>
    </row>
    <row r="987" spans="2:12" ht="16.5">
      <c r="B987" s="258"/>
      <c r="C987" s="266"/>
      <c r="D987" s="273">
        <v>2</v>
      </c>
      <c r="E987" s="714" t="s">
        <v>653</v>
      </c>
      <c r="F987" s="715"/>
      <c r="G987" s="715"/>
      <c r="H987" s="715"/>
      <c r="I987" s="715"/>
      <c r="J987" s="716"/>
      <c r="K987" s="267"/>
      <c r="L987" s="258"/>
    </row>
    <row r="988" spans="2:12" ht="16.5">
      <c r="B988" s="259"/>
      <c r="C988" s="270"/>
      <c r="D988" s="271" t="s">
        <v>601</v>
      </c>
      <c r="E988" s="711" t="s">
        <v>602</v>
      </c>
      <c r="F988" s="712"/>
      <c r="G988" s="712"/>
      <c r="H988" s="712"/>
      <c r="I988" s="712"/>
      <c r="J988" s="713"/>
      <c r="K988" s="272"/>
      <c r="L988" s="259"/>
    </row>
    <row r="989" spans="2:12" ht="16.5">
      <c r="B989" s="258"/>
      <c r="C989" s="266"/>
      <c r="D989" s="273">
        <v>2.0099999999999998</v>
      </c>
      <c r="E989" s="714" t="s">
        <v>697</v>
      </c>
      <c r="F989" s="715"/>
      <c r="G989" s="715"/>
      <c r="H989" s="715"/>
      <c r="I989" s="715"/>
      <c r="J989" s="716"/>
      <c r="K989" s="267"/>
      <c r="L989" s="258"/>
    </row>
    <row r="990" spans="2:12" ht="16.5">
      <c r="B990" s="259"/>
      <c r="C990" s="270"/>
      <c r="D990" s="275" t="s">
        <v>604</v>
      </c>
      <c r="E990" s="717" t="s">
        <v>605</v>
      </c>
      <c r="F990" s="718"/>
      <c r="G990" s="718"/>
      <c r="H990" s="718"/>
      <c r="I990" s="719"/>
      <c r="J990" s="723" t="s">
        <v>606</v>
      </c>
      <c r="K990" s="272"/>
      <c r="L990" s="259"/>
    </row>
    <row r="991" spans="2:12" ht="16.5">
      <c r="B991" s="258"/>
      <c r="C991" s="266"/>
      <c r="D991" s="276" t="s">
        <v>698</v>
      </c>
      <c r="E991" s="720"/>
      <c r="F991" s="721"/>
      <c r="G991" s="721"/>
      <c r="H991" s="721"/>
      <c r="I991" s="722"/>
      <c r="J991" s="724"/>
      <c r="K991" s="267"/>
      <c r="L991" s="258"/>
    </row>
    <row r="992" spans="2:12" ht="16.5">
      <c r="B992" s="259"/>
      <c r="C992" s="270"/>
      <c r="D992" s="275" t="s">
        <v>608</v>
      </c>
      <c r="E992" s="804" t="s">
        <v>173</v>
      </c>
      <c r="F992" s="693"/>
      <c r="G992" s="693"/>
      <c r="H992" s="693"/>
      <c r="I992" s="694"/>
      <c r="J992" s="805" t="s">
        <v>174</v>
      </c>
      <c r="K992" s="272"/>
      <c r="L992" s="259"/>
    </row>
    <row r="993" spans="2:12" ht="16.5">
      <c r="B993" s="258"/>
      <c r="C993" s="266"/>
      <c r="D993" s="276" t="s">
        <v>698</v>
      </c>
      <c r="E993" s="695"/>
      <c r="F993" s="696"/>
      <c r="G993" s="696"/>
      <c r="H993" s="696"/>
      <c r="I993" s="697"/>
      <c r="J993" s="806"/>
      <c r="K993" s="267"/>
      <c r="L993" s="258"/>
    </row>
    <row r="994" spans="2:12" ht="15.75">
      <c r="B994" s="258"/>
      <c r="C994" s="266"/>
      <c r="D994" s="383"/>
      <c r="E994" s="258"/>
      <c r="F994" s="258"/>
      <c r="G994" s="384"/>
      <c r="H994" s="385"/>
      <c r="I994" s="386"/>
      <c r="J994" s="386"/>
      <c r="K994" s="267"/>
      <c r="L994" s="258"/>
    </row>
    <row r="995" spans="2:12" ht="15.75">
      <c r="B995" s="258"/>
      <c r="C995" s="266"/>
      <c r="D995" s="701" t="s">
        <v>609</v>
      </c>
      <c r="E995" s="702"/>
      <c r="F995" s="702"/>
      <c r="G995" s="702"/>
      <c r="H995" s="702"/>
      <c r="I995" s="702"/>
      <c r="J995" s="703"/>
      <c r="K995" s="267"/>
      <c r="L995" s="258"/>
    </row>
    <row r="996" spans="2:12" ht="15.75">
      <c r="B996" s="258"/>
      <c r="C996" s="266"/>
      <c r="D996" s="704" t="s">
        <v>70</v>
      </c>
      <c r="E996" s="705"/>
      <c r="F996" s="705"/>
      <c r="G996" s="277" t="s">
        <v>606</v>
      </c>
      <c r="H996" s="277" t="s">
        <v>610</v>
      </c>
      <c r="I996" s="278" t="s">
        <v>611</v>
      </c>
      <c r="J996" s="279" t="s">
        <v>612</v>
      </c>
      <c r="K996" s="267"/>
      <c r="L996" s="258"/>
    </row>
    <row r="997" spans="2:12" ht="16.5">
      <c r="B997" s="258"/>
      <c r="C997" s="266"/>
      <c r="D997" s="706" t="s">
        <v>699</v>
      </c>
      <c r="E997" s="707"/>
      <c r="F997" s="707"/>
      <c r="G997" s="280" t="s">
        <v>174</v>
      </c>
      <c r="H997" s="281">
        <v>3026.29</v>
      </c>
      <c r="I997" s="282">
        <v>0.03</v>
      </c>
      <c r="J997" s="283">
        <f>ROUND((+IF(D997="","",H997*I997)),2)</f>
        <v>90.79</v>
      </c>
      <c r="K997" s="267"/>
      <c r="L997" s="258"/>
    </row>
    <row r="998" spans="2:12" ht="16.5">
      <c r="B998" s="258"/>
      <c r="C998" s="266"/>
      <c r="D998" s="688" t="s">
        <v>684</v>
      </c>
      <c r="E998" s="689"/>
      <c r="F998" s="689"/>
      <c r="G998" s="284" t="s">
        <v>617</v>
      </c>
      <c r="H998" s="285">
        <v>5094.67</v>
      </c>
      <c r="I998" s="286">
        <v>0.01</v>
      </c>
      <c r="J998" s="287">
        <f>ROUND((+IF(D998="","",H998*I998)),2)</f>
        <v>50.95</v>
      </c>
      <c r="K998" s="267"/>
      <c r="L998" s="258"/>
    </row>
    <row r="999" spans="2:12" ht="16.5">
      <c r="B999" s="258"/>
      <c r="C999" s="266"/>
      <c r="D999" s="688"/>
      <c r="E999" s="689"/>
      <c r="F999" s="689"/>
      <c r="G999" s="284" t="s">
        <v>618</v>
      </c>
      <c r="H999" s="285" t="s">
        <v>618</v>
      </c>
      <c r="I999" s="286"/>
      <c r="J999" s="287" t="str">
        <f t="shared" ref="J999:J1002" si="4">+IF(D999="","",H999*I999)</f>
        <v/>
      </c>
      <c r="K999" s="267"/>
      <c r="L999" s="258"/>
    </row>
    <row r="1000" spans="2:12" ht="16.5">
      <c r="B1000" s="258"/>
      <c r="C1000" s="266"/>
      <c r="D1000" s="688"/>
      <c r="E1000" s="689"/>
      <c r="F1000" s="689"/>
      <c r="G1000" s="284" t="s">
        <v>618</v>
      </c>
      <c r="H1000" s="285" t="s">
        <v>618</v>
      </c>
      <c r="I1000" s="286"/>
      <c r="J1000" s="287" t="str">
        <f t="shared" si="4"/>
        <v/>
      </c>
      <c r="K1000" s="267"/>
      <c r="L1000" s="258"/>
    </row>
    <row r="1001" spans="2:12" ht="16.5">
      <c r="B1001" s="258"/>
      <c r="C1001" s="266"/>
      <c r="D1001" s="688"/>
      <c r="E1001" s="689"/>
      <c r="F1001" s="689"/>
      <c r="G1001" s="284" t="s">
        <v>618</v>
      </c>
      <c r="H1001" s="285" t="s">
        <v>618</v>
      </c>
      <c r="I1001" s="286"/>
      <c r="J1001" s="287" t="str">
        <f t="shared" si="4"/>
        <v/>
      </c>
      <c r="K1001" s="267"/>
      <c r="L1001" s="258"/>
    </row>
    <row r="1002" spans="2:12" ht="16.5">
      <c r="B1002" s="258"/>
      <c r="C1002" s="266"/>
      <c r="D1002" s="822"/>
      <c r="E1002" s="823"/>
      <c r="F1002" s="824"/>
      <c r="G1002" s="288" t="s">
        <v>618</v>
      </c>
      <c r="H1002" s="289" t="s">
        <v>618</v>
      </c>
      <c r="I1002" s="290"/>
      <c r="J1002" s="291" t="str">
        <f t="shared" si="4"/>
        <v/>
      </c>
      <c r="K1002" s="267"/>
      <c r="L1002" s="258"/>
    </row>
    <row r="1003" spans="2:12" ht="15.75">
      <c r="B1003" s="258"/>
      <c r="C1003" s="266"/>
      <c r="D1003" s="262"/>
      <c r="E1003" s="262"/>
      <c r="F1003" s="262"/>
      <c r="G1003" s="729" t="s">
        <v>619</v>
      </c>
      <c r="H1003" s="729"/>
      <c r="I1003" s="730"/>
      <c r="J1003" s="293">
        <f>+ROUND(SUM(J997:J1002),2)</f>
        <v>141.74</v>
      </c>
      <c r="K1003" s="267"/>
      <c r="L1003" s="258"/>
    </row>
    <row r="1004" spans="2:12" ht="15.75">
      <c r="B1004" s="258"/>
      <c r="C1004" s="266"/>
      <c r="D1004" s="700"/>
      <c r="E1004" s="700"/>
      <c r="F1004" s="700"/>
      <c r="G1004" s="700"/>
      <c r="H1004" s="700"/>
      <c r="I1004" s="700"/>
      <c r="J1004" s="825"/>
      <c r="K1004" s="267"/>
      <c r="L1004" s="258"/>
    </row>
    <row r="1005" spans="2:12" ht="15.75">
      <c r="B1005" s="258"/>
      <c r="C1005" s="266"/>
      <c r="D1005" s="701" t="s">
        <v>620</v>
      </c>
      <c r="E1005" s="702"/>
      <c r="F1005" s="702"/>
      <c r="G1005" s="702"/>
      <c r="H1005" s="702"/>
      <c r="I1005" s="702"/>
      <c r="J1005" s="703"/>
      <c r="K1005" s="267"/>
      <c r="L1005" s="258"/>
    </row>
    <row r="1006" spans="2:12" ht="15.75">
      <c r="B1006" s="258"/>
      <c r="C1006" s="266"/>
      <c r="D1006" s="826" t="s">
        <v>70</v>
      </c>
      <c r="E1006" s="827"/>
      <c r="F1006" s="828"/>
      <c r="G1006" s="297" t="s">
        <v>606</v>
      </c>
      <c r="H1006" s="297" t="s">
        <v>621</v>
      </c>
      <c r="I1006" s="296" t="s">
        <v>611</v>
      </c>
      <c r="J1006" s="296" t="s">
        <v>612</v>
      </c>
      <c r="K1006" s="267"/>
      <c r="L1006" s="258"/>
    </row>
    <row r="1007" spans="2:12" ht="15.75">
      <c r="B1007" s="258"/>
      <c r="C1007" s="266"/>
      <c r="D1007" s="829" t="s">
        <v>622</v>
      </c>
      <c r="E1007" s="830"/>
      <c r="F1007" s="831"/>
      <c r="G1007" s="387" t="s">
        <v>623</v>
      </c>
      <c r="H1007" s="388">
        <v>3506.96</v>
      </c>
      <c r="I1007" s="389">
        <v>0.05</v>
      </c>
      <c r="J1007" s="287">
        <f>+IF(D1007="","",H1007*I1007)</f>
        <v>175.34800000000001</v>
      </c>
      <c r="K1007" s="267"/>
      <c r="L1007" s="258"/>
    </row>
    <row r="1008" spans="2:12" ht="15.75">
      <c r="B1008" s="258"/>
      <c r="C1008" s="266"/>
      <c r="D1008" s="819" t="s">
        <v>700</v>
      </c>
      <c r="E1008" s="820"/>
      <c r="F1008" s="821"/>
      <c r="G1008" s="390" t="s">
        <v>649</v>
      </c>
      <c r="H1008" s="388">
        <v>18745</v>
      </c>
      <c r="I1008" s="391">
        <v>0.05</v>
      </c>
      <c r="J1008" s="287">
        <f>+IF(D1008="","",H1008*I1008)</f>
        <v>937.25</v>
      </c>
      <c r="K1008" s="267"/>
      <c r="L1008" s="258"/>
    </row>
    <row r="1009" spans="2:12" ht="15.75">
      <c r="B1009" s="258"/>
      <c r="C1009" s="266"/>
      <c r="D1009" s="819"/>
      <c r="E1009" s="820"/>
      <c r="F1009" s="821"/>
      <c r="G1009" s="387" t="s">
        <v>618</v>
      </c>
      <c r="H1009" s="388" t="s">
        <v>618</v>
      </c>
      <c r="I1009" s="286"/>
      <c r="J1009" s="287" t="str">
        <f>+IF(D1009="","",H1009*I1009)</f>
        <v/>
      </c>
      <c r="K1009" s="267"/>
      <c r="L1009" s="258"/>
    </row>
    <row r="1010" spans="2:12" ht="15.75">
      <c r="B1010" s="258"/>
      <c r="C1010" s="266"/>
      <c r="D1010" s="750"/>
      <c r="E1010" s="751"/>
      <c r="F1010" s="752"/>
      <c r="G1010" s="387" t="s">
        <v>618</v>
      </c>
      <c r="H1010" s="388"/>
      <c r="I1010" s="286"/>
      <c r="J1010" s="287" t="str">
        <f>+IF(D1010="","",H1010*I1010)</f>
        <v/>
      </c>
      <c r="K1010" s="267"/>
      <c r="L1010" s="258"/>
    </row>
    <row r="1011" spans="2:12" ht="15.75">
      <c r="B1011" s="258"/>
      <c r="C1011" s="266"/>
      <c r="D1011" s="737"/>
      <c r="E1011" s="738"/>
      <c r="F1011" s="739"/>
      <c r="G1011" s="304" t="s">
        <v>618</v>
      </c>
      <c r="H1011" s="305" t="s">
        <v>618</v>
      </c>
      <c r="I1011" s="306"/>
      <c r="J1011" s="291" t="str">
        <f>+IF(D1011="","",H1011*I1011)</f>
        <v/>
      </c>
      <c r="K1011" s="267"/>
      <c r="L1011" s="258"/>
    </row>
    <row r="1012" spans="2:12" ht="15.75">
      <c r="B1012" s="258"/>
      <c r="C1012" s="266"/>
      <c r="D1012" s="258"/>
      <c r="E1012" s="258"/>
      <c r="F1012" s="258"/>
      <c r="G1012" s="729" t="s">
        <v>624</v>
      </c>
      <c r="H1012" s="729"/>
      <c r="I1012" s="730"/>
      <c r="J1012" s="308">
        <f>ROUND(+SUM(J1007:J1011),2)</f>
        <v>1112.5999999999999</v>
      </c>
      <c r="K1012" s="267"/>
      <c r="L1012" s="258"/>
    </row>
    <row r="1013" spans="2:12" ht="15.75">
      <c r="B1013" s="258"/>
      <c r="C1013" s="266"/>
      <c r="D1013" s="700"/>
      <c r="E1013" s="700"/>
      <c r="F1013" s="700"/>
      <c r="G1013" s="700"/>
      <c r="H1013" s="700"/>
      <c r="I1013" s="700"/>
      <c r="J1013" s="700"/>
      <c r="K1013" s="267"/>
      <c r="L1013" s="258"/>
    </row>
    <row r="1014" spans="2:12" ht="15.75">
      <c r="B1014" s="258"/>
      <c r="C1014" s="266"/>
      <c r="D1014" s="701" t="s">
        <v>625</v>
      </c>
      <c r="E1014" s="702"/>
      <c r="F1014" s="702"/>
      <c r="G1014" s="702"/>
      <c r="H1014" s="702"/>
      <c r="I1014" s="702"/>
      <c r="J1014" s="703"/>
      <c r="K1014" s="267"/>
      <c r="L1014" s="309"/>
    </row>
    <row r="1015" spans="2:12" ht="15.75">
      <c r="B1015" s="258"/>
      <c r="C1015" s="311"/>
      <c r="D1015" s="807" t="s">
        <v>70</v>
      </c>
      <c r="E1015" s="808"/>
      <c r="F1015" s="809"/>
      <c r="G1015" s="313" t="s">
        <v>606</v>
      </c>
      <c r="H1015" s="314" t="s">
        <v>621</v>
      </c>
      <c r="I1015" s="312" t="s">
        <v>611</v>
      </c>
      <c r="J1015" s="315" t="s">
        <v>612</v>
      </c>
      <c r="K1015" s="316"/>
      <c r="L1015" s="317"/>
    </row>
    <row r="1016" spans="2:12" ht="15.75">
      <c r="B1016" s="258"/>
      <c r="C1016" s="266"/>
      <c r="D1016" s="810" t="s">
        <v>626</v>
      </c>
      <c r="E1016" s="811"/>
      <c r="F1016" s="812"/>
      <c r="G1016" s="318" t="s">
        <v>627</v>
      </c>
      <c r="H1016" s="319">
        <v>29224.691865875</v>
      </c>
      <c r="I1016" s="320">
        <v>0.12</v>
      </c>
      <c r="J1016" s="321">
        <f>(+IF(D1016="","",(H1016*I1016)))</f>
        <v>3506.9630239049998</v>
      </c>
      <c r="K1016" s="267"/>
      <c r="L1016" s="309"/>
    </row>
    <row r="1017" spans="2:12" ht="15.75">
      <c r="B1017" s="258"/>
      <c r="C1017" s="266"/>
      <c r="D1017" s="813"/>
      <c r="E1017" s="814"/>
      <c r="F1017" s="815"/>
      <c r="G1017" s="318"/>
      <c r="H1017" s="319"/>
      <c r="I1017" s="320"/>
      <c r="J1017" s="321"/>
      <c r="K1017" s="267"/>
      <c r="L1017" s="309"/>
    </row>
    <row r="1018" spans="2:12" ht="15.75">
      <c r="B1018" s="258"/>
      <c r="C1018" s="266"/>
      <c r="D1018" s="813"/>
      <c r="E1018" s="814"/>
      <c r="F1018" s="815"/>
      <c r="G1018" s="318"/>
      <c r="H1018" s="319" t="s">
        <v>618</v>
      </c>
      <c r="I1018" s="320"/>
      <c r="J1018" s="321" t="str">
        <f>(+IF(D1018="","",(H1018*I1018)))</f>
        <v/>
      </c>
      <c r="K1018" s="267"/>
      <c r="L1018" s="309"/>
    </row>
    <row r="1019" spans="2:12" ht="15.75">
      <c r="B1019" s="258"/>
      <c r="C1019" s="266"/>
      <c r="D1019" s="816"/>
      <c r="E1019" s="817"/>
      <c r="F1019" s="818"/>
      <c r="G1019" s="318"/>
      <c r="H1019" s="319" t="s">
        <v>618</v>
      </c>
      <c r="I1019" s="320"/>
      <c r="J1019" s="321" t="str">
        <f>(+IF(D1019="","",(H1019*I1019)))</f>
        <v/>
      </c>
      <c r="K1019" s="267"/>
      <c r="L1019" s="309"/>
    </row>
    <row r="1020" spans="2:12" ht="15.75">
      <c r="B1020" s="258"/>
      <c r="C1020" s="266"/>
      <c r="D1020" s="258"/>
      <c r="E1020" s="258"/>
      <c r="F1020" s="258"/>
      <c r="G1020" s="729" t="s">
        <v>628</v>
      </c>
      <c r="H1020" s="729"/>
      <c r="I1020" s="730"/>
      <c r="J1020" s="293">
        <f>+ROUND(SUM(J1016:J1019),2)</f>
        <v>3506.96</v>
      </c>
      <c r="K1020" s="267"/>
      <c r="L1020" s="309"/>
    </row>
    <row r="1021" spans="2:12" ht="15.75">
      <c r="B1021" s="258"/>
      <c r="C1021" s="266"/>
      <c r="D1021" s="258"/>
      <c r="E1021" s="258"/>
      <c r="F1021" s="258"/>
      <c r="G1021" s="326"/>
      <c r="H1021" s="327"/>
      <c r="I1021" s="258"/>
      <c r="J1021" s="258"/>
      <c r="K1021" s="267"/>
      <c r="L1021" s="258"/>
    </row>
    <row r="1022" spans="2:12" ht="15.75">
      <c r="B1022" s="258"/>
      <c r="C1022" s="266"/>
      <c r="D1022" s="731" t="s">
        <v>629</v>
      </c>
      <c r="E1022" s="732"/>
      <c r="F1022" s="732"/>
      <c r="G1022" s="732"/>
      <c r="H1022" s="732"/>
      <c r="I1022" s="733"/>
      <c r="J1022" s="328">
        <f>ROUND((SUM(+J1003+J1012+J1020)),2)</f>
        <v>4761.3</v>
      </c>
      <c r="K1022" s="267"/>
      <c r="L1022" s="258"/>
    </row>
    <row r="1023" spans="2:12" ht="15.75">
      <c r="B1023" s="258"/>
      <c r="C1023" s="266"/>
      <c r="D1023" s="258"/>
      <c r="E1023" s="258"/>
      <c r="F1023" s="258"/>
      <c r="G1023" s="326"/>
      <c r="H1023" s="327"/>
      <c r="I1023" s="258"/>
      <c r="J1023" s="258"/>
      <c r="K1023" s="267"/>
      <c r="L1023" s="258"/>
    </row>
    <row r="1024" spans="2:12" ht="15.75">
      <c r="B1024" s="258"/>
      <c r="C1024" s="330"/>
      <c r="D1024" s="734" t="s">
        <v>630</v>
      </c>
      <c r="E1024" s="735"/>
      <c r="F1024" s="736"/>
      <c r="G1024" s="331"/>
      <c r="H1024" s="332"/>
      <c r="I1024" s="333">
        <v>0</v>
      </c>
      <c r="J1024" s="334">
        <f>+J1022*I1024</f>
        <v>0</v>
      </c>
      <c r="K1024" s="335"/>
      <c r="L1024" s="329"/>
    </row>
    <row r="1025" spans="2:12" ht="15.75">
      <c r="B1025" s="258"/>
      <c r="C1025" s="266"/>
      <c r="D1025" s="731" t="s">
        <v>631</v>
      </c>
      <c r="E1025" s="732"/>
      <c r="F1025" s="732"/>
      <c r="G1025" s="732"/>
      <c r="H1025" s="732"/>
      <c r="I1025" s="733"/>
      <c r="J1025" s="328">
        <f>+J1024+J1022</f>
        <v>4761.3</v>
      </c>
      <c r="K1025" s="267"/>
      <c r="L1025" s="258"/>
    </row>
    <row r="1026" spans="2:12" ht="15.75">
      <c r="B1026" s="258"/>
      <c r="C1026" s="266"/>
      <c r="D1026" s="258"/>
      <c r="E1026" s="258"/>
      <c r="F1026" s="258"/>
      <c r="G1026" s="326"/>
      <c r="H1026" s="327"/>
      <c r="I1026" s="258"/>
      <c r="J1026" s="258"/>
      <c r="K1026" s="267"/>
      <c r="L1026" s="258"/>
    </row>
    <row r="1027" spans="2:12" ht="15.75">
      <c r="B1027" s="258"/>
      <c r="C1027" s="330"/>
      <c r="D1027" s="771" t="s">
        <v>21</v>
      </c>
      <c r="E1027" s="772"/>
      <c r="F1027" s="772"/>
      <c r="G1027" s="336"/>
      <c r="H1027" s="337"/>
      <c r="I1027" s="338">
        <v>0.24</v>
      </c>
      <c r="J1027" s="339">
        <f>+J1022*I1027</f>
        <v>1142.712</v>
      </c>
      <c r="K1027" s="335"/>
      <c r="L1027" s="329"/>
    </row>
    <row r="1028" spans="2:12" ht="15.75">
      <c r="B1028" s="258"/>
      <c r="C1028" s="330"/>
      <c r="D1028" s="773" t="s">
        <v>632</v>
      </c>
      <c r="E1028" s="774"/>
      <c r="F1028" s="774"/>
      <c r="G1028" s="336"/>
      <c r="H1028" s="337"/>
      <c r="I1028" s="340">
        <v>0.01</v>
      </c>
      <c r="J1028" s="341">
        <f>+J1022*I1028</f>
        <v>47.613</v>
      </c>
      <c r="K1028" s="335"/>
      <c r="L1028" s="329"/>
    </row>
    <row r="1029" spans="2:12" ht="15.75">
      <c r="B1029" s="258"/>
      <c r="C1029" s="330"/>
      <c r="D1029" s="773" t="s">
        <v>75</v>
      </c>
      <c r="E1029" s="774"/>
      <c r="F1029" s="774"/>
      <c r="G1029" s="342"/>
      <c r="H1029" s="343"/>
      <c r="I1029" s="340">
        <v>0.05</v>
      </c>
      <c r="J1029" s="341">
        <f>+J1022*I1029</f>
        <v>238.06500000000003</v>
      </c>
      <c r="K1029" s="335"/>
      <c r="L1029" s="329"/>
    </row>
    <row r="1030" spans="2:12" ht="15.75">
      <c r="B1030" s="258"/>
      <c r="C1030" s="266"/>
      <c r="D1030" s="775" t="s">
        <v>633</v>
      </c>
      <c r="E1030" s="776"/>
      <c r="F1030" s="776"/>
      <c r="G1030" s="776"/>
      <c r="H1030" s="776"/>
      <c r="I1030" s="776"/>
      <c r="J1030" s="344">
        <f>SUM(J1027:J1029)</f>
        <v>1428.39</v>
      </c>
      <c r="K1030" s="267"/>
      <c r="L1030" s="258"/>
    </row>
    <row r="1031" spans="2:12" ht="15.75">
      <c r="B1031" s="258"/>
      <c r="C1031" s="266"/>
      <c r="D1031" s="757"/>
      <c r="E1031" s="757"/>
      <c r="F1031" s="757"/>
      <c r="G1031" s="757"/>
      <c r="H1031" s="757"/>
      <c r="I1031" s="757"/>
      <c r="J1031" s="757"/>
      <c r="K1031" s="267"/>
      <c r="L1031" s="258"/>
    </row>
    <row r="1032" spans="2:12" ht="15.75">
      <c r="B1032" s="258"/>
      <c r="C1032" s="266"/>
      <c r="D1032" s="759" t="s">
        <v>634</v>
      </c>
      <c r="E1032" s="760"/>
      <c r="F1032" s="760"/>
      <c r="G1032" s="760"/>
      <c r="H1032" s="760"/>
      <c r="I1032" s="761"/>
      <c r="J1032" s="345">
        <f>ROUND(SUM(J1025+J1030),0)</f>
        <v>6190</v>
      </c>
      <c r="K1032" s="267"/>
      <c r="L1032" s="258"/>
    </row>
    <row r="1033" spans="2:12" ht="15.75">
      <c r="B1033" s="258"/>
      <c r="C1033" s="266"/>
      <c r="D1033" s="832"/>
      <c r="E1033" s="832"/>
      <c r="F1033" s="832"/>
      <c r="G1033" s="832"/>
      <c r="H1033" s="832"/>
      <c r="I1033" s="832"/>
      <c r="J1033" s="832"/>
      <c r="K1033" s="267"/>
      <c r="L1033" s="258"/>
    </row>
    <row r="1034" spans="2:12" ht="15.75">
      <c r="B1034" s="258"/>
      <c r="C1034" s="266"/>
      <c r="D1034" s="762" t="s">
        <v>635</v>
      </c>
      <c r="E1034" s="763"/>
      <c r="F1034" s="764"/>
      <c r="G1034" s="765"/>
      <c r="H1034" s="766"/>
      <c r="I1034" s="766"/>
      <c r="J1034" s="767"/>
      <c r="K1034" s="267"/>
      <c r="L1034" s="258"/>
    </row>
    <row r="1035" spans="2:12" ht="15.75">
      <c r="B1035" s="258"/>
      <c r="C1035" s="266"/>
      <c r="D1035" s="753"/>
      <c r="E1035" s="754"/>
      <c r="F1035" s="755"/>
      <c r="G1035" s="768"/>
      <c r="H1035" s="769"/>
      <c r="I1035" s="769"/>
      <c r="J1035" s="770"/>
      <c r="K1035" s="267"/>
      <c r="L1035" s="258"/>
    </row>
    <row r="1036" spans="2:12" ht="15.75">
      <c r="B1036" s="258"/>
      <c r="C1036" s="266"/>
      <c r="D1036" s="753"/>
      <c r="E1036" s="754"/>
      <c r="F1036" s="755"/>
      <c r="G1036" s="768" t="s">
        <v>636</v>
      </c>
      <c r="H1036" s="769"/>
      <c r="I1036" s="769"/>
      <c r="J1036" s="770"/>
      <c r="K1036" s="267"/>
      <c r="L1036" s="258"/>
    </row>
    <row r="1037" spans="2:12" ht="15.75">
      <c r="B1037" s="258"/>
      <c r="C1037" s="266"/>
      <c r="D1037" s="753"/>
      <c r="E1037" s="754"/>
      <c r="F1037" s="755"/>
      <c r="G1037" s="768" t="s">
        <v>637</v>
      </c>
      <c r="H1037" s="757"/>
      <c r="I1037" s="757"/>
      <c r="J1037" s="758"/>
      <c r="K1037" s="267"/>
      <c r="L1037" s="258"/>
    </row>
    <row r="1038" spans="2:12" ht="15.75">
      <c r="B1038" s="258"/>
      <c r="C1038" s="266"/>
      <c r="D1038" s="753"/>
      <c r="E1038" s="754"/>
      <c r="F1038" s="755"/>
      <c r="G1038" s="768" t="s">
        <v>79</v>
      </c>
      <c r="H1038" s="757"/>
      <c r="I1038" s="757"/>
      <c r="J1038" s="758"/>
      <c r="K1038" s="267"/>
      <c r="L1038" s="258"/>
    </row>
    <row r="1039" spans="2:12" ht="15.75">
      <c r="B1039" s="258"/>
      <c r="C1039" s="266"/>
      <c r="D1039" s="753"/>
      <c r="E1039" s="754"/>
      <c r="F1039" s="755"/>
      <c r="G1039" s="768" t="s">
        <v>636</v>
      </c>
      <c r="H1039" s="757"/>
      <c r="I1039" s="757"/>
      <c r="J1039" s="758"/>
      <c r="K1039" s="267"/>
      <c r="L1039" s="258"/>
    </row>
    <row r="1040" spans="2:12" ht="15.75">
      <c r="B1040" s="258"/>
      <c r="C1040" s="266"/>
      <c r="D1040" s="777"/>
      <c r="E1040" s="778"/>
      <c r="F1040" s="779"/>
      <c r="G1040" s="798" t="s">
        <v>638</v>
      </c>
      <c r="H1040" s="781"/>
      <c r="I1040" s="781"/>
      <c r="J1040" s="782"/>
      <c r="K1040" s="267"/>
      <c r="L1040" s="258"/>
    </row>
    <row r="1041" spans="2:12" ht="15.75">
      <c r="B1041" s="258"/>
      <c r="C1041" s="346"/>
      <c r="D1041" s="347"/>
      <c r="E1041" s="347"/>
      <c r="F1041" s="347"/>
      <c r="G1041" s="348"/>
      <c r="H1041" s="349"/>
      <c r="I1041" s="347"/>
      <c r="J1041" s="347"/>
      <c r="K1041" s="350"/>
      <c r="L1041" s="258"/>
    </row>
    <row r="1042" spans="2:12" ht="15.75">
      <c r="B1042" s="258"/>
      <c r="C1042" s="258"/>
      <c r="D1042" s="258"/>
      <c r="E1042" s="258"/>
      <c r="F1042" s="258"/>
      <c r="G1042" s="326"/>
      <c r="H1042" s="351"/>
      <c r="I1042" s="258"/>
      <c r="J1042" s="258"/>
      <c r="K1042" s="258"/>
      <c r="L1042" s="258"/>
    </row>
    <row r="1043" spans="2:12" ht="15.75">
      <c r="B1043" s="258"/>
      <c r="C1043" s="670"/>
      <c r="D1043" s="670"/>
      <c r="E1043" s="670"/>
      <c r="F1043" s="670"/>
      <c r="G1043" s="670"/>
      <c r="H1043" s="670"/>
      <c r="I1043" s="670"/>
      <c r="J1043" s="670"/>
      <c r="K1043" s="258"/>
      <c r="L1043" s="258"/>
    </row>
    <row r="1044" spans="2:12" ht="15.75">
      <c r="B1044" s="258"/>
      <c r="C1044" s="261"/>
      <c r="D1044" s="262"/>
      <c r="E1044" s="262"/>
      <c r="F1044" s="262"/>
      <c r="G1044" s="263"/>
      <c r="H1044" s="264"/>
      <c r="I1044" s="262"/>
      <c r="J1044" s="262"/>
      <c r="K1044" s="265"/>
      <c r="L1044" s="258"/>
    </row>
    <row r="1045" spans="2:12" ht="15.75">
      <c r="B1045" s="258"/>
      <c r="C1045" s="266"/>
      <c r="D1045" s="671"/>
      <c r="E1045" s="672"/>
      <c r="F1045" s="675" t="s">
        <v>592</v>
      </c>
      <c r="G1045" s="676"/>
      <c r="H1045" s="677"/>
      <c r="I1045" s="681" t="s">
        <v>593</v>
      </c>
      <c r="J1045" s="682"/>
      <c r="K1045" s="267"/>
      <c r="L1045" s="258"/>
    </row>
    <row r="1046" spans="2:12" ht="15.75">
      <c r="B1046" s="258"/>
      <c r="C1046" s="266"/>
      <c r="D1046" s="673"/>
      <c r="E1046" s="674"/>
      <c r="F1046" s="678"/>
      <c r="G1046" s="679"/>
      <c r="H1046" s="680"/>
      <c r="I1046" s="683" t="s">
        <v>594</v>
      </c>
      <c r="J1046" s="684"/>
      <c r="K1046" s="267"/>
      <c r="L1046" s="258"/>
    </row>
    <row r="1047" spans="2:12" ht="16.5">
      <c r="B1047" s="258"/>
      <c r="C1047" s="266"/>
      <c r="D1047" s="685" t="s">
        <v>595</v>
      </c>
      <c r="E1047" s="686"/>
      <c r="F1047" s="686"/>
      <c r="G1047" s="686"/>
      <c r="H1047" s="687"/>
      <c r="I1047" s="683" t="s">
        <v>596</v>
      </c>
      <c r="J1047" s="684"/>
      <c r="K1047" s="267"/>
      <c r="L1047" s="258"/>
    </row>
    <row r="1048" spans="2:12" ht="16.5">
      <c r="B1048" s="258"/>
      <c r="C1048" s="266"/>
      <c r="D1048" s="708" t="s">
        <v>597</v>
      </c>
      <c r="E1048" s="709"/>
      <c r="F1048" s="709"/>
      <c r="G1048" s="709"/>
      <c r="H1048" s="709"/>
      <c r="I1048" s="709"/>
      <c r="J1048" s="710"/>
      <c r="K1048" s="267"/>
      <c r="L1048" s="258"/>
    </row>
    <row r="1049" spans="2:12" ht="15.75">
      <c r="B1049" s="258"/>
      <c r="C1049" s="266"/>
      <c r="D1049" s="268"/>
      <c r="E1049" s="268"/>
      <c r="F1049" s="268"/>
      <c r="G1049" s="269"/>
      <c r="H1049" s="269"/>
      <c r="I1049" s="268"/>
      <c r="J1049" s="268"/>
      <c r="K1049" s="267"/>
      <c r="L1049" s="258"/>
    </row>
    <row r="1050" spans="2:12" ht="16.5">
      <c r="B1050" s="259"/>
      <c r="C1050" s="270"/>
      <c r="D1050" s="271" t="s">
        <v>598</v>
      </c>
      <c r="E1050" s="711" t="s">
        <v>599</v>
      </c>
      <c r="F1050" s="712"/>
      <c r="G1050" s="712"/>
      <c r="H1050" s="712"/>
      <c r="I1050" s="712"/>
      <c r="J1050" s="713"/>
      <c r="K1050" s="272"/>
      <c r="L1050" s="259"/>
    </row>
    <row r="1051" spans="2:12" ht="16.5">
      <c r="B1051" s="258"/>
      <c r="C1051" s="266"/>
      <c r="D1051" s="273">
        <v>3</v>
      </c>
      <c r="E1051" s="714" t="s">
        <v>600</v>
      </c>
      <c r="F1051" s="715"/>
      <c r="G1051" s="715"/>
      <c r="H1051" s="715"/>
      <c r="I1051" s="715"/>
      <c r="J1051" s="716"/>
      <c r="K1051" s="267"/>
      <c r="L1051" s="258"/>
    </row>
    <row r="1052" spans="2:12" ht="16.5">
      <c r="B1052" s="259"/>
      <c r="C1052" s="270"/>
      <c r="D1052" s="271" t="s">
        <v>601</v>
      </c>
      <c r="E1052" s="711" t="s">
        <v>602</v>
      </c>
      <c r="F1052" s="712"/>
      <c r="G1052" s="712"/>
      <c r="H1052" s="712"/>
      <c r="I1052" s="712"/>
      <c r="J1052" s="713"/>
      <c r="K1052" s="272"/>
      <c r="L1052" s="259"/>
    </row>
    <row r="1053" spans="2:12" ht="16.5">
      <c r="B1053" s="258"/>
      <c r="C1053" s="266"/>
      <c r="D1053" s="274">
        <v>3.03</v>
      </c>
      <c r="E1053" s="714" t="s">
        <v>639</v>
      </c>
      <c r="F1053" s="715"/>
      <c r="G1053" s="715"/>
      <c r="H1053" s="715"/>
      <c r="I1053" s="715"/>
      <c r="J1053" s="716"/>
      <c r="K1053" s="267"/>
      <c r="L1053" s="258"/>
    </row>
    <row r="1054" spans="2:12" ht="16.5">
      <c r="B1054" s="259"/>
      <c r="C1054" s="270"/>
      <c r="D1054" s="275" t="s">
        <v>604</v>
      </c>
      <c r="E1054" s="717" t="s">
        <v>605</v>
      </c>
      <c r="F1054" s="718"/>
      <c r="G1054" s="718"/>
      <c r="H1054" s="718"/>
      <c r="I1054" s="719"/>
      <c r="J1054" s="723" t="s">
        <v>606</v>
      </c>
      <c r="K1054" s="272"/>
      <c r="L1054" s="259"/>
    </row>
    <row r="1055" spans="2:12" ht="16.5">
      <c r="B1055" s="258"/>
      <c r="C1055" s="266"/>
      <c r="D1055" s="276" t="s">
        <v>640</v>
      </c>
      <c r="E1055" s="720"/>
      <c r="F1055" s="721"/>
      <c r="G1055" s="721"/>
      <c r="H1055" s="721"/>
      <c r="I1055" s="722"/>
      <c r="J1055" s="724"/>
      <c r="K1055" s="267"/>
      <c r="L1055" s="258"/>
    </row>
    <row r="1056" spans="2:12" ht="16.5">
      <c r="B1056" s="259"/>
      <c r="C1056" s="270"/>
      <c r="D1056" s="275" t="s">
        <v>608</v>
      </c>
      <c r="E1056" s="692" t="s">
        <v>104</v>
      </c>
      <c r="F1056" s="693"/>
      <c r="G1056" s="693"/>
      <c r="H1056" s="693"/>
      <c r="I1056" s="694"/>
      <c r="J1056" s="698" t="s">
        <v>109</v>
      </c>
      <c r="K1056" s="272"/>
      <c r="L1056" s="259"/>
    </row>
    <row r="1057" spans="2:12" ht="16.5">
      <c r="B1057" s="258"/>
      <c r="C1057" s="266"/>
      <c r="D1057" s="276" t="s">
        <v>640</v>
      </c>
      <c r="E1057" s="695"/>
      <c r="F1057" s="696"/>
      <c r="G1057" s="696"/>
      <c r="H1057" s="696"/>
      <c r="I1057" s="697"/>
      <c r="J1057" s="699"/>
      <c r="K1057" s="267"/>
      <c r="L1057" s="258"/>
    </row>
    <row r="1058" spans="2:12" ht="15.75">
      <c r="B1058" s="258"/>
      <c r="C1058" s="266"/>
      <c r="D1058" s="700"/>
      <c r="E1058" s="700"/>
      <c r="F1058" s="700"/>
      <c r="G1058" s="700"/>
      <c r="H1058" s="700"/>
      <c r="I1058" s="700"/>
      <c r="J1058" s="700"/>
      <c r="K1058" s="267"/>
      <c r="L1058" s="258"/>
    </row>
    <row r="1059" spans="2:12" ht="15.75">
      <c r="B1059" s="258"/>
      <c r="C1059" s="266"/>
      <c r="D1059" s="701" t="s">
        <v>620</v>
      </c>
      <c r="E1059" s="702"/>
      <c r="F1059" s="702"/>
      <c r="G1059" s="702"/>
      <c r="H1059" s="702"/>
      <c r="I1059" s="702"/>
      <c r="J1059" s="703"/>
      <c r="K1059" s="267"/>
      <c r="L1059" s="258"/>
    </row>
    <row r="1060" spans="2:12" ht="15.75">
      <c r="B1060" s="258"/>
      <c r="C1060" s="266"/>
      <c r="D1060" s="747" t="s">
        <v>70</v>
      </c>
      <c r="E1060" s="747"/>
      <c r="F1060" s="747"/>
      <c r="G1060" s="297" t="s">
        <v>606</v>
      </c>
      <c r="H1060" s="297" t="s">
        <v>621</v>
      </c>
      <c r="I1060" s="296" t="s">
        <v>611</v>
      </c>
      <c r="J1060" s="296" t="s">
        <v>612</v>
      </c>
      <c r="K1060" s="267"/>
      <c r="L1060" s="258"/>
    </row>
    <row r="1061" spans="2:12" ht="15.75">
      <c r="B1061" s="258"/>
      <c r="C1061" s="266"/>
      <c r="D1061" s="748" t="s">
        <v>622</v>
      </c>
      <c r="E1061" s="749"/>
      <c r="F1061" s="749"/>
      <c r="G1061" s="298" t="s">
        <v>623</v>
      </c>
      <c r="H1061" s="299">
        <v>67216.789999999994</v>
      </c>
      <c r="I1061" s="300">
        <v>0.05</v>
      </c>
      <c r="J1061" s="283">
        <f>+IF(D1061="","",H1061*I1061)</f>
        <v>3360.8395</v>
      </c>
      <c r="K1061" s="267"/>
      <c r="L1061" s="258"/>
    </row>
    <row r="1062" spans="2:12" ht="15.75">
      <c r="B1062" s="258"/>
      <c r="C1062" s="266"/>
      <c r="D1062" s="750"/>
      <c r="E1062" s="751"/>
      <c r="F1062" s="752"/>
      <c r="G1062" s="298" t="s">
        <v>618</v>
      </c>
      <c r="H1062" s="352" t="s">
        <v>618</v>
      </c>
      <c r="I1062" s="302"/>
      <c r="J1062" s="287" t="str">
        <f>+IF(D1062="","",H1062*I1062)</f>
        <v/>
      </c>
      <c r="K1062" s="267"/>
      <c r="L1062" s="258"/>
    </row>
    <row r="1063" spans="2:12" ht="15.75">
      <c r="B1063" s="258"/>
      <c r="C1063" s="266"/>
      <c r="D1063" s="750"/>
      <c r="E1063" s="751"/>
      <c r="F1063" s="752"/>
      <c r="G1063" s="298" t="s">
        <v>618</v>
      </c>
      <c r="H1063" s="301" t="s">
        <v>618</v>
      </c>
      <c r="I1063" s="303"/>
      <c r="J1063" s="287" t="str">
        <f>+IF(D1063="","",H1063*I1063)</f>
        <v/>
      </c>
      <c r="K1063" s="267"/>
      <c r="L1063" s="258"/>
    </row>
    <row r="1064" spans="2:12" ht="15.75">
      <c r="B1064" s="258"/>
      <c r="C1064" s="266"/>
      <c r="D1064" s="783"/>
      <c r="E1064" s="784"/>
      <c r="F1064" s="784"/>
      <c r="G1064" s="304" t="s">
        <v>618</v>
      </c>
      <c r="H1064" s="305" t="s">
        <v>618</v>
      </c>
      <c r="I1064" s="306"/>
      <c r="J1064" s="307" t="str">
        <f>+IF(D1064="","",H1064*I1064)</f>
        <v/>
      </c>
      <c r="K1064" s="267"/>
      <c r="L1064" s="258"/>
    </row>
    <row r="1065" spans="2:12" ht="15.75">
      <c r="B1065" s="258"/>
      <c r="C1065" s="266"/>
      <c r="D1065" s="258"/>
      <c r="E1065" s="258"/>
      <c r="F1065" s="258"/>
      <c r="G1065" s="740" t="s">
        <v>624</v>
      </c>
      <c r="H1065" s="740"/>
      <c r="I1065" s="741"/>
      <c r="J1065" s="308">
        <f>ROUND(+SUM(J1061:J1064),2)</f>
        <v>3360.84</v>
      </c>
      <c r="K1065" s="267"/>
      <c r="L1065" s="258"/>
    </row>
    <row r="1066" spans="2:12" ht="15.75">
      <c r="B1066" s="258"/>
      <c r="C1066" s="266"/>
      <c r="D1066" s="670"/>
      <c r="E1066" s="670"/>
      <c r="F1066" s="670"/>
      <c r="G1066" s="670"/>
      <c r="H1066" s="670"/>
      <c r="I1066" s="670"/>
      <c r="J1066" s="670"/>
      <c r="K1066" s="267"/>
      <c r="L1066" s="258"/>
    </row>
    <row r="1067" spans="2:12" ht="15.75">
      <c r="B1067" s="258"/>
      <c r="C1067" s="266"/>
      <c r="D1067" s="742" t="s">
        <v>625</v>
      </c>
      <c r="E1067" s="743"/>
      <c r="F1067" s="743"/>
      <c r="G1067" s="743"/>
      <c r="H1067" s="743"/>
      <c r="I1067" s="743"/>
      <c r="J1067" s="744"/>
      <c r="K1067" s="267"/>
      <c r="L1067" s="309"/>
    </row>
    <row r="1068" spans="2:12" ht="15.75">
      <c r="B1068" s="310"/>
      <c r="C1068" s="311"/>
      <c r="D1068" s="745" t="s">
        <v>70</v>
      </c>
      <c r="E1068" s="746"/>
      <c r="F1068" s="746"/>
      <c r="G1068" s="313" t="s">
        <v>606</v>
      </c>
      <c r="H1068" s="314" t="s">
        <v>621</v>
      </c>
      <c r="I1068" s="312" t="s">
        <v>611</v>
      </c>
      <c r="J1068" s="315" t="s">
        <v>612</v>
      </c>
      <c r="K1068" s="316"/>
      <c r="L1068" s="317"/>
    </row>
    <row r="1069" spans="2:12" ht="15.75">
      <c r="B1069" s="258"/>
      <c r="C1069" s="266"/>
      <c r="D1069" s="725" t="s">
        <v>626</v>
      </c>
      <c r="E1069" s="726"/>
      <c r="F1069" s="726"/>
      <c r="G1069" s="318" t="s">
        <v>627</v>
      </c>
      <c r="H1069" s="319">
        <v>29224.691865875</v>
      </c>
      <c r="I1069" s="320">
        <v>2.2999999999999998</v>
      </c>
      <c r="J1069" s="321">
        <f>(+IF(D1069="","",(H1069*I1069)))</f>
        <v>67216.791291512491</v>
      </c>
      <c r="K1069" s="267"/>
      <c r="L1069" s="309"/>
    </row>
    <row r="1070" spans="2:12" ht="15.75">
      <c r="B1070" s="258"/>
      <c r="C1070" s="266"/>
      <c r="D1070" s="725"/>
      <c r="E1070" s="726"/>
      <c r="F1070" s="726"/>
      <c r="G1070" s="318"/>
      <c r="H1070" s="319"/>
      <c r="I1070" s="320"/>
      <c r="J1070" s="321" t="str">
        <f>(+IF(D1070="","",(H1070*I1070)))</f>
        <v/>
      </c>
      <c r="K1070" s="267"/>
      <c r="L1070" s="309"/>
    </row>
    <row r="1071" spans="2:12" ht="15.75">
      <c r="B1071" s="258"/>
      <c r="C1071" s="266"/>
      <c r="D1071" s="725"/>
      <c r="E1071" s="726"/>
      <c r="F1071" s="726"/>
      <c r="G1071" s="318"/>
      <c r="H1071" s="319" t="s">
        <v>618</v>
      </c>
      <c r="I1071" s="320"/>
      <c r="J1071" s="321" t="str">
        <f>(+IF(D1071="","",(H1071*I1071)))</f>
        <v/>
      </c>
      <c r="K1071" s="267"/>
      <c r="L1071" s="309"/>
    </row>
    <row r="1072" spans="2:12" ht="15.75">
      <c r="B1072" s="258"/>
      <c r="C1072" s="266"/>
      <c r="D1072" s="727"/>
      <c r="E1072" s="728"/>
      <c r="F1072" s="728"/>
      <c r="G1072" s="322"/>
      <c r="H1072" s="323"/>
      <c r="I1072" s="324"/>
      <c r="J1072" s="325"/>
      <c r="K1072" s="267"/>
      <c r="L1072" s="309"/>
    </row>
    <row r="1073" spans="2:12" ht="15.75">
      <c r="B1073" s="258"/>
      <c r="C1073" s="266"/>
      <c r="D1073" s="258"/>
      <c r="E1073" s="258"/>
      <c r="F1073" s="258"/>
      <c r="G1073" s="729" t="s">
        <v>628</v>
      </c>
      <c r="H1073" s="729"/>
      <c r="I1073" s="730"/>
      <c r="J1073" s="293">
        <f>+ROUND(SUM(J1069:J1072),2)</f>
        <v>67216.789999999994</v>
      </c>
      <c r="K1073" s="267"/>
      <c r="L1073" s="309"/>
    </row>
    <row r="1074" spans="2:12" ht="15.75">
      <c r="B1074" s="258"/>
      <c r="C1074" s="266"/>
      <c r="D1074" s="258"/>
      <c r="E1074" s="258"/>
      <c r="F1074" s="258"/>
      <c r="G1074" s="326"/>
      <c r="H1074" s="327"/>
      <c r="I1074" s="258"/>
      <c r="J1074" s="258"/>
      <c r="K1074" s="267"/>
      <c r="L1074" s="258"/>
    </row>
    <row r="1075" spans="2:12" ht="15.75">
      <c r="B1075" s="258"/>
      <c r="C1075" s="266"/>
      <c r="D1075" s="731" t="s">
        <v>629</v>
      </c>
      <c r="E1075" s="732"/>
      <c r="F1075" s="732"/>
      <c r="G1075" s="732"/>
      <c r="H1075" s="732"/>
      <c r="I1075" s="733"/>
      <c r="J1075" s="328">
        <f>ROUND((SUM(+J1065+J1073)),2)</f>
        <v>70577.63</v>
      </c>
      <c r="K1075" s="267"/>
      <c r="L1075" s="258"/>
    </row>
    <row r="1076" spans="2:12" ht="15.75">
      <c r="B1076" s="258"/>
      <c r="C1076" s="266"/>
      <c r="D1076" s="258"/>
      <c r="E1076" s="258"/>
      <c r="F1076" s="258"/>
      <c r="G1076" s="326"/>
      <c r="H1076" s="327"/>
      <c r="I1076" s="258"/>
      <c r="J1076" s="258"/>
      <c r="K1076" s="267"/>
      <c r="L1076" s="258"/>
    </row>
    <row r="1077" spans="2:12" ht="15.75">
      <c r="B1077" s="329"/>
      <c r="C1077" s="330"/>
      <c r="D1077" s="734" t="s">
        <v>630</v>
      </c>
      <c r="E1077" s="735"/>
      <c r="F1077" s="736"/>
      <c r="G1077" s="331"/>
      <c r="H1077" s="332"/>
      <c r="I1077" s="333">
        <v>0</v>
      </c>
      <c r="J1077" s="334">
        <f>+J1075*I1077</f>
        <v>0</v>
      </c>
      <c r="K1077" s="335"/>
      <c r="L1077" s="329"/>
    </row>
    <row r="1078" spans="2:12" ht="15.75">
      <c r="B1078" s="258"/>
      <c r="C1078" s="266"/>
      <c r="D1078" s="731" t="s">
        <v>631</v>
      </c>
      <c r="E1078" s="732"/>
      <c r="F1078" s="732"/>
      <c r="G1078" s="732"/>
      <c r="H1078" s="732"/>
      <c r="I1078" s="733"/>
      <c r="J1078" s="328">
        <f>+J1077+J1075</f>
        <v>70577.63</v>
      </c>
      <c r="K1078" s="267"/>
      <c r="L1078" s="258"/>
    </row>
    <row r="1079" spans="2:12" ht="15.75">
      <c r="B1079" s="258"/>
      <c r="C1079" s="266"/>
      <c r="D1079" s="258"/>
      <c r="E1079" s="258"/>
      <c r="F1079" s="258"/>
      <c r="G1079" s="326"/>
      <c r="H1079" s="327"/>
      <c r="I1079" s="258"/>
      <c r="J1079" s="258"/>
      <c r="K1079" s="267"/>
      <c r="L1079" s="258"/>
    </row>
    <row r="1080" spans="2:12" ht="15.75">
      <c r="B1080" s="329"/>
      <c r="C1080" s="330"/>
      <c r="D1080" s="771" t="s">
        <v>21</v>
      </c>
      <c r="E1080" s="772"/>
      <c r="F1080" s="772"/>
      <c r="G1080" s="336"/>
      <c r="H1080" s="337"/>
      <c r="I1080" s="338">
        <v>0.24</v>
      </c>
      <c r="J1080" s="339">
        <f>+J1075*I1080</f>
        <v>16938.6312</v>
      </c>
      <c r="K1080" s="335"/>
      <c r="L1080" s="329"/>
    </row>
    <row r="1081" spans="2:12" ht="15.75">
      <c r="B1081" s="329"/>
      <c r="C1081" s="330"/>
      <c r="D1081" s="773" t="s">
        <v>632</v>
      </c>
      <c r="E1081" s="774"/>
      <c r="F1081" s="774"/>
      <c r="G1081" s="336"/>
      <c r="H1081" s="337"/>
      <c r="I1081" s="340">
        <v>0.01</v>
      </c>
      <c r="J1081" s="341">
        <f>+J1075*I1081</f>
        <v>705.77630000000011</v>
      </c>
      <c r="K1081" s="335"/>
      <c r="L1081" s="329"/>
    </row>
    <row r="1082" spans="2:12" ht="15.75">
      <c r="B1082" s="329"/>
      <c r="C1082" s="330"/>
      <c r="D1082" s="773" t="s">
        <v>75</v>
      </c>
      <c r="E1082" s="774"/>
      <c r="F1082" s="774"/>
      <c r="G1082" s="342"/>
      <c r="H1082" s="343"/>
      <c r="I1082" s="340">
        <v>0.05</v>
      </c>
      <c r="J1082" s="341">
        <f>+J1075*I1082</f>
        <v>3528.8815000000004</v>
      </c>
      <c r="K1082" s="335"/>
      <c r="L1082" s="329"/>
    </row>
    <row r="1083" spans="2:12" ht="15.75">
      <c r="B1083" s="258"/>
      <c r="C1083" s="266"/>
      <c r="D1083" s="775" t="s">
        <v>633</v>
      </c>
      <c r="E1083" s="776"/>
      <c r="F1083" s="776"/>
      <c r="G1083" s="776"/>
      <c r="H1083" s="776"/>
      <c r="I1083" s="776"/>
      <c r="J1083" s="344">
        <f>SUM(J1080:J1082)</f>
        <v>21173.289000000001</v>
      </c>
      <c r="K1083" s="267"/>
      <c r="L1083" s="258"/>
    </row>
    <row r="1084" spans="2:12" ht="15.75">
      <c r="B1084" s="258"/>
      <c r="C1084" s="266"/>
      <c r="D1084" s="757"/>
      <c r="E1084" s="757"/>
      <c r="F1084" s="757"/>
      <c r="G1084" s="757"/>
      <c r="H1084" s="757"/>
      <c r="I1084" s="757"/>
      <c r="J1084" s="757"/>
      <c r="K1084" s="267"/>
      <c r="L1084" s="258"/>
    </row>
    <row r="1085" spans="2:12" ht="15.75">
      <c r="B1085" s="258"/>
      <c r="C1085" s="266"/>
      <c r="D1085" s="759" t="s">
        <v>634</v>
      </c>
      <c r="E1085" s="760"/>
      <c r="F1085" s="760"/>
      <c r="G1085" s="760"/>
      <c r="H1085" s="760"/>
      <c r="I1085" s="761"/>
      <c r="J1085" s="345">
        <f>ROUND(SUM(J1078+J1083),0)</f>
        <v>91751</v>
      </c>
      <c r="K1085" s="267"/>
      <c r="L1085" s="258"/>
    </row>
    <row r="1086" spans="2:12" ht="15.75">
      <c r="B1086" s="258"/>
      <c r="C1086" s="266"/>
      <c r="D1086" s="757"/>
      <c r="E1086" s="757"/>
      <c r="F1086" s="757"/>
      <c r="G1086" s="757"/>
      <c r="H1086" s="757"/>
      <c r="I1086" s="757"/>
      <c r="J1086" s="757"/>
      <c r="K1086" s="267"/>
      <c r="L1086" s="258"/>
    </row>
    <row r="1087" spans="2:12" ht="15.75">
      <c r="B1087" s="258"/>
      <c r="C1087" s="266"/>
      <c r="D1087" s="762" t="s">
        <v>635</v>
      </c>
      <c r="E1087" s="763"/>
      <c r="F1087" s="764"/>
      <c r="G1087" s="765"/>
      <c r="H1087" s="766"/>
      <c r="I1087" s="766"/>
      <c r="J1087" s="767"/>
      <c r="K1087" s="267"/>
      <c r="L1087" s="258"/>
    </row>
    <row r="1088" spans="2:12" ht="15.75">
      <c r="B1088" s="258"/>
      <c r="C1088" s="266"/>
      <c r="D1088" s="753"/>
      <c r="E1088" s="785"/>
      <c r="F1088" s="786"/>
      <c r="G1088" s="768"/>
      <c r="H1088" s="769"/>
      <c r="I1088" s="769"/>
      <c r="J1088" s="770"/>
      <c r="K1088" s="267"/>
      <c r="L1088" s="258"/>
    </row>
    <row r="1089" spans="2:12" ht="15.75">
      <c r="B1089" s="258"/>
      <c r="C1089" s="266"/>
      <c r="D1089" s="753"/>
      <c r="E1089" s="785"/>
      <c r="F1089" s="786"/>
      <c r="G1089" s="756" t="s">
        <v>636</v>
      </c>
      <c r="H1089" s="757"/>
      <c r="I1089" s="757"/>
      <c r="J1089" s="758"/>
      <c r="K1089" s="267"/>
      <c r="L1089" s="258"/>
    </row>
    <row r="1090" spans="2:12" ht="15.75">
      <c r="B1090" s="258"/>
      <c r="C1090" s="266"/>
      <c r="D1090" s="753"/>
      <c r="E1090" s="785"/>
      <c r="F1090" s="786"/>
      <c r="G1090" s="756" t="s">
        <v>637</v>
      </c>
      <c r="H1090" s="757"/>
      <c r="I1090" s="757"/>
      <c r="J1090" s="758"/>
      <c r="K1090" s="267"/>
      <c r="L1090" s="258"/>
    </row>
    <row r="1091" spans="2:12" ht="15.75">
      <c r="B1091" s="258"/>
      <c r="C1091" s="266"/>
      <c r="D1091" s="753"/>
      <c r="E1091" s="785"/>
      <c r="F1091" s="786"/>
      <c r="G1091" s="756" t="s">
        <v>79</v>
      </c>
      <c r="H1091" s="757"/>
      <c r="I1091" s="757"/>
      <c r="J1091" s="758"/>
      <c r="K1091" s="267"/>
      <c r="L1091" s="258"/>
    </row>
    <row r="1092" spans="2:12" ht="15.75">
      <c r="B1092" s="258"/>
      <c r="C1092" s="266"/>
      <c r="D1092" s="787"/>
      <c r="E1092" s="788"/>
      <c r="F1092" s="789"/>
      <c r="G1092" s="756" t="s">
        <v>636</v>
      </c>
      <c r="H1092" s="757"/>
      <c r="I1092" s="757"/>
      <c r="J1092" s="758"/>
      <c r="K1092" s="267"/>
      <c r="L1092" s="258"/>
    </row>
    <row r="1093" spans="2:12" ht="15.75">
      <c r="B1093" s="258"/>
      <c r="C1093" s="266"/>
      <c r="D1093" s="777"/>
      <c r="E1093" s="790"/>
      <c r="F1093" s="791"/>
      <c r="G1093" s="780" t="s">
        <v>638</v>
      </c>
      <c r="H1093" s="781"/>
      <c r="I1093" s="781"/>
      <c r="J1093" s="782"/>
      <c r="K1093" s="267"/>
      <c r="L1093" s="258"/>
    </row>
    <row r="1094" spans="2:12" ht="15.75">
      <c r="B1094" s="258"/>
      <c r="C1094" s="346"/>
      <c r="D1094" s="347"/>
      <c r="E1094" s="347"/>
      <c r="F1094" s="347"/>
      <c r="G1094" s="348"/>
      <c r="H1094" s="349"/>
      <c r="I1094" s="347"/>
      <c r="J1094" s="347"/>
      <c r="K1094" s="350"/>
      <c r="L1094" s="258"/>
    </row>
    <row r="1095" spans="2:12" ht="15.75">
      <c r="B1095" s="258"/>
      <c r="C1095" s="258"/>
      <c r="D1095" s="258"/>
      <c r="E1095" s="258"/>
      <c r="F1095" s="258"/>
      <c r="G1095" s="326"/>
      <c r="H1095" s="351"/>
      <c r="I1095" s="258"/>
      <c r="J1095" s="258"/>
      <c r="K1095" s="258"/>
      <c r="L1095" s="258"/>
    </row>
    <row r="1096" spans="2:12" ht="15.75">
      <c r="B1096" s="258"/>
      <c r="C1096" s="670"/>
      <c r="D1096" s="670"/>
      <c r="E1096" s="670"/>
      <c r="F1096" s="670"/>
      <c r="G1096" s="670"/>
      <c r="H1096" s="670"/>
      <c r="I1096" s="670"/>
      <c r="J1096" s="670"/>
      <c r="K1096" s="258"/>
      <c r="L1096" s="258"/>
    </row>
    <row r="1097" spans="2:12" ht="15.75">
      <c r="B1097" s="258"/>
      <c r="C1097" s="261"/>
      <c r="D1097" s="262"/>
      <c r="E1097" s="262"/>
      <c r="F1097" s="262"/>
      <c r="G1097" s="263"/>
      <c r="H1097" s="264"/>
      <c r="I1097" s="262"/>
      <c r="J1097" s="262"/>
      <c r="K1097" s="265"/>
      <c r="L1097" s="258"/>
    </row>
    <row r="1098" spans="2:12" ht="15.75">
      <c r="B1098" s="258"/>
      <c r="C1098" s="266"/>
      <c r="D1098" s="671"/>
      <c r="E1098" s="672"/>
      <c r="F1098" s="675" t="s">
        <v>592</v>
      </c>
      <c r="G1098" s="676"/>
      <c r="H1098" s="677"/>
      <c r="I1098" s="681" t="s">
        <v>593</v>
      </c>
      <c r="J1098" s="682"/>
      <c r="K1098" s="267"/>
      <c r="L1098" s="258"/>
    </row>
    <row r="1099" spans="2:12" ht="15.75">
      <c r="B1099" s="258"/>
      <c r="C1099" s="266"/>
      <c r="D1099" s="673"/>
      <c r="E1099" s="674"/>
      <c r="F1099" s="678"/>
      <c r="G1099" s="679"/>
      <c r="H1099" s="680"/>
      <c r="I1099" s="683" t="s">
        <v>594</v>
      </c>
      <c r="J1099" s="684"/>
      <c r="K1099" s="267"/>
      <c r="L1099" s="258"/>
    </row>
    <row r="1100" spans="2:12" ht="16.5">
      <c r="B1100" s="258"/>
      <c r="C1100" s="266"/>
      <c r="D1100" s="685" t="s">
        <v>595</v>
      </c>
      <c r="E1100" s="686"/>
      <c r="F1100" s="686"/>
      <c r="G1100" s="686"/>
      <c r="H1100" s="687"/>
      <c r="I1100" s="683" t="s">
        <v>596</v>
      </c>
      <c r="J1100" s="684"/>
      <c r="K1100" s="267"/>
      <c r="L1100" s="258"/>
    </row>
    <row r="1101" spans="2:12" ht="16.5">
      <c r="B1101" s="258"/>
      <c r="C1101" s="266"/>
      <c r="D1101" s="708" t="s">
        <v>597</v>
      </c>
      <c r="E1101" s="709"/>
      <c r="F1101" s="709"/>
      <c r="G1101" s="709"/>
      <c r="H1101" s="709"/>
      <c r="I1101" s="709"/>
      <c r="J1101" s="710"/>
      <c r="K1101" s="267"/>
      <c r="L1101" s="258"/>
    </row>
    <row r="1102" spans="2:12" ht="15.75">
      <c r="B1102" s="258"/>
      <c r="C1102" s="266"/>
      <c r="D1102" s="268"/>
      <c r="E1102" s="268"/>
      <c r="F1102" s="268"/>
      <c r="G1102" s="269"/>
      <c r="H1102" s="269"/>
      <c r="I1102" s="268"/>
      <c r="J1102" s="268"/>
      <c r="K1102" s="267"/>
      <c r="L1102" s="258"/>
    </row>
    <row r="1103" spans="2:12" ht="16.5">
      <c r="B1103" s="259"/>
      <c r="C1103" s="270"/>
      <c r="D1103" s="271" t="s">
        <v>598</v>
      </c>
      <c r="E1103" s="711" t="s">
        <v>599</v>
      </c>
      <c r="F1103" s="712"/>
      <c r="G1103" s="712"/>
      <c r="H1103" s="712"/>
      <c r="I1103" s="712"/>
      <c r="J1103" s="713"/>
      <c r="K1103" s="272"/>
      <c r="L1103" s="259"/>
    </row>
    <row r="1104" spans="2:12" ht="16.5">
      <c r="B1104" s="258"/>
      <c r="C1104" s="266"/>
      <c r="D1104" s="273">
        <v>3</v>
      </c>
      <c r="E1104" s="714" t="s">
        <v>600</v>
      </c>
      <c r="F1104" s="715"/>
      <c r="G1104" s="715"/>
      <c r="H1104" s="715"/>
      <c r="I1104" s="715"/>
      <c r="J1104" s="716"/>
      <c r="K1104" s="267"/>
      <c r="L1104" s="258"/>
    </row>
    <row r="1105" spans="2:12" ht="16.5">
      <c r="B1105" s="259"/>
      <c r="C1105" s="270"/>
      <c r="D1105" s="271" t="s">
        <v>601</v>
      </c>
      <c r="E1105" s="711" t="s">
        <v>602</v>
      </c>
      <c r="F1105" s="712"/>
      <c r="G1105" s="712"/>
      <c r="H1105" s="712"/>
      <c r="I1105" s="712"/>
      <c r="J1105" s="713"/>
      <c r="K1105" s="272"/>
      <c r="L1105" s="259"/>
    </row>
    <row r="1106" spans="2:12" ht="16.5">
      <c r="B1106" s="258"/>
      <c r="C1106" s="266"/>
      <c r="D1106" s="274">
        <v>3.12</v>
      </c>
      <c r="E1106" s="714" t="s">
        <v>641</v>
      </c>
      <c r="F1106" s="715"/>
      <c r="G1106" s="715"/>
      <c r="H1106" s="715"/>
      <c r="I1106" s="715"/>
      <c r="J1106" s="716"/>
      <c r="K1106" s="267"/>
      <c r="L1106" s="258"/>
    </row>
    <row r="1107" spans="2:12" ht="16.5">
      <c r="B1107" s="259"/>
      <c r="C1107" s="270"/>
      <c r="D1107" s="275" t="s">
        <v>604</v>
      </c>
      <c r="E1107" s="717" t="s">
        <v>605</v>
      </c>
      <c r="F1107" s="718"/>
      <c r="G1107" s="718"/>
      <c r="H1107" s="718"/>
      <c r="I1107" s="719"/>
      <c r="J1107" s="723" t="s">
        <v>606</v>
      </c>
      <c r="K1107" s="272"/>
      <c r="L1107" s="259"/>
    </row>
    <row r="1108" spans="2:12" ht="16.5">
      <c r="B1108" s="258"/>
      <c r="C1108" s="266"/>
      <c r="D1108" s="276" t="s">
        <v>642</v>
      </c>
      <c r="E1108" s="720"/>
      <c r="F1108" s="721"/>
      <c r="G1108" s="721"/>
      <c r="H1108" s="721"/>
      <c r="I1108" s="722"/>
      <c r="J1108" s="724"/>
      <c r="K1108" s="267"/>
      <c r="L1108" s="258"/>
    </row>
    <row r="1109" spans="2:12" ht="16.5">
      <c r="B1109" s="259"/>
      <c r="C1109" s="270"/>
      <c r="D1109" s="275" t="s">
        <v>608</v>
      </c>
      <c r="E1109" s="692" t="s">
        <v>105</v>
      </c>
      <c r="F1109" s="693"/>
      <c r="G1109" s="693"/>
      <c r="H1109" s="693"/>
      <c r="I1109" s="694"/>
      <c r="J1109" s="698" t="s">
        <v>110</v>
      </c>
      <c r="K1109" s="272"/>
      <c r="L1109" s="259"/>
    </row>
    <row r="1110" spans="2:12" ht="16.5">
      <c r="B1110" s="258"/>
      <c r="C1110" s="266"/>
      <c r="D1110" s="276" t="s">
        <v>642</v>
      </c>
      <c r="E1110" s="695"/>
      <c r="F1110" s="696"/>
      <c r="G1110" s="696"/>
      <c r="H1110" s="696"/>
      <c r="I1110" s="697"/>
      <c r="J1110" s="699"/>
      <c r="K1110" s="267"/>
      <c r="L1110" s="258"/>
    </row>
    <row r="1111" spans="2:12" ht="15.75">
      <c r="B1111" s="258"/>
      <c r="C1111" s="266"/>
      <c r="D1111" s="700"/>
      <c r="E1111" s="700"/>
      <c r="F1111" s="700"/>
      <c r="G1111" s="700"/>
      <c r="H1111" s="700"/>
      <c r="I1111" s="700"/>
      <c r="J1111" s="700"/>
      <c r="K1111" s="267"/>
      <c r="L1111" s="258"/>
    </row>
    <row r="1112" spans="2:12" ht="15.75">
      <c r="B1112" s="258"/>
      <c r="C1112" s="266"/>
      <c r="D1112" s="742" t="s">
        <v>643</v>
      </c>
      <c r="E1112" s="743"/>
      <c r="F1112" s="743"/>
      <c r="G1112" s="743"/>
      <c r="H1112" s="743"/>
      <c r="I1112" s="743"/>
      <c r="J1112" s="744"/>
      <c r="K1112" s="267"/>
      <c r="L1112" s="309"/>
    </row>
    <row r="1113" spans="2:12" ht="15.75">
      <c r="B1113" s="310"/>
      <c r="C1113" s="311"/>
      <c r="D1113" s="745" t="s">
        <v>70</v>
      </c>
      <c r="E1113" s="746"/>
      <c r="F1113" s="746"/>
      <c r="G1113" s="313" t="s">
        <v>606</v>
      </c>
      <c r="H1113" s="314" t="s">
        <v>621</v>
      </c>
      <c r="I1113" s="312" t="s">
        <v>611</v>
      </c>
      <c r="J1113" s="315" t="s">
        <v>612</v>
      </c>
      <c r="K1113" s="316"/>
      <c r="L1113" s="317"/>
    </row>
    <row r="1114" spans="2:12" ht="15.75">
      <c r="B1114" s="258"/>
      <c r="C1114" s="266"/>
      <c r="D1114" s="725" t="s">
        <v>644</v>
      </c>
      <c r="E1114" s="726"/>
      <c r="F1114" s="726"/>
      <c r="G1114" s="318" t="s">
        <v>110</v>
      </c>
      <c r="H1114" s="319">
        <v>2127</v>
      </c>
      <c r="I1114" s="320">
        <v>1</v>
      </c>
      <c r="J1114" s="321">
        <f>(+IF(D1114="","",(H1114*I1114)))</f>
        <v>2127</v>
      </c>
      <c r="K1114" s="267"/>
      <c r="L1114" s="309"/>
    </row>
    <row r="1115" spans="2:12" ht="15.75">
      <c r="B1115" s="258"/>
      <c r="C1115" s="266"/>
      <c r="D1115" s="725"/>
      <c r="E1115" s="726"/>
      <c r="F1115" s="726"/>
      <c r="G1115" s="318"/>
      <c r="H1115" s="319"/>
      <c r="I1115" s="320"/>
      <c r="J1115" s="321" t="str">
        <f>(+IF(D1115="","",(H1115*I1115)))</f>
        <v/>
      </c>
      <c r="K1115" s="267"/>
      <c r="L1115" s="309"/>
    </row>
    <row r="1116" spans="2:12" ht="15.75">
      <c r="B1116" s="258"/>
      <c r="C1116" s="266"/>
      <c r="D1116" s="725"/>
      <c r="E1116" s="726"/>
      <c r="F1116" s="726"/>
      <c r="G1116" s="318"/>
      <c r="H1116" s="319"/>
      <c r="I1116" s="320"/>
      <c r="J1116" s="321" t="str">
        <f>(+IF(D1116="","",(H1116*I1116)))</f>
        <v/>
      </c>
      <c r="K1116" s="267"/>
      <c r="L1116" s="309"/>
    </row>
    <row r="1117" spans="2:12" ht="15.75">
      <c r="B1117" s="258"/>
      <c r="C1117" s="266"/>
      <c r="D1117" s="727"/>
      <c r="E1117" s="728"/>
      <c r="F1117" s="728"/>
      <c r="G1117" s="322"/>
      <c r="H1117" s="323"/>
      <c r="I1117" s="324"/>
      <c r="J1117" s="325"/>
      <c r="K1117" s="267"/>
      <c r="L1117" s="309"/>
    </row>
    <row r="1118" spans="2:12" ht="15.75">
      <c r="B1118" s="258"/>
      <c r="C1118" s="266"/>
      <c r="D1118" s="258"/>
      <c r="E1118" s="258"/>
      <c r="F1118" s="258"/>
      <c r="G1118" s="729" t="s">
        <v>645</v>
      </c>
      <c r="H1118" s="729"/>
      <c r="I1118" s="730"/>
      <c r="J1118" s="293">
        <f>+ROUND(SUM(J1114:J1117),2)</f>
        <v>2127</v>
      </c>
      <c r="K1118" s="267"/>
      <c r="L1118" s="309"/>
    </row>
    <row r="1119" spans="2:12" ht="15.75">
      <c r="B1119" s="258"/>
      <c r="C1119" s="266"/>
      <c r="D1119" s="258"/>
      <c r="E1119" s="258"/>
      <c r="F1119" s="258"/>
      <c r="G1119" s="326"/>
      <c r="H1119" s="327"/>
      <c r="I1119" s="258"/>
      <c r="J1119" s="258"/>
      <c r="K1119" s="267"/>
      <c r="L1119" s="258"/>
    </row>
    <row r="1120" spans="2:12" ht="15.75">
      <c r="B1120" s="258"/>
      <c r="C1120" s="266"/>
      <c r="D1120" s="731" t="s">
        <v>629</v>
      </c>
      <c r="E1120" s="732"/>
      <c r="F1120" s="732"/>
      <c r="G1120" s="732"/>
      <c r="H1120" s="732"/>
      <c r="I1120" s="733"/>
      <c r="J1120" s="328">
        <f>ROUND((SUM(+J1118)),2)</f>
        <v>2127</v>
      </c>
      <c r="K1120" s="267"/>
      <c r="L1120" s="258"/>
    </row>
    <row r="1121" spans="2:12" ht="15.75">
      <c r="B1121" s="258"/>
      <c r="C1121" s="266"/>
      <c r="D1121" s="258"/>
      <c r="E1121" s="258"/>
      <c r="F1121" s="258"/>
      <c r="G1121" s="326"/>
      <c r="H1121" s="327"/>
      <c r="I1121" s="258"/>
      <c r="J1121" s="258"/>
      <c r="K1121" s="267"/>
      <c r="L1121" s="258"/>
    </row>
    <row r="1122" spans="2:12" ht="15.75">
      <c r="B1122" s="329"/>
      <c r="C1122" s="330"/>
      <c r="D1122" s="734" t="s">
        <v>630</v>
      </c>
      <c r="E1122" s="735"/>
      <c r="F1122" s="736"/>
      <c r="G1122" s="331"/>
      <c r="H1122" s="332"/>
      <c r="I1122" s="333">
        <v>0</v>
      </c>
      <c r="J1122" s="334">
        <f>+J1120*I1122</f>
        <v>0</v>
      </c>
      <c r="K1122" s="335"/>
      <c r="L1122" s="329"/>
    </row>
    <row r="1123" spans="2:12" ht="15.75">
      <c r="B1123" s="258"/>
      <c r="C1123" s="266"/>
      <c r="D1123" s="731" t="s">
        <v>631</v>
      </c>
      <c r="E1123" s="732"/>
      <c r="F1123" s="732"/>
      <c r="G1123" s="732"/>
      <c r="H1123" s="732"/>
      <c r="I1123" s="733"/>
      <c r="J1123" s="328">
        <f>+J1122+J1120</f>
        <v>2127</v>
      </c>
      <c r="K1123" s="267"/>
      <c r="L1123" s="258"/>
    </row>
    <row r="1124" spans="2:12" ht="15.75">
      <c r="B1124" s="258"/>
      <c r="C1124" s="266"/>
      <c r="D1124" s="258"/>
      <c r="E1124" s="258"/>
      <c r="F1124" s="258"/>
      <c r="G1124" s="326"/>
      <c r="H1124" s="327"/>
      <c r="I1124" s="258"/>
      <c r="J1124" s="258"/>
      <c r="K1124" s="267"/>
      <c r="L1124" s="258"/>
    </row>
    <row r="1125" spans="2:12" ht="15.75">
      <c r="B1125" s="329"/>
      <c r="C1125" s="330"/>
      <c r="D1125" s="771" t="s">
        <v>21</v>
      </c>
      <c r="E1125" s="772"/>
      <c r="F1125" s="772"/>
      <c r="G1125" s="336"/>
      <c r="H1125" s="337"/>
      <c r="I1125" s="338">
        <v>0.24</v>
      </c>
      <c r="J1125" s="339">
        <f>+J1120*I1125</f>
        <v>510.47999999999996</v>
      </c>
      <c r="K1125" s="335"/>
      <c r="L1125" s="329"/>
    </row>
    <row r="1126" spans="2:12" ht="15.75">
      <c r="B1126" s="329"/>
      <c r="C1126" s="330"/>
      <c r="D1126" s="773" t="s">
        <v>632</v>
      </c>
      <c r="E1126" s="774"/>
      <c r="F1126" s="774"/>
      <c r="G1126" s="336"/>
      <c r="H1126" s="337"/>
      <c r="I1126" s="340">
        <v>0.01</v>
      </c>
      <c r="J1126" s="341">
        <f>+J1120*I1126</f>
        <v>21.27</v>
      </c>
      <c r="K1126" s="335"/>
      <c r="L1126" s="329"/>
    </row>
    <row r="1127" spans="2:12" ht="15.75">
      <c r="B1127" s="329"/>
      <c r="C1127" s="330"/>
      <c r="D1127" s="773" t="s">
        <v>75</v>
      </c>
      <c r="E1127" s="774"/>
      <c r="F1127" s="774"/>
      <c r="G1127" s="342"/>
      <c r="H1127" s="343"/>
      <c r="I1127" s="340">
        <v>0.05</v>
      </c>
      <c r="J1127" s="341">
        <f>+J1120*I1127</f>
        <v>106.35000000000001</v>
      </c>
      <c r="K1127" s="335"/>
      <c r="L1127" s="329"/>
    </row>
    <row r="1128" spans="2:12" ht="15.75">
      <c r="B1128" s="258"/>
      <c r="C1128" s="266"/>
      <c r="D1128" s="775" t="s">
        <v>633</v>
      </c>
      <c r="E1128" s="776"/>
      <c r="F1128" s="776"/>
      <c r="G1128" s="776"/>
      <c r="H1128" s="776"/>
      <c r="I1128" s="776"/>
      <c r="J1128" s="344">
        <f>SUM(J1125:J1127)</f>
        <v>638.1</v>
      </c>
      <c r="K1128" s="267"/>
      <c r="L1128" s="258"/>
    </row>
    <row r="1129" spans="2:12" ht="15.75">
      <c r="B1129" s="258"/>
      <c r="C1129" s="266"/>
      <c r="D1129" s="757"/>
      <c r="E1129" s="757"/>
      <c r="F1129" s="757"/>
      <c r="G1129" s="757"/>
      <c r="H1129" s="757"/>
      <c r="I1129" s="757"/>
      <c r="J1129" s="757"/>
      <c r="K1129" s="267"/>
      <c r="L1129" s="258"/>
    </row>
    <row r="1130" spans="2:12" ht="15.75">
      <c r="B1130" s="258"/>
      <c r="C1130" s="266"/>
      <c r="D1130" s="759" t="s">
        <v>634</v>
      </c>
      <c r="E1130" s="760"/>
      <c r="F1130" s="760"/>
      <c r="G1130" s="760"/>
      <c r="H1130" s="760"/>
      <c r="I1130" s="761"/>
      <c r="J1130" s="345">
        <f>ROUND(SUM(J1123+J1128),0)</f>
        <v>2765</v>
      </c>
      <c r="K1130" s="267"/>
      <c r="L1130" s="258"/>
    </row>
    <row r="1131" spans="2:12" ht="15.75">
      <c r="B1131" s="258"/>
      <c r="C1131" s="266"/>
      <c r="D1131" s="757"/>
      <c r="E1131" s="757"/>
      <c r="F1131" s="757"/>
      <c r="G1131" s="757"/>
      <c r="H1131" s="757"/>
      <c r="I1131" s="757"/>
      <c r="J1131" s="757"/>
      <c r="K1131" s="267"/>
      <c r="L1131" s="258"/>
    </row>
    <row r="1132" spans="2:12" ht="15.75">
      <c r="B1132" s="258"/>
      <c r="C1132" s="266"/>
      <c r="D1132" s="762" t="s">
        <v>635</v>
      </c>
      <c r="E1132" s="763"/>
      <c r="F1132" s="764"/>
      <c r="G1132" s="765"/>
      <c r="H1132" s="766"/>
      <c r="I1132" s="766"/>
      <c r="J1132" s="767"/>
      <c r="K1132" s="267"/>
      <c r="L1132" s="258"/>
    </row>
    <row r="1133" spans="2:12" ht="15.75">
      <c r="B1133" s="258"/>
      <c r="C1133" s="266"/>
      <c r="D1133" s="753"/>
      <c r="E1133" s="785"/>
      <c r="F1133" s="786"/>
      <c r="G1133" s="768"/>
      <c r="H1133" s="769"/>
      <c r="I1133" s="769"/>
      <c r="J1133" s="770"/>
      <c r="K1133" s="267"/>
      <c r="L1133" s="258"/>
    </row>
    <row r="1134" spans="2:12" ht="15.75">
      <c r="B1134" s="258"/>
      <c r="C1134" s="266"/>
      <c r="D1134" s="753"/>
      <c r="E1134" s="785"/>
      <c r="F1134" s="786"/>
      <c r="G1134" s="756" t="s">
        <v>636</v>
      </c>
      <c r="H1134" s="757"/>
      <c r="I1134" s="757"/>
      <c r="J1134" s="758"/>
      <c r="K1134" s="267"/>
      <c r="L1134" s="258"/>
    </row>
    <row r="1135" spans="2:12" ht="15.75">
      <c r="B1135" s="258"/>
      <c r="C1135" s="266"/>
      <c r="D1135" s="753"/>
      <c r="E1135" s="785"/>
      <c r="F1135" s="786"/>
      <c r="G1135" s="756" t="s">
        <v>637</v>
      </c>
      <c r="H1135" s="757"/>
      <c r="I1135" s="757"/>
      <c r="J1135" s="758"/>
      <c r="K1135" s="267"/>
      <c r="L1135" s="258"/>
    </row>
    <row r="1136" spans="2:12" ht="15.75">
      <c r="B1136" s="258"/>
      <c r="C1136" s="266"/>
      <c r="D1136" s="753"/>
      <c r="E1136" s="785"/>
      <c r="F1136" s="786"/>
      <c r="G1136" s="756" t="s">
        <v>79</v>
      </c>
      <c r="H1136" s="757"/>
      <c r="I1136" s="757"/>
      <c r="J1136" s="758"/>
      <c r="K1136" s="267"/>
      <c r="L1136" s="258"/>
    </row>
    <row r="1137" spans="2:12" ht="15.75">
      <c r="B1137" s="258"/>
      <c r="C1137" s="266"/>
      <c r="D1137" s="787"/>
      <c r="E1137" s="788"/>
      <c r="F1137" s="789"/>
      <c r="G1137" s="756" t="s">
        <v>636</v>
      </c>
      <c r="H1137" s="757"/>
      <c r="I1137" s="757"/>
      <c r="J1137" s="758"/>
      <c r="K1137" s="267"/>
      <c r="L1137" s="258"/>
    </row>
    <row r="1138" spans="2:12" ht="15.75">
      <c r="B1138" s="258"/>
      <c r="C1138" s="266"/>
      <c r="D1138" s="777"/>
      <c r="E1138" s="790"/>
      <c r="F1138" s="791"/>
      <c r="G1138" s="780" t="s">
        <v>638</v>
      </c>
      <c r="H1138" s="781"/>
      <c r="I1138" s="781"/>
      <c r="J1138" s="782"/>
      <c r="K1138" s="267"/>
      <c r="L1138" s="258"/>
    </row>
    <row r="1139" spans="2:12" ht="15.75">
      <c r="B1139" s="258"/>
      <c r="C1139" s="346"/>
      <c r="D1139" s="347"/>
      <c r="E1139" s="347"/>
      <c r="F1139" s="347"/>
      <c r="G1139" s="348"/>
      <c r="H1139" s="349"/>
      <c r="I1139" s="347"/>
      <c r="J1139" s="347"/>
      <c r="K1139" s="350"/>
      <c r="L1139" s="258"/>
    </row>
    <row r="1140" spans="2:12" ht="15.75">
      <c r="B1140" s="258"/>
      <c r="C1140" s="258"/>
      <c r="D1140" s="258"/>
      <c r="E1140" s="258"/>
      <c r="F1140" s="258"/>
      <c r="G1140" s="326"/>
      <c r="H1140" s="351"/>
      <c r="I1140" s="258"/>
      <c r="J1140" s="258"/>
      <c r="K1140" s="258"/>
      <c r="L1140" s="258"/>
    </row>
    <row r="1141" spans="2:12" ht="15.75">
      <c r="B1141" s="258"/>
      <c r="C1141" s="670"/>
      <c r="D1141" s="670"/>
      <c r="E1141" s="670"/>
      <c r="F1141" s="670"/>
      <c r="G1141" s="670"/>
      <c r="H1141" s="670"/>
      <c r="I1141" s="670"/>
      <c r="J1141" s="670"/>
      <c r="K1141" s="258"/>
      <c r="L1141" s="258"/>
    </row>
    <row r="1142" spans="2:12" ht="15.75">
      <c r="B1142" s="258"/>
      <c r="C1142" s="261"/>
      <c r="D1142" s="262"/>
      <c r="E1142" s="262"/>
      <c r="F1142" s="262"/>
      <c r="G1142" s="263"/>
      <c r="H1142" s="264"/>
      <c r="I1142" s="262"/>
      <c r="J1142" s="262"/>
      <c r="K1142" s="265"/>
      <c r="L1142" s="258"/>
    </row>
    <row r="1143" spans="2:12" ht="15.75">
      <c r="B1143" s="258"/>
      <c r="C1143" s="266"/>
      <c r="D1143" s="671"/>
      <c r="E1143" s="672"/>
      <c r="F1143" s="675" t="s">
        <v>592</v>
      </c>
      <c r="G1143" s="676"/>
      <c r="H1143" s="677"/>
      <c r="I1143" s="681" t="s">
        <v>593</v>
      </c>
      <c r="J1143" s="682"/>
      <c r="K1143" s="267"/>
      <c r="L1143" s="258"/>
    </row>
    <row r="1144" spans="2:12" ht="15.75">
      <c r="B1144" s="258"/>
      <c r="C1144" s="266"/>
      <c r="D1144" s="673"/>
      <c r="E1144" s="674"/>
      <c r="F1144" s="678"/>
      <c r="G1144" s="679"/>
      <c r="H1144" s="680"/>
      <c r="I1144" s="683" t="s">
        <v>594</v>
      </c>
      <c r="J1144" s="684"/>
      <c r="K1144" s="267"/>
      <c r="L1144" s="258"/>
    </row>
    <row r="1145" spans="2:12" ht="16.5">
      <c r="B1145" s="258"/>
      <c r="C1145" s="266"/>
      <c r="D1145" s="685" t="s">
        <v>595</v>
      </c>
      <c r="E1145" s="686"/>
      <c r="F1145" s="686"/>
      <c r="G1145" s="686"/>
      <c r="H1145" s="687"/>
      <c r="I1145" s="683" t="s">
        <v>596</v>
      </c>
      <c r="J1145" s="684"/>
      <c r="K1145" s="267"/>
      <c r="L1145" s="258"/>
    </row>
    <row r="1146" spans="2:12" ht="16.5">
      <c r="B1146" s="258"/>
      <c r="C1146" s="266"/>
      <c r="D1146" s="708" t="s">
        <v>597</v>
      </c>
      <c r="E1146" s="709"/>
      <c r="F1146" s="709"/>
      <c r="G1146" s="709"/>
      <c r="H1146" s="709"/>
      <c r="I1146" s="709"/>
      <c r="J1146" s="710"/>
      <c r="K1146" s="267"/>
      <c r="L1146" s="258"/>
    </row>
    <row r="1147" spans="2:12" ht="15.75">
      <c r="B1147" s="258"/>
      <c r="C1147" s="266"/>
      <c r="D1147" s="268"/>
      <c r="E1147" s="268"/>
      <c r="F1147" s="268"/>
      <c r="G1147" s="269"/>
      <c r="H1147" s="269"/>
      <c r="I1147" s="268"/>
      <c r="J1147" s="268"/>
      <c r="K1147" s="267"/>
      <c r="L1147" s="258"/>
    </row>
    <row r="1148" spans="2:12" ht="16.5">
      <c r="B1148" s="259"/>
      <c r="C1148" s="270"/>
      <c r="D1148" s="271" t="s">
        <v>598</v>
      </c>
      <c r="E1148" s="711" t="s">
        <v>599</v>
      </c>
      <c r="F1148" s="712"/>
      <c r="G1148" s="712"/>
      <c r="H1148" s="712"/>
      <c r="I1148" s="712"/>
      <c r="J1148" s="713"/>
      <c r="K1148" s="272"/>
      <c r="L1148" s="259"/>
    </row>
    <row r="1149" spans="2:12" ht="16.5">
      <c r="B1149" s="258"/>
      <c r="C1149" s="266"/>
      <c r="D1149" s="273">
        <v>3</v>
      </c>
      <c r="E1149" s="714" t="s">
        <v>600</v>
      </c>
      <c r="F1149" s="715"/>
      <c r="G1149" s="715"/>
      <c r="H1149" s="715"/>
      <c r="I1149" s="715"/>
      <c r="J1149" s="716"/>
      <c r="K1149" s="267"/>
      <c r="L1149" s="258"/>
    </row>
    <row r="1150" spans="2:12" ht="16.5">
      <c r="B1150" s="259"/>
      <c r="C1150" s="270"/>
      <c r="D1150" s="271" t="s">
        <v>601</v>
      </c>
      <c r="E1150" s="711" t="s">
        <v>602</v>
      </c>
      <c r="F1150" s="712"/>
      <c r="G1150" s="712"/>
      <c r="H1150" s="712"/>
      <c r="I1150" s="712"/>
      <c r="J1150" s="713"/>
      <c r="K1150" s="272"/>
      <c r="L1150" s="259"/>
    </row>
    <row r="1151" spans="2:12" ht="16.5">
      <c r="B1151" s="258"/>
      <c r="C1151" s="266"/>
      <c r="D1151" s="274">
        <v>3.03</v>
      </c>
      <c r="E1151" s="714" t="s">
        <v>639</v>
      </c>
      <c r="F1151" s="715"/>
      <c r="G1151" s="715"/>
      <c r="H1151" s="715"/>
      <c r="I1151" s="715"/>
      <c r="J1151" s="716"/>
      <c r="K1151" s="267"/>
      <c r="L1151" s="258"/>
    </row>
    <row r="1152" spans="2:12" ht="16.5">
      <c r="B1152" s="259"/>
      <c r="C1152" s="270"/>
      <c r="D1152" s="275" t="s">
        <v>604</v>
      </c>
      <c r="E1152" s="717" t="s">
        <v>605</v>
      </c>
      <c r="F1152" s="718"/>
      <c r="G1152" s="718"/>
      <c r="H1152" s="718"/>
      <c r="I1152" s="719"/>
      <c r="J1152" s="723" t="s">
        <v>606</v>
      </c>
      <c r="K1152" s="272"/>
      <c r="L1152" s="259"/>
    </row>
    <row r="1153" spans="2:12" ht="16.5">
      <c r="B1153" s="258"/>
      <c r="C1153" s="266"/>
      <c r="D1153" s="276" t="s">
        <v>646</v>
      </c>
      <c r="E1153" s="720"/>
      <c r="F1153" s="721"/>
      <c r="G1153" s="721"/>
      <c r="H1153" s="721"/>
      <c r="I1153" s="722"/>
      <c r="J1153" s="724"/>
      <c r="K1153" s="267"/>
      <c r="L1153" s="258"/>
    </row>
    <row r="1154" spans="2:12" ht="16.5">
      <c r="B1154" s="259"/>
      <c r="C1154" s="270"/>
      <c r="D1154" s="275" t="s">
        <v>608</v>
      </c>
      <c r="E1154" s="692" t="s">
        <v>106</v>
      </c>
      <c r="F1154" s="693"/>
      <c r="G1154" s="693"/>
      <c r="H1154" s="693"/>
      <c r="I1154" s="694"/>
      <c r="J1154" s="698" t="s">
        <v>109</v>
      </c>
      <c r="K1154" s="272"/>
      <c r="L1154" s="259"/>
    </row>
    <row r="1155" spans="2:12" ht="16.5">
      <c r="B1155" s="258"/>
      <c r="C1155" s="266"/>
      <c r="D1155" s="276" t="s">
        <v>646</v>
      </c>
      <c r="E1155" s="695"/>
      <c r="F1155" s="696"/>
      <c r="G1155" s="696"/>
      <c r="H1155" s="696"/>
      <c r="I1155" s="697"/>
      <c r="J1155" s="699"/>
      <c r="K1155" s="267"/>
      <c r="L1155" s="258"/>
    </row>
    <row r="1156" spans="2:12" ht="15.75">
      <c r="B1156" s="258"/>
      <c r="C1156" s="266"/>
      <c r="D1156" s="700"/>
      <c r="E1156" s="700"/>
      <c r="F1156" s="700"/>
      <c r="G1156" s="700"/>
      <c r="H1156" s="700"/>
      <c r="I1156" s="700"/>
      <c r="J1156" s="700"/>
      <c r="K1156" s="267"/>
      <c r="L1156" s="258"/>
    </row>
    <row r="1157" spans="2:12" ht="15.75">
      <c r="B1157" s="258"/>
      <c r="C1157" s="266"/>
      <c r="D1157" s="701" t="s">
        <v>609</v>
      </c>
      <c r="E1157" s="702"/>
      <c r="F1157" s="702"/>
      <c r="G1157" s="702"/>
      <c r="H1157" s="702"/>
      <c r="I1157" s="702"/>
      <c r="J1157" s="703"/>
      <c r="K1157" s="267"/>
      <c r="L1157" s="258"/>
    </row>
    <row r="1158" spans="2:12" ht="15.75">
      <c r="B1158" s="258"/>
      <c r="C1158" s="266"/>
      <c r="D1158" s="704" t="s">
        <v>70</v>
      </c>
      <c r="E1158" s="705"/>
      <c r="F1158" s="705"/>
      <c r="G1158" s="277" t="s">
        <v>606</v>
      </c>
      <c r="H1158" s="277" t="s">
        <v>610</v>
      </c>
      <c r="I1158" s="278" t="s">
        <v>611</v>
      </c>
      <c r="J1158" s="279" t="s">
        <v>612</v>
      </c>
      <c r="K1158" s="267"/>
      <c r="L1158" s="258"/>
    </row>
    <row r="1159" spans="2:12" ht="16.5">
      <c r="B1159" s="258"/>
      <c r="C1159" s="266"/>
      <c r="D1159" s="706" t="s">
        <v>647</v>
      </c>
      <c r="E1159" s="707"/>
      <c r="F1159" s="707"/>
      <c r="G1159" s="280" t="s">
        <v>109</v>
      </c>
      <c r="H1159" s="281">
        <v>48790</v>
      </c>
      <c r="I1159" s="282">
        <v>1.3</v>
      </c>
      <c r="J1159" s="353">
        <f>ROUND((+IF(D1159="","",H1159*I1159)),2)</f>
        <v>63427</v>
      </c>
      <c r="K1159" s="267"/>
      <c r="L1159" s="258"/>
    </row>
    <row r="1160" spans="2:12" ht="16.5">
      <c r="B1160" s="258"/>
      <c r="C1160" s="266"/>
      <c r="D1160" s="688"/>
      <c r="E1160" s="689"/>
      <c r="F1160" s="689"/>
      <c r="G1160" s="284" t="s">
        <v>618</v>
      </c>
      <c r="H1160" s="285" t="s">
        <v>618</v>
      </c>
      <c r="I1160" s="286"/>
      <c r="J1160" s="287" t="str">
        <f>+IF(D1160="","",H1160*I1160)</f>
        <v/>
      </c>
      <c r="K1160" s="267"/>
      <c r="L1160" s="258"/>
    </row>
    <row r="1161" spans="2:12" ht="16.5">
      <c r="B1161" s="258"/>
      <c r="C1161" s="266"/>
      <c r="D1161" s="688"/>
      <c r="E1161" s="689"/>
      <c r="F1161" s="689"/>
      <c r="G1161" s="284" t="s">
        <v>618</v>
      </c>
      <c r="H1161" s="285" t="s">
        <v>618</v>
      </c>
      <c r="I1161" s="354"/>
      <c r="J1161" s="355" t="str">
        <f>+IF(D1161="","",H1161*I1161)</f>
        <v/>
      </c>
      <c r="K1161" s="267"/>
      <c r="L1161" s="258"/>
    </row>
    <row r="1162" spans="2:12" ht="16.5">
      <c r="B1162" s="258"/>
      <c r="C1162" s="266"/>
      <c r="D1162" s="688"/>
      <c r="E1162" s="689"/>
      <c r="F1162" s="689"/>
      <c r="G1162" s="284" t="s">
        <v>618</v>
      </c>
      <c r="H1162" s="285" t="s">
        <v>618</v>
      </c>
      <c r="I1162" s="354"/>
      <c r="J1162" s="355" t="str">
        <f>+IF(D1162="","",H1162*I1162)</f>
        <v/>
      </c>
      <c r="K1162" s="267"/>
      <c r="L1162" s="258"/>
    </row>
    <row r="1163" spans="2:12" ht="16.5">
      <c r="B1163" s="258"/>
      <c r="C1163" s="266"/>
      <c r="D1163" s="688"/>
      <c r="E1163" s="689"/>
      <c r="F1163" s="689"/>
      <c r="G1163" s="284" t="s">
        <v>618</v>
      </c>
      <c r="H1163" s="285" t="s">
        <v>618</v>
      </c>
      <c r="I1163" s="354"/>
      <c r="J1163" s="355" t="str">
        <f>+IF(D1163="","",H1163*I1163)</f>
        <v/>
      </c>
      <c r="K1163" s="267"/>
      <c r="L1163" s="258"/>
    </row>
    <row r="1164" spans="2:12" ht="16.5">
      <c r="B1164" s="258"/>
      <c r="C1164" s="266"/>
      <c r="D1164" s="690"/>
      <c r="E1164" s="691"/>
      <c r="F1164" s="691"/>
      <c r="G1164" s="288" t="s">
        <v>618</v>
      </c>
      <c r="H1164" s="289" t="s">
        <v>618</v>
      </c>
      <c r="I1164" s="290"/>
      <c r="J1164" s="291" t="str">
        <f>+IF(D1164="","",H1164*I1164)</f>
        <v/>
      </c>
      <c r="K1164" s="267"/>
      <c r="L1164" s="258"/>
    </row>
    <row r="1165" spans="2:12" ht="15.75">
      <c r="B1165" s="258"/>
      <c r="C1165" s="266"/>
      <c r="D1165" s="258"/>
      <c r="E1165" s="258"/>
      <c r="F1165" s="258"/>
      <c r="G1165" s="740" t="s">
        <v>619</v>
      </c>
      <c r="H1165" s="740"/>
      <c r="I1165" s="741"/>
      <c r="J1165" s="293">
        <f>+ROUND(SUM(J1159:J1164),2)</f>
        <v>63427</v>
      </c>
      <c r="K1165" s="267"/>
      <c r="L1165" s="258"/>
    </row>
    <row r="1166" spans="2:12" ht="15.75">
      <c r="B1166" s="258"/>
      <c r="C1166" s="266"/>
      <c r="D1166" s="700"/>
      <c r="E1166" s="700"/>
      <c r="F1166" s="700"/>
      <c r="G1166" s="700"/>
      <c r="H1166" s="700"/>
      <c r="I1166" s="700"/>
      <c r="J1166" s="700"/>
      <c r="K1166" s="267"/>
      <c r="L1166" s="258"/>
    </row>
    <row r="1167" spans="2:12" ht="15.75">
      <c r="B1167" s="258"/>
      <c r="C1167" s="266"/>
      <c r="D1167" s="701" t="s">
        <v>620</v>
      </c>
      <c r="E1167" s="702"/>
      <c r="F1167" s="702"/>
      <c r="G1167" s="702"/>
      <c r="H1167" s="702"/>
      <c r="I1167" s="702"/>
      <c r="J1167" s="703"/>
      <c r="K1167" s="267"/>
      <c r="L1167" s="258"/>
    </row>
    <row r="1168" spans="2:12" ht="15.75">
      <c r="B1168" s="258"/>
      <c r="C1168" s="266"/>
      <c r="D1168" s="747" t="s">
        <v>70</v>
      </c>
      <c r="E1168" s="747"/>
      <c r="F1168" s="747"/>
      <c r="G1168" s="297" t="s">
        <v>606</v>
      </c>
      <c r="H1168" s="297" t="s">
        <v>621</v>
      </c>
      <c r="I1168" s="296" t="s">
        <v>611</v>
      </c>
      <c r="J1168" s="296" t="s">
        <v>612</v>
      </c>
      <c r="K1168" s="267"/>
      <c r="L1168" s="258"/>
    </row>
    <row r="1169" spans="2:12" ht="15.75">
      <c r="B1169" s="258"/>
      <c r="C1169" s="266"/>
      <c r="D1169" s="748" t="s">
        <v>622</v>
      </c>
      <c r="E1169" s="749"/>
      <c r="F1169" s="749"/>
      <c r="G1169" s="298" t="s">
        <v>623</v>
      </c>
      <c r="H1169" s="299">
        <v>26302.22</v>
      </c>
      <c r="I1169" s="300">
        <v>0.05</v>
      </c>
      <c r="J1169" s="283">
        <f>+IF(D1169="","",H1169*I1169)</f>
        <v>1315.1110000000001</v>
      </c>
      <c r="K1169" s="267"/>
      <c r="L1169" s="258"/>
    </row>
    <row r="1170" spans="2:12" ht="15.75">
      <c r="B1170" s="258"/>
      <c r="C1170" s="266"/>
      <c r="D1170" s="750" t="s">
        <v>648</v>
      </c>
      <c r="E1170" s="751"/>
      <c r="F1170" s="752"/>
      <c r="G1170" s="298" t="s">
        <v>649</v>
      </c>
      <c r="H1170" s="352">
        <v>187143</v>
      </c>
      <c r="I1170" s="302">
        <v>7.0000000000000007E-2</v>
      </c>
      <c r="J1170" s="287">
        <f>+IF(D1170="","",H1170*I1170)</f>
        <v>13100.010000000002</v>
      </c>
      <c r="K1170" s="267"/>
      <c r="L1170" s="258"/>
    </row>
    <row r="1171" spans="2:12" ht="15.75">
      <c r="B1171" s="258"/>
      <c r="C1171" s="266"/>
      <c r="D1171" s="750" t="s">
        <v>650</v>
      </c>
      <c r="E1171" s="751"/>
      <c r="F1171" s="752"/>
      <c r="G1171" s="298" t="s">
        <v>649</v>
      </c>
      <c r="H1171" s="301">
        <v>12500</v>
      </c>
      <c r="I1171" s="303">
        <v>0.18</v>
      </c>
      <c r="J1171" s="287">
        <f>+IF(D1171="","",H1171*I1171)</f>
        <v>2250</v>
      </c>
      <c r="K1171" s="267"/>
      <c r="L1171" s="258"/>
    </row>
    <row r="1172" spans="2:12" ht="15.75">
      <c r="B1172" s="258"/>
      <c r="C1172" s="266"/>
      <c r="D1172" s="783"/>
      <c r="E1172" s="784"/>
      <c r="F1172" s="784"/>
      <c r="G1172" s="304" t="s">
        <v>618</v>
      </c>
      <c r="H1172" s="305" t="s">
        <v>618</v>
      </c>
      <c r="I1172" s="306"/>
      <c r="J1172" s="307" t="str">
        <f>+IF(D1172="","",H1172*I1172)</f>
        <v/>
      </c>
      <c r="K1172" s="267"/>
      <c r="L1172" s="258"/>
    </row>
    <row r="1173" spans="2:12" ht="15.75">
      <c r="B1173" s="258"/>
      <c r="C1173" s="266"/>
      <c r="D1173" s="258"/>
      <c r="E1173" s="258"/>
      <c r="F1173" s="258"/>
      <c r="G1173" s="740" t="s">
        <v>624</v>
      </c>
      <c r="H1173" s="740"/>
      <c r="I1173" s="741"/>
      <c r="J1173" s="308">
        <f>ROUND(+SUM(J1169:J1172),2)</f>
        <v>16665.12</v>
      </c>
      <c r="K1173" s="267"/>
      <c r="L1173" s="258"/>
    </row>
    <row r="1174" spans="2:12" ht="15.75">
      <c r="B1174" s="258"/>
      <c r="C1174" s="266"/>
      <c r="D1174" s="670"/>
      <c r="E1174" s="670"/>
      <c r="F1174" s="670"/>
      <c r="G1174" s="670"/>
      <c r="H1174" s="670"/>
      <c r="I1174" s="670"/>
      <c r="J1174" s="670"/>
      <c r="K1174" s="267"/>
      <c r="L1174" s="258"/>
    </row>
    <row r="1175" spans="2:12" ht="15.75">
      <c r="B1175" s="258"/>
      <c r="C1175" s="266"/>
      <c r="D1175" s="742" t="s">
        <v>625</v>
      </c>
      <c r="E1175" s="743"/>
      <c r="F1175" s="743"/>
      <c r="G1175" s="743"/>
      <c r="H1175" s="743"/>
      <c r="I1175" s="743"/>
      <c r="J1175" s="744"/>
      <c r="K1175" s="267"/>
      <c r="L1175" s="309"/>
    </row>
    <row r="1176" spans="2:12" ht="15.75">
      <c r="B1176" s="310"/>
      <c r="C1176" s="311"/>
      <c r="D1176" s="745" t="s">
        <v>70</v>
      </c>
      <c r="E1176" s="746"/>
      <c r="F1176" s="746"/>
      <c r="G1176" s="313" t="s">
        <v>606</v>
      </c>
      <c r="H1176" s="314" t="s">
        <v>621</v>
      </c>
      <c r="I1176" s="312" t="s">
        <v>611</v>
      </c>
      <c r="J1176" s="315" t="s">
        <v>612</v>
      </c>
      <c r="K1176" s="316"/>
      <c r="L1176" s="317"/>
    </row>
    <row r="1177" spans="2:12" ht="15.75">
      <c r="B1177" s="258"/>
      <c r="C1177" s="266"/>
      <c r="D1177" s="725" t="s">
        <v>626</v>
      </c>
      <c r="E1177" s="726"/>
      <c r="F1177" s="726"/>
      <c r="G1177" s="318" t="s">
        <v>627</v>
      </c>
      <c r="H1177" s="319">
        <v>29224.691865875</v>
      </c>
      <c r="I1177" s="320">
        <v>0.9</v>
      </c>
      <c r="J1177" s="321">
        <f>(+IF(D1177="","",(H1177*I1177)))</f>
        <v>26302.222679287501</v>
      </c>
      <c r="K1177" s="267"/>
      <c r="L1177" s="309"/>
    </row>
    <row r="1178" spans="2:12" ht="15.75">
      <c r="B1178" s="258"/>
      <c r="C1178" s="266"/>
      <c r="D1178" s="725"/>
      <c r="E1178" s="726"/>
      <c r="F1178" s="726"/>
      <c r="G1178" s="318"/>
      <c r="H1178" s="319"/>
      <c r="I1178" s="320"/>
      <c r="J1178" s="321" t="str">
        <f>(+IF(D1178="","",(H1178*I1178)))</f>
        <v/>
      </c>
      <c r="K1178" s="267"/>
      <c r="L1178" s="309"/>
    </row>
    <row r="1179" spans="2:12" ht="15.75">
      <c r="B1179" s="258"/>
      <c r="C1179" s="266"/>
      <c r="D1179" s="725"/>
      <c r="E1179" s="726"/>
      <c r="F1179" s="726"/>
      <c r="G1179" s="318"/>
      <c r="H1179" s="319"/>
      <c r="I1179" s="320"/>
      <c r="J1179" s="321" t="str">
        <f>(+IF(D1179="","",(H1179*I1179)))</f>
        <v/>
      </c>
      <c r="K1179" s="267"/>
      <c r="L1179" s="309"/>
    </row>
    <row r="1180" spans="2:12" ht="15.75">
      <c r="B1180" s="258"/>
      <c r="C1180" s="266"/>
      <c r="D1180" s="727"/>
      <c r="E1180" s="728"/>
      <c r="F1180" s="728"/>
      <c r="G1180" s="322"/>
      <c r="H1180" s="323"/>
      <c r="I1180" s="324"/>
      <c r="J1180" s="325"/>
      <c r="K1180" s="267"/>
      <c r="L1180" s="309"/>
    </row>
    <row r="1181" spans="2:12" ht="15.75">
      <c r="B1181" s="258"/>
      <c r="C1181" s="266"/>
      <c r="D1181" s="258"/>
      <c r="E1181" s="258"/>
      <c r="F1181" s="258"/>
      <c r="G1181" s="729" t="s">
        <v>628</v>
      </c>
      <c r="H1181" s="729"/>
      <c r="I1181" s="730"/>
      <c r="J1181" s="293">
        <f>+ROUND(SUM(J1177:J1180),2)</f>
        <v>26302.22</v>
      </c>
      <c r="K1181" s="267"/>
      <c r="L1181" s="309"/>
    </row>
    <row r="1182" spans="2:12" ht="15.75">
      <c r="B1182" s="258"/>
      <c r="C1182" s="266"/>
      <c r="D1182" s="258"/>
      <c r="E1182" s="258"/>
      <c r="F1182" s="258"/>
      <c r="G1182" s="326"/>
      <c r="H1182" s="327"/>
      <c r="I1182" s="258"/>
      <c r="J1182" s="258"/>
      <c r="K1182" s="267"/>
      <c r="L1182" s="258"/>
    </row>
    <row r="1183" spans="2:12" ht="15.75">
      <c r="B1183" s="258"/>
      <c r="C1183" s="266"/>
      <c r="D1183" s="742" t="s">
        <v>643</v>
      </c>
      <c r="E1183" s="743"/>
      <c r="F1183" s="743"/>
      <c r="G1183" s="743"/>
      <c r="H1183" s="743"/>
      <c r="I1183" s="743"/>
      <c r="J1183" s="744"/>
      <c r="K1183" s="267"/>
      <c r="L1183" s="309"/>
    </row>
    <row r="1184" spans="2:12" ht="15.75">
      <c r="B1184" s="310"/>
      <c r="C1184" s="311"/>
      <c r="D1184" s="745" t="s">
        <v>70</v>
      </c>
      <c r="E1184" s="746"/>
      <c r="F1184" s="746"/>
      <c r="G1184" s="313" t="s">
        <v>606</v>
      </c>
      <c r="H1184" s="314" t="s">
        <v>621</v>
      </c>
      <c r="I1184" s="312" t="s">
        <v>611</v>
      </c>
      <c r="J1184" s="315" t="s">
        <v>612</v>
      </c>
      <c r="K1184" s="316"/>
      <c r="L1184" s="317"/>
    </row>
    <row r="1185" spans="2:12" ht="15.75">
      <c r="B1185" s="258"/>
      <c r="C1185" s="266"/>
      <c r="D1185" s="725" t="s">
        <v>651</v>
      </c>
      <c r="E1185" s="726"/>
      <c r="F1185" s="726"/>
      <c r="G1185" s="318" t="s">
        <v>652</v>
      </c>
      <c r="H1185" s="319">
        <v>10464</v>
      </c>
      <c r="I1185" s="320">
        <v>1.3</v>
      </c>
      <c r="J1185" s="321">
        <f>(+IF(D1185="","",(H1185*I1185)))</f>
        <v>13603.2</v>
      </c>
      <c r="K1185" s="267"/>
      <c r="L1185" s="309"/>
    </row>
    <row r="1186" spans="2:12" ht="15.75">
      <c r="B1186" s="258"/>
      <c r="C1186" s="266"/>
      <c r="D1186" s="725"/>
      <c r="E1186" s="726"/>
      <c r="F1186" s="726"/>
      <c r="G1186" s="318"/>
      <c r="H1186" s="319"/>
      <c r="I1186" s="320"/>
      <c r="J1186" s="321" t="str">
        <f>(+IF(D1186="","",(H1186*I1186)))</f>
        <v/>
      </c>
      <c r="K1186" s="267"/>
      <c r="L1186" s="309"/>
    </row>
    <row r="1187" spans="2:12" ht="15.75">
      <c r="B1187" s="258"/>
      <c r="C1187" s="266"/>
      <c r="D1187" s="727"/>
      <c r="E1187" s="728"/>
      <c r="F1187" s="728"/>
      <c r="G1187" s="322"/>
      <c r="H1187" s="323"/>
      <c r="I1187" s="324"/>
      <c r="J1187" s="325"/>
      <c r="K1187" s="267"/>
      <c r="L1187" s="309"/>
    </row>
    <row r="1188" spans="2:12" ht="15.75">
      <c r="B1188" s="258"/>
      <c r="C1188" s="266"/>
      <c r="D1188" s="258"/>
      <c r="E1188" s="258"/>
      <c r="F1188" s="258"/>
      <c r="G1188" s="729" t="s">
        <v>645</v>
      </c>
      <c r="H1188" s="729"/>
      <c r="I1188" s="730"/>
      <c r="J1188" s="293">
        <f>+ROUND(SUM(J1185:J1187),2)</f>
        <v>13603.2</v>
      </c>
      <c r="K1188" s="267"/>
      <c r="L1188" s="309"/>
    </row>
    <row r="1189" spans="2:12" ht="15.75">
      <c r="B1189" s="258"/>
      <c r="C1189" s="266"/>
      <c r="D1189" s="258"/>
      <c r="E1189" s="258"/>
      <c r="F1189" s="258"/>
      <c r="G1189" s="326"/>
      <c r="H1189" s="327"/>
      <c r="I1189" s="258"/>
      <c r="J1189" s="258"/>
      <c r="K1189" s="267"/>
      <c r="L1189" s="258"/>
    </row>
    <row r="1190" spans="2:12" ht="15.75">
      <c r="B1190" s="258"/>
      <c r="C1190" s="266"/>
      <c r="D1190" s="731" t="s">
        <v>629</v>
      </c>
      <c r="E1190" s="732"/>
      <c r="F1190" s="732"/>
      <c r="G1190" s="732"/>
      <c r="H1190" s="732"/>
      <c r="I1190" s="733"/>
      <c r="J1190" s="328">
        <f>ROUND((SUM(+J1165+J1173+J1181+J1188)),2)</f>
        <v>119997.54</v>
      </c>
      <c r="K1190" s="267"/>
      <c r="L1190" s="258"/>
    </row>
    <row r="1191" spans="2:12" ht="15.75">
      <c r="B1191" s="258"/>
      <c r="C1191" s="266"/>
      <c r="D1191" s="258"/>
      <c r="E1191" s="258"/>
      <c r="F1191" s="258"/>
      <c r="G1191" s="326"/>
      <c r="H1191" s="327"/>
      <c r="I1191" s="258"/>
      <c r="J1191" s="258"/>
      <c r="K1191" s="267"/>
      <c r="L1191" s="258"/>
    </row>
    <row r="1192" spans="2:12" ht="15.75">
      <c r="B1192" s="329"/>
      <c r="C1192" s="330"/>
      <c r="D1192" s="734" t="s">
        <v>630</v>
      </c>
      <c r="E1192" s="735"/>
      <c r="F1192" s="736"/>
      <c r="G1192" s="331"/>
      <c r="H1192" s="332"/>
      <c r="I1192" s="333">
        <v>0</v>
      </c>
      <c r="J1192" s="334">
        <f>+J1190*I1192</f>
        <v>0</v>
      </c>
      <c r="K1192" s="335"/>
      <c r="L1192" s="329"/>
    </row>
    <row r="1193" spans="2:12" ht="15.75">
      <c r="B1193" s="258"/>
      <c r="C1193" s="266"/>
      <c r="D1193" s="731" t="s">
        <v>631</v>
      </c>
      <c r="E1193" s="732"/>
      <c r="F1193" s="732"/>
      <c r="G1193" s="732"/>
      <c r="H1193" s="732"/>
      <c r="I1193" s="733"/>
      <c r="J1193" s="328">
        <f>+J1192+J1190</f>
        <v>119997.54</v>
      </c>
      <c r="K1193" s="267"/>
      <c r="L1193" s="258"/>
    </row>
    <row r="1194" spans="2:12" ht="15.75">
      <c r="B1194" s="258"/>
      <c r="C1194" s="266"/>
      <c r="D1194" s="258"/>
      <c r="E1194" s="258"/>
      <c r="F1194" s="258"/>
      <c r="G1194" s="326"/>
      <c r="H1194" s="327"/>
      <c r="I1194" s="258"/>
      <c r="J1194" s="258"/>
      <c r="K1194" s="267"/>
      <c r="L1194" s="258"/>
    </row>
    <row r="1195" spans="2:12" ht="15.75">
      <c r="B1195" s="329"/>
      <c r="C1195" s="330"/>
      <c r="D1195" s="771" t="s">
        <v>21</v>
      </c>
      <c r="E1195" s="772"/>
      <c r="F1195" s="772"/>
      <c r="G1195" s="336"/>
      <c r="H1195" s="337"/>
      <c r="I1195" s="338">
        <v>0.24</v>
      </c>
      <c r="J1195" s="339">
        <f>+J1190*I1195</f>
        <v>28799.409599999999</v>
      </c>
      <c r="K1195" s="335"/>
      <c r="L1195" s="329"/>
    </row>
    <row r="1196" spans="2:12" ht="15.75">
      <c r="B1196" s="329"/>
      <c r="C1196" s="330"/>
      <c r="D1196" s="773" t="s">
        <v>632</v>
      </c>
      <c r="E1196" s="774"/>
      <c r="F1196" s="774"/>
      <c r="G1196" s="336"/>
      <c r="H1196" s="337"/>
      <c r="I1196" s="340">
        <v>0.01</v>
      </c>
      <c r="J1196" s="341">
        <f>+J1190*I1196</f>
        <v>1199.9754</v>
      </c>
      <c r="K1196" s="335"/>
      <c r="L1196" s="329"/>
    </row>
    <row r="1197" spans="2:12" ht="15.75">
      <c r="B1197" s="329"/>
      <c r="C1197" s="330"/>
      <c r="D1197" s="773" t="s">
        <v>75</v>
      </c>
      <c r="E1197" s="774"/>
      <c r="F1197" s="774"/>
      <c r="G1197" s="342"/>
      <c r="H1197" s="343"/>
      <c r="I1197" s="340">
        <v>0.05</v>
      </c>
      <c r="J1197" s="341">
        <f>+J1190*I1197</f>
        <v>5999.8770000000004</v>
      </c>
      <c r="K1197" s="335"/>
      <c r="L1197" s="329"/>
    </row>
    <row r="1198" spans="2:12" ht="15.75">
      <c r="B1198" s="258"/>
      <c r="C1198" s="266"/>
      <c r="D1198" s="775" t="s">
        <v>633</v>
      </c>
      <c r="E1198" s="776"/>
      <c r="F1198" s="776"/>
      <c r="G1198" s="776"/>
      <c r="H1198" s="776"/>
      <c r="I1198" s="776"/>
      <c r="J1198" s="344">
        <f>SUM(J1195:J1197)</f>
        <v>35999.262000000002</v>
      </c>
      <c r="K1198" s="267"/>
      <c r="L1198" s="258"/>
    </row>
    <row r="1199" spans="2:12" ht="15.75">
      <c r="B1199" s="258"/>
      <c r="C1199" s="266"/>
      <c r="D1199" s="757"/>
      <c r="E1199" s="757"/>
      <c r="F1199" s="757"/>
      <c r="G1199" s="757"/>
      <c r="H1199" s="757"/>
      <c r="I1199" s="757"/>
      <c r="J1199" s="757"/>
      <c r="K1199" s="267"/>
      <c r="L1199" s="258"/>
    </row>
    <row r="1200" spans="2:12" ht="15.75">
      <c r="B1200" s="258"/>
      <c r="C1200" s="266"/>
      <c r="D1200" s="759" t="s">
        <v>634</v>
      </c>
      <c r="E1200" s="760"/>
      <c r="F1200" s="760"/>
      <c r="G1200" s="760"/>
      <c r="H1200" s="760"/>
      <c r="I1200" s="761"/>
      <c r="J1200" s="345">
        <f>ROUND(SUM(J1193+J1198),0)</f>
        <v>155997</v>
      </c>
      <c r="K1200" s="267"/>
      <c r="L1200" s="258"/>
    </row>
    <row r="1201" spans="2:12" ht="15.75">
      <c r="B1201" s="258"/>
      <c r="C1201" s="266"/>
      <c r="D1201" s="757"/>
      <c r="E1201" s="757"/>
      <c r="F1201" s="757"/>
      <c r="G1201" s="757"/>
      <c r="H1201" s="757"/>
      <c r="I1201" s="757"/>
      <c r="J1201" s="757"/>
      <c r="K1201" s="267"/>
      <c r="L1201" s="258"/>
    </row>
    <row r="1202" spans="2:12" ht="15.75">
      <c r="B1202" s="258"/>
      <c r="C1202" s="266"/>
      <c r="D1202" s="762" t="s">
        <v>635</v>
      </c>
      <c r="E1202" s="763"/>
      <c r="F1202" s="764"/>
      <c r="G1202" s="765"/>
      <c r="H1202" s="766"/>
      <c r="I1202" s="766"/>
      <c r="J1202" s="767"/>
      <c r="K1202" s="267"/>
      <c r="L1202" s="258"/>
    </row>
    <row r="1203" spans="2:12" ht="15.75">
      <c r="B1203" s="258"/>
      <c r="C1203" s="266"/>
      <c r="D1203" s="753"/>
      <c r="E1203" s="785"/>
      <c r="F1203" s="786"/>
      <c r="G1203" s="768"/>
      <c r="H1203" s="769"/>
      <c r="I1203" s="769"/>
      <c r="J1203" s="770"/>
      <c r="K1203" s="267"/>
      <c r="L1203" s="258"/>
    </row>
    <row r="1204" spans="2:12" ht="15.75">
      <c r="B1204" s="258"/>
      <c r="C1204" s="266"/>
      <c r="D1204" s="753"/>
      <c r="E1204" s="785"/>
      <c r="F1204" s="786"/>
      <c r="G1204" s="756" t="s">
        <v>636</v>
      </c>
      <c r="H1204" s="757"/>
      <c r="I1204" s="757"/>
      <c r="J1204" s="758"/>
      <c r="K1204" s="267"/>
      <c r="L1204" s="258"/>
    </row>
    <row r="1205" spans="2:12" ht="15.75">
      <c r="B1205" s="258"/>
      <c r="C1205" s="266"/>
      <c r="D1205" s="753"/>
      <c r="E1205" s="785"/>
      <c r="F1205" s="786"/>
      <c r="G1205" s="756" t="s">
        <v>637</v>
      </c>
      <c r="H1205" s="757"/>
      <c r="I1205" s="757"/>
      <c r="J1205" s="758"/>
      <c r="K1205" s="267"/>
      <c r="L1205" s="258"/>
    </row>
    <row r="1206" spans="2:12" ht="15.75">
      <c r="B1206" s="258"/>
      <c r="C1206" s="266"/>
      <c r="D1206" s="753"/>
      <c r="E1206" s="785"/>
      <c r="F1206" s="786"/>
      <c r="G1206" s="756" t="s">
        <v>79</v>
      </c>
      <c r="H1206" s="757"/>
      <c r="I1206" s="757"/>
      <c r="J1206" s="758"/>
      <c r="K1206" s="267"/>
      <c r="L1206" s="258"/>
    </row>
    <row r="1207" spans="2:12" ht="15.75">
      <c r="B1207" s="258"/>
      <c r="C1207" s="266"/>
      <c r="D1207" s="787"/>
      <c r="E1207" s="788"/>
      <c r="F1207" s="789"/>
      <c r="G1207" s="756" t="s">
        <v>636</v>
      </c>
      <c r="H1207" s="757"/>
      <c r="I1207" s="757"/>
      <c r="J1207" s="758"/>
      <c r="K1207" s="267"/>
      <c r="L1207" s="258"/>
    </row>
    <row r="1208" spans="2:12" ht="15.75">
      <c r="B1208" s="258"/>
      <c r="C1208" s="266"/>
      <c r="D1208" s="777"/>
      <c r="E1208" s="790"/>
      <c r="F1208" s="791"/>
      <c r="G1208" s="780" t="s">
        <v>638</v>
      </c>
      <c r="H1208" s="781"/>
      <c r="I1208" s="781"/>
      <c r="J1208" s="782"/>
      <c r="K1208" s="267"/>
      <c r="L1208" s="258"/>
    </row>
    <row r="1209" spans="2:12" ht="15.75">
      <c r="B1209" s="258"/>
      <c r="C1209" s="346"/>
      <c r="D1209" s="347"/>
      <c r="E1209" s="347"/>
      <c r="F1209" s="347"/>
      <c r="G1209" s="348"/>
      <c r="H1209" s="349"/>
      <c r="I1209" s="347"/>
      <c r="J1209" s="347"/>
      <c r="K1209" s="350"/>
      <c r="L1209" s="258"/>
    </row>
    <row r="1210" spans="2:12" ht="15.75">
      <c r="B1210" s="258"/>
      <c r="C1210" s="258"/>
      <c r="D1210" s="258"/>
      <c r="E1210" s="258"/>
      <c r="F1210" s="258"/>
      <c r="G1210" s="326"/>
      <c r="H1210" s="351"/>
      <c r="I1210" s="258"/>
      <c r="J1210" s="258"/>
      <c r="K1210" s="258"/>
      <c r="L1210" s="258"/>
    </row>
    <row r="1211" spans="2:12" ht="15.75">
      <c r="B1211" s="258"/>
      <c r="C1211" s="670"/>
      <c r="D1211" s="670"/>
      <c r="E1211" s="670"/>
      <c r="F1211" s="670"/>
      <c r="G1211" s="670"/>
      <c r="H1211" s="670"/>
      <c r="I1211" s="670"/>
      <c r="J1211" s="670"/>
      <c r="K1211" s="258"/>
      <c r="L1211" s="258"/>
    </row>
    <row r="1212" spans="2:12" ht="15.75">
      <c r="B1212" s="258"/>
      <c r="C1212" s="261"/>
      <c r="D1212" s="262"/>
      <c r="E1212" s="262"/>
      <c r="F1212" s="262"/>
      <c r="G1212" s="263"/>
      <c r="H1212" s="264"/>
      <c r="I1212" s="262"/>
      <c r="J1212" s="262"/>
      <c r="K1212" s="265"/>
      <c r="L1212" s="258"/>
    </row>
    <row r="1213" spans="2:12" ht="15.75">
      <c r="B1213" s="258"/>
      <c r="C1213" s="266"/>
      <c r="D1213" s="671"/>
      <c r="E1213" s="672"/>
      <c r="F1213" s="675" t="s">
        <v>592</v>
      </c>
      <c r="G1213" s="676"/>
      <c r="H1213" s="677"/>
      <c r="I1213" s="681" t="s">
        <v>593</v>
      </c>
      <c r="J1213" s="682"/>
      <c r="K1213" s="267"/>
      <c r="L1213" s="258"/>
    </row>
    <row r="1214" spans="2:12" ht="15.75">
      <c r="B1214" s="258"/>
      <c r="C1214" s="266"/>
      <c r="D1214" s="673"/>
      <c r="E1214" s="674"/>
      <c r="F1214" s="678"/>
      <c r="G1214" s="679"/>
      <c r="H1214" s="680"/>
      <c r="I1214" s="683" t="s">
        <v>594</v>
      </c>
      <c r="J1214" s="684"/>
      <c r="K1214" s="267"/>
      <c r="L1214" s="258"/>
    </row>
    <row r="1215" spans="2:12" ht="16.5">
      <c r="B1215" s="258"/>
      <c r="C1215" s="266"/>
      <c r="D1215" s="685" t="s">
        <v>595</v>
      </c>
      <c r="E1215" s="686"/>
      <c r="F1215" s="686"/>
      <c r="G1215" s="686"/>
      <c r="H1215" s="687"/>
      <c r="I1215" s="683" t="s">
        <v>596</v>
      </c>
      <c r="J1215" s="684"/>
      <c r="K1215" s="267"/>
      <c r="L1215" s="258"/>
    </row>
    <row r="1216" spans="2:12" ht="16.5">
      <c r="B1216" s="258"/>
      <c r="C1216" s="266"/>
      <c r="D1216" s="708" t="s">
        <v>597</v>
      </c>
      <c r="E1216" s="709"/>
      <c r="F1216" s="709"/>
      <c r="G1216" s="709"/>
      <c r="H1216" s="709"/>
      <c r="I1216" s="709"/>
      <c r="J1216" s="710"/>
      <c r="K1216" s="267"/>
      <c r="L1216" s="258"/>
    </row>
    <row r="1217" spans="2:12" ht="15.75">
      <c r="B1217" s="258"/>
      <c r="C1217" s="266"/>
      <c r="D1217" s="268"/>
      <c r="E1217" s="268"/>
      <c r="F1217" s="268"/>
      <c r="G1217" s="269"/>
      <c r="H1217" s="269"/>
      <c r="I1217" s="268"/>
      <c r="J1217" s="268"/>
      <c r="K1217" s="267"/>
      <c r="L1217" s="258"/>
    </row>
    <row r="1218" spans="2:12" ht="16.5">
      <c r="B1218" s="259"/>
      <c r="C1218" s="270"/>
      <c r="D1218" s="271" t="s">
        <v>598</v>
      </c>
      <c r="E1218" s="711" t="s">
        <v>599</v>
      </c>
      <c r="F1218" s="712"/>
      <c r="G1218" s="712"/>
      <c r="H1218" s="712"/>
      <c r="I1218" s="712"/>
      <c r="J1218" s="713"/>
      <c r="K1218" s="272"/>
      <c r="L1218" s="259"/>
    </row>
    <row r="1219" spans="2:12" ht="16.5">
      <c r="B1219" s="258"/>
      <c r="C1219" s="266"/>
      <c r="D1219" s="273">
        <v>4</v>
      </c>
      <c r="E1219" s="714" t="s">
        <v>701</v>
      </c>
      <c r="F1219" s="715"/>
      <c r="G1219" s="715"/>
      <c r="H1219" s="715"/>
      <c r="I1219" s="715"/>
      <c r="J1219" s="716"/>
      <c r="K1219" s="267"/>
      <c r="L1219" s="258"/>
    </row>
    <row r="1220" spans="2:12" ht="16.5">
      <c r="B1220" s="259"/>
      <c r="C1220" s="270"/>
      <c r="D1220" s="271" t="s">
        <v>601</v>
      </c>
      <c r="E1220" s="711" t="s">
        <v>602</v>
      </c>
      <c r="F1220" s="712"/>
      <c r="G1220" s="712"/>
      <c r="H1220" s="712"/>
      <c r="I1220" s="712"/>
      <c r="J1220" s="713"/>
      <c r="K1220" s="272"/>
      <c r="L1220" s="259"/>
    </row>
    <row r="1221" spans="2:12" ht="16.5">
      <c r="B1221" s="258"/>
      <c r="C1221" s="266"/>
      <c r="D1221" s="274">
        <v>4.01</v>
      </c>
      <c r="E1221" s="714" t="s">
        <v>702</v>
      </c>
      <c r="F1221" s="715"/>
      <c r="G1221" s="715"/>
      <c r="H1221" s="715"/>
      <c r="I1221" s="715"/>
      <c r="J1221" s="716"/>
      <c r="K1221" s="267"/>
      <c r="L1221" s="258"/>
    </row>
    <row r="1222" spans="2:12" ht="16.5">
      <c r="B1222" s="259"/>
      <c r="C1222" s="270"/>
      <c r="D1222" s="275" t="s">
        <v>604</v>
      </c>
      <c r="E1222" s="717" t="s">
        <v>605</v>
      </c>
      <c r="F1222" s="718"/>
      <c r="G1222" s="718"/>
      <c r="H1222" s="718"/>
      <c r="I1222" s="719"/>
      <c r="J1222" s="723" t="s">
        <v>606</v>
      </c>
      <c r="K1222" s="272"/>
      <c r="L1222" s="259"/>
    </row>
    <row r="1223" spans="2:12" ht="16.5">
      <c r="B1223" s="258"/>
      <c r="C1223" s="266"/>
      <c r="D1223" s="276" t="s">
        <v>703</v>
      </c>
      <c r="E1223" s="720"/>
      <c r="F1223" s="721"/>
      <c r="G1223" s="721"/>
      <c r="H1223" s="721"/>
      <c r="I1223" s="722"/>
      <c r="J1223" s="724"/>
      <c r="K1223" s="267"/>
      <c r="L1223" s="258"/>
    </row>
    <row r="1224" spans="2:12" ht="16.5">
      <c r="B1224" s="259"/>
      <c r="C1224" s="270"/>
      <c r="D1224" s="275" t="s">
        <v>608</v>
      </c>
      <c r="E1224" s="692" t="s">
        <v>175</v>
      </c>
      <c r="F1224" s="693"/>
      <c r="G1224" s="693"/>
      <c r="H1224" s="693"/>
      <c r="I1224" s="694"/>
      <c r="J1224" s="698" t="s">
        <v>109</v>
      </c>
      <c r="K1224" s="272"/>
      <c r="L1224" s="259"/>
    </row>
    <row r="1225" spans="2:12" ht="16.5">
      <c r="B1225" s="258"/>
      <c r="C1225" s="266"/>
      <c r="D1225" s="276" t="s">
        <v>703</v>
      </c>
      <c r="E1225" s="695"/>
      <c r="F1225" s="696"/>
      <c r="G1225" s="696"/>
      <c r="H1225" s="696"/>
      <c r="I1225" s="697"/>
      <c r="J1225" s="699"/>
      <c r="K1225" s="267"/>
      <c r="L1225" s="258"/>
    </row>
    <row r="1226" spans="2:12" ht="15.75">
      <c r="B1226" s="258"/>
      <c r="C1226" s="266"/>
      <c r="D1226" s="700"/>
      <c r="E1226" s="700"/>
      <c r="F1226" s="700"/>
      <c r="G1226" s="700"/>
      <c r="H1226" s="700"/>
      <c r="I1226" s="700"/>
      <c r="J1226" s="700"/>
      <c r="K1226" s="267"/>
      <c r="L1226" s="258"/>
    </row>
    <row r="1227" spans="2:12" ht="15.75">
      <c r="B1227" s="258"/>
      <c r="C1227" s="266"/>
      <c r="D1227" s="701" t="s">
        <v>609</v>
      </c>
      <c r="E1227" s="702"/>
      <c r="F1227" s="702"/>
      <c r="G1227" s="702"/>
      <c r="H1227" s="702"/>
      <c r="I1227" s="702"/>
      <c r="J1227" s="703"/>
      <c r="K1227" s="267"/>
      <c r="L1227" s="258"/>
    </row>
    <row r="1228" spans="2:12" ht="15.75">
      <c r="B1228" s="258"/>
      <c r="C1228" s="266"/>
      <c r="D1228" s="704" t="s">
        <v>70</v>
      </c>
      <c r="E1228" s="705"/>
      <c r="F1228" s="705"/>
      <c r="G1228" s="277" t="s">
        <v>606</v>
      </c>
      <c r="H1228" s="277" t="s">
        <v>610</v>
      </c>
      <c r="I1228" s="278" t="s">
        <v>611</v>
      </c>
      <c r="J1228" s="279" t="s">
        <v>612</v>
      </c>
      <c r="K1228" s="267"/>
      <c r="L1228" s="258"/>
    </row>
    <row r="1229" spans="2:12" ht="16.5">
      <c r="B1229" s="258"/>
      <c r="C1229" s="266"/>
      <c r="D1229" s="706" t="s">
        <v>704</v>
      </c>
      <c r="E1229" s="707"/>
      <c r="F1229" s="707"/>
      <c r="G1229" s="280" t="s">
        <v>109</v>
      </c>
      <c r="H1229" s="281">
        <v>92820</v>
      </c>
      <c r="I1229" s="282">
        <v>1</v>
      </c>
      <c r="J1229" s="283">
        <f>ROUND((+IF(D1229="","",H1229*I1229)),2)</f>
        <v>92820</v>
      </c>
      <c r="K1229" s="267"/>
      <c r="L1229" s="258"/>
    </row>
    <row r="1230" spans="2:12" ht="16.5">
      <c r="B1230" s="258"/>
      <c r="C1230" s="266"/>
      <c r="D1230" s="688" t="s">
        <v>656</v>
      </c>
      <c r="E1230" s="689"/>
      <c r="F1230" s="689"/>
      <c r="G1230" s="284" t="s">
        <v>657</v>
      </c>
      <c r="H1230" s="285">
        <v>3.65</v>
      </c>
      <c r="I1230" s="286">
        <v>10</v>
      </c>
      <c r="J1230" s="287">
        <f t="shared" ref="J1230:J1235" si="5">+IF(D1230="","",H1230*I1230)</f>
        <v>36.5</v>
      </c>
      <c r="K1230" s="267"/>
      <c r="L1230" s="258"/>
    </row>
    <row r="1231" spans="2:12" ht="16.5">
      <c r="B1231" s="258"/>
      <c r="C1231" s="266"/>
      <c r="D1231" s="688"/>
      <c r="E1231" s="689"/>
      <c r="F1231" s="689"/>
      <c r="G1231" s="284" t="s">
        <v>618</v>
      </c>
      <c r="H1231" s="285" t="s">
        <v>618</v>
      </c>
      <c r="I1231" s="286"/>
      <c r="J1231" s="287" t="str">
        <f t="shared" si="5"/>
        <v/>
      </c>
      <c r="K1231" s="267"/>
      <c r="L1231" s="258"/>
    </row>
    <row r="1232" spans="2:12" ht="16.5">
      <c r="B1232" s="258"/>
      <c r="C1232" s="266"/>
      <c r="D1232" s="688"/>
      <c r="E1232" s="689"/>
      <c r="F1232" s="689"/>
      <c r="G1232" s="284" t="s">
        <v>618</v>
      </c>
      <c r="H1232" s="285" t="s">
        <v>618</v>
      </c>
      <c r="I1232" s="286"/>
      <c r="J1232" s="287" t="str">
        <f t="shared" si="5"/>
        <v/>
      </c>
      <c r="K1232" s="267"/>
      <c r="L1232" s="258"/>
    </row>
    <row r="1233" spans="2:12" ht="16.5">
      <c r="B1233" s="258"/>
      <c r="C1233" s="266"/>
      <c r="D1233" s="688"/>
      <c r="E1233" s="689"/>
      <c r="F1233" s="689"/>
      <c r="G1233" s="284" t="s">
        <v>618</v>
      </c>
      <c r="H1233" s="285" t="s">
        <v>618</v>
      </c>
      <c r="I1233" s="286"/>
      <c r="J1233" s="287" t="str">
        <f t="shared" si="5"/>
        <v/>
      </c>
      <c r="K1233" s="267"/>
      <c r="L1233" s="258"/>
    </row>
    <row r="1234" spans="2:12" ht="16.5">
      <c r="B1234" s="258"/>
      <c r="C1234" s="266"/>
      <c r="D1234" s="688"/>
      <c r="E1234" s="689"/>
      <c r="F1234" s="689"/>
      <c r="G1234" s="284" t="s">
        <v>618</v>
      </c>
      <c r="H1234" s="285" t="s">
        <v>618</v>
      </c>
      <c r="I1234" s="286"/>
      <c r="J1234" s="287" t="str">
        <f t="shared" si="5"/>
        <v/>
      </c>
      <c r="K1234" s="267"/>
      <c r="L1234" s="258"/>
    </row>
    <row r="1235" spans="2:12" ht="16.5">
      <c r="B1235" s="258"/>
      <c r="C1235" s="266"/>
      <c r="D1235" s="690"/>
      <c r="E1235" s="691"/>
      <c r="F1235" s="691"/>
      <c r="G1235" s="288" t="s">
        <v>618</v>
      </c>
      <c r="H1235" s="289" t="s">
        <v>618</v>
      </c>
      <c r="I1235" s="290"/>
      <c r="J1235" s="291" t="str">
        <f t="shared" si="5"/>
        <v/>
      </c>
      <c r="K1235" s="267"/>
      <c r="L1235" s="258"/>
    </row>
    <row r="1236" spans="2:12" ht="15.75">
      <c r="B1236" s="258"/>
      <c r="C1236" s="266"/>
      <c r="D1236" s="258"/>
      <c r="E1236" s="258"/>
      <c r="F1236" s="258"/>
      <c r="G1236" s="740" t="s">
        <v>619</v>
      </c>
      <c r="H1236" s="740"/>
      <c r="I1236" s="741"/>
      <c r="J1236" s="293">
        <f>+ROUND(SUM(J1229:J1235),2)</f>
        <v>92856.5</v>
      </c>
      <c r="K1236" s="267"/>
      <c r="L1236" s="258"/>
    </row>
    <row r="1237" spans="2:12" ht="15.75">
      <c r="B1237" s="258"/>
      <c r="C1237" s="266"/>
      <c r="D1237" s="258"/>
      <c r="E1237" s="258"/>
      <c r="F1237" s="258"/>
      <c r="G1237" s="294"/>
      <c r="H1237" s="294"/>
      <c r="I1237" s="292"/>
      <c r="J1237" s="295"/>
      <c r="K1237" s="267"/>
      <c r="L1237" s="258"/>
    </row>
    <row r="1238" spans="2:12" ht="15.75">
      <c r="B1238" s="258"/>
      <c r="C1238" s="266"/>
      <c r="D1238" s="701" t="s">
        <v>620</v>
      </c>
      <c r="E1238" s="702"/>
      <c r="F1238" s="702"/>
      <c r="G1238" s="702"/>
      <c r="H1238" s="702"/>
      <c r="I1238" s="702"/>
      <c r="J1238" s="703"/>
      <c r="K1238" s="267"/>
      <c r="L1238" s="258"/>
    </row>
    <row r="1239" spans="2:12" ht="15.75">
      <c r="B1239" s="258"/>
      <c r="C1239" s="266"/>
      <c r="D1239" s="747" t="s">
        <v>70</v>
      </c>
      <c r="E1239" s="747"/>
      <c r="F1239" s="747"/>
      <c r="G1239" s="297" t="s">
        <v>606</v>
      </c>
      <c r="H1239" s="297" t="s">
        <v>621</v>
      </c>
      <c r="I1239" s="296" t="s">
        <v>611</v>
      </c>
      <c r="J1239" s="296" t="s">
        <v>612</v>
      </c>
      <c r="K1239" s="267"/>
      <c r="L1239" s="258"/>
    </row>
    <row r="1240" spans="2:12" ht="15.75">
      <c r="B1240" s="258"/>
      <c r="C1240" s="266"/>
      <c r="D1240" s="748" t="s">
        <v>622</v>
      </c>
      <c r="E1240" s="749"/>
      <c r="F1240" s="749"/>
      <c r="G1240" s="361" t="s">
        <v>623</v>
      </c>
      <c r="H1240" s="299">
        <v>17534.82</v>
      </c>
      <c r="I1240" s="300">
        <v>0.05</v>
      </c>
      <c r="J1240" s="283">
        <f>+IF(D1240="","",H1240*I1240)</f>
        <v>876.74099999999999</v>
      </c>
      <c r="K1240" s="267"/>
      <c r="L1240" s="258"/>
    </row>
    <row r="1241" spans="2:12" ht="15.75">
      <c r="B1241" s="258"/>
      <c r="C1241" s="266"/>
      <c r="D1241" s="750" t="s">
        <v>658</v>
      </c>
      <c r="E1241" s="751"/>
      <c r="F1241" s="752"/>
      <c r="G1241" s="298" t="s">
        <v>659</v>
      </c>
      <c r="H1241" s="352">
        <v>100000</v>
      </c>
      <c r="I1241" s="302">
        <v>0.13</v>
      </c>
      <c r="J1241" s="287">
        <f>+IF(D1241="","",H1241*I1241)</f>
        <v>13000</v>
      </c>
      <c r="K1241" s="267"/>
      <c r="L1241" s="258"/>
    </row>
    <row r="1242" spans="2:12" ht="15.75">
      <c r="B1242" s="258"/>
      <c r="C1242" s="266"/>
      <c r="D1242" s="783"/>
      <c r="E1242" s="784"/>
      <c r="F1242" s="784"/>
      <c r="G1242" s="304"/>
      <c r="H1242" s="305"/>
      <c r="I1242" s="306"/>
      <c r="J1242" s="307"/>
      <c r="K1242" s="267"/>
      <c r="L1242" s="258"/>
    </row>
    <row r="1243" spans="2:12" ht="15.75">
      <c r="B1243" s="258"/>
      <c r="C1243" s="266"/>
      <c r="D1243" s="258"/>
      <c r="E1243" s="258"/>
      <c r="F1243" s="258"/>
      <c r="G1243" s="740" t="s">
        <v>624</v>
      </c>
      <c r="H1243" s="740"/>
      <c r="I1243" s="741"/>
      <c r="J1243" s="308">
        <f>ROUND(+SUM(J1240:J1242),2)</f>
        <v>13876.74</v>
      </c>
      <c r="K1243" s="267"/>
      <c r="L1243" s="258"/>
    </row>
    <row r="1244" spans="2:12" ht="15.75">
      <c r="B1244" s="258"/>
      <c r="C1244" s="266"/>
      <c r="D1244" s="670"/>
      <c r="E1244" s="670"/>
      <c r="F1244" s="670"/>
      <c r="G1244" s="670"/>
      <c r="H1244" s="670"/>
      <c r="I1244" s="670"/>
      <c r="J1244" s="670"/>
      <c r="K1244" s="267"/>
      <c r="L1244" s="258"/>
    </row>
    <row r="1245" spans="2:12" ht="15.75">
      <c r="B1245" s="258"/>
      <c r="C1245" s="266"/>
      <c r="D1245" s="742" t="s">
        <v>625</v>
      </c>
      <c r="E1245" s="743"/>
      <c r="F1245" s="743"/>
      <c r="G1245" s="743"/>
      <c r="H1245" s="743"/>
      <c r="I1245" s="743"/>
      <c r="J1245" s="744"/>
      <c r="K1245" s="267"/>
      <c r="L1245" s="309"/>
    </row>
    <row r="1246" spans="2:12" ht="15.75">
      <c r="B1246" s="310"/>
      <c r="C1246" s="311"/>
      <c r="D1246" s="745" t="s">
        <v>70</v>
      </c>
      <c r="E1246" s="746"/>
      <c r="F1246" s="746"/>
      <c r="G1246" s="313" t="s">
        <v>606</v>
      </c>
      <c r="H1246" s="314" t="s">
        <v>621</v>
      </c>
      <c r="I1246" s="312" t="s">
        <v>611</v>
      </c>
      <c r="J1246" s="315" t="s">
        <v>612</v>
      </c>
      <c r="K1246" s="316"/>
      <c r="L1246" s="317"/>
    </row>
    <row r="1247" spans="2:12" ht="15.75">
      <c r="B1247" s="258"/>
      <c r="C1247" s="266"/>
      <c r="D1247" s="725" t="s">
        <v>626</v>
      </c>
      <c r="E1247" s="726"/>
      <c r="F1247" s="726"/>
      <c r="G1247" s="318" t="s">
        <v>627</v>
      </c>
      <c r="H1247" s="319">
        <v>29224.691865875</v>
      </c>
      <c r="I1247" s="320">
        <v>0.6</v>
      </c>
      <c r="J1247" s="321">
        <f>(+IF(D1247="","",(H1247*I1247)))</f>
        <v>17534.815119524999</v>
      </c>
      <c r="K1247" s="267"/>
      <c r="L1247" s="309"/>
    </row>
    <row r="1248" spans="2:12" ht="15.75">
      <c r="B1248" s="258"/>
      <c r="C1248" s="266"/>
      <c r="D1248" s="725"/>
      <c r="E1248" s="726"/>
      <c r="F1248" s="726"/>
      <c r="G1248" s="318"/>
      <c r="H1248" s="319"/>
      <c r="I1248" s="320"/>
      <c r="J1248" s="321" t="str">
        <f>(+IF(D1248="","",(H1248*I1248)))</f>
        <v/>
      </c>
      <c r="K1248" s="267"/>
      <c r="L1248" s="309"/>
    </row>
    <row r="1249" spans="2:12" ht="15.75">
      <c r="B1249" s="258"/>
      <c r="C1249" s="266"/>
      <c r="D1249" s="725"/>
      <c r="E1249" s="726"/>
      <c r="F1249" s="726"/>
      <c r="G1249" s="318"/>
      <c r="H1249" s="319"/>
      <c r="I1249" s="320"/>
      <c r="J1249" s="321" t="str">
        <f>(+IF(D1249="","",(H1249*I1249)))</f>
        <v/>
      </c>
      <c r="K1249" s="267"/>
      <c r="L1249" s="309"/>
    </row>
    <row r="1250" spans="2:12" ht="15.75">
      <c r="B1250" s="258"/>
      <c r="C1250" s="266"/>
      <c r="D1250" s="727"/>
      <c r="E1250" s="728"/>
      <c r="F1250" s="728"/>
      <c r="G1250" s="322"/>
      <c r="H1250" s="323"/>
      <c r="I1250" s="324"/>
      <c r="J1250" s="325"/>
      <c r="K1250" s="267"/>
      <c r="L1250" s="309"/>
    </row>
    <row r="1251" spans="2:12" ht="15.75">
      <c r="B1251" s="258"/>
      <c r="C1251" s="266"/>
      <c r="D1251" s="258"/>
      <c r="E1251" s="258"/>
      <c r="F1251" s="258"/>
      <c r="G1251" s="729" t="s">
        <v>628</v>
      </c>
      <c r="H1251" s="729"/>
      <c r="I1251" s="730"/>
      <c r="J1251" s="293">
        <f>+ROUND(SUM(J1247:J1250),2)</f>
        <v>17534.82</v>
      </c>
      <c r="K1251" s="267"/>
      <c r="L1251" s="309"/>
    </row>
    <row r="1252" spans="2:12" ht="15.75">
      <c r="B1252" s="258"/>
      <c r="C1252" s="266"/>
      <c r="D1252" s="258"/>
      <c r="E1252" s="258"/>
      <c r="F1252" s="258"/>
      <c r="G1252" s="326"/>
      <c r="H1252" s="327"/>
      <c r="I1252" s="258"/>
      <c r="J1252" s="258"/>
      <c r="K1252" s="267"/>
      <c r="L1252" s="258"/>
    </row>
    <row r="1253" spans="2:12" ht="15.75">
      <c r="B1253" s="258"/>
      <c r="C1253" s="266"/>
      <c r="D1253" s="731" t="s">
        <v>629</v>
      </c>
      <c r="E1253" s="732"/>
      <c r="F1253" s="732"/>
      <c r="G1253" s="732"/>
      <c r="H1253" s="732"/>
      <c r="I1253" s="733"/>
      <c r="J1253" s="328">
        <f>ROUND((SUM(+J1236+J1243+J1251)),2)</f>
        <v>124268.06</v>
      </c>
      <c r="K1253" s="267"/>
      <c r="L1253" s="258"/>
    </row>
    <row r="1254" spans="2:12" ht="15.75">
      <c r="B1254" s="258"/>
      <c r="C1254" s="266"/>
      <c r="D1254" s="258"/>
      <c r="E1254" s="258"/>
      <c r="F1254" s="258"/>
      <c r="G1254" s="326"/>
      <c r="H1254" s="327"/>
      <c r="I1254" s="258"/>
      <c r="J1254" s="258"/>
      <c r="K1254" s="267"/>
      <c r="L1254" s="258"/>
    </row>
    <row r="1255" spans="2:12" ht="15.75">
      <c r="B1255" s="329"/>
      <c r="C1255" s="330"/>
      <c r="D1255" s="734" t="s">
        <v>630</v>
      </c>
      <c r="E1255" s="735"/>
      <c r="F1255" s="736"/>
      <c r="G1255" s="331"/>
      <c r="H1255" s="332"/>
      <c r="I1255" s="333">
        <v>0</v>
      </c>
      <c r="J1255" s="334">
        <f>+J1253*I1255</f>
        <v>0</v>
      </c>
      <c r="K1255" s="335"/>
      <c r="L1255" s="329"/>
    </row>
    <row r="1256" spans="2:12" ht="15.75">
      <c r="B1256" s="258"/>
      <c r="C1256" s="266"/>
      <c r="D1256" s="731" t="s">
        <v>631</v>
      </c>
      <c r="E1256" s="732"/>
      <c r="F1256" s="732"/>
      <c r="G1256" s="732"/>
      <c r="H1256" s="732"/>
      <c r="I1256" s="733"/>
      <c r="J1256" s="328">
        <f>+J1255+J1253</f>
        <v>124268.06</v>
      </c>
      <c r="K1256" s="267"/>
      <c r="L1256" s="258"/>
    </row>
    <row r="1257" spans="2:12" ht="15.75">
      <c r="B1257" s="258"/>
      <c r="C1257" s="266"/>
      <c r="D1257" s="258"/>
      <c r="E1257" s="258"/>
      <c r="F1257" s="258"/>
      <c r="G1257" s="326"/>
      <c r="H1257" s="327"/>
      <c r="I1257" s="258"/>
      <c r="J1257" s="258"/>
      <c r="K1257" s="267"/>
      <c r="L1257" s="258"/>
    </row>
    <row r="1258" spans="2:12" ht="15.75">
      <c r="B1258" s="329"/>
      <c r="C1258" s="330"/>
      <c r="D1258" s="771" t="s">
        <v>21</v>
      </c>
      <c r="E1258" s="772"/>
      <c r="F1258" s="772"/>
      <c r="G1258" s="336"/>
      <c r="H1258" s="337"/>
      <c r="I1258" s="338">
        <v>0.24</v>
      </c>
      <c r="J1258" s="339">
        <f>+J1253*I1258</f>
        <v>29824.3344</v>
      </c>
      <c r="K1258" s="335"/>
      <c r="L1258" s="329"/>
    </row>
    <row r="1259" spans="2:12" ht="15.75">
      <c r="B1259" s="329"/>
      <c r="C1259" s="330"/>
      <c r="D1259" s="773" t="s">
        <v>632</v>
      </c>
      <c r="E1259" s="774"/>
      <c r="F1259" s="774"/>
      <c r="G1259" s="336"/>
      <c r="H1259" s="337"/>
      <c r="I1259" s="340">
        <v>0.01</v>
      </c>
      <c r="J1259" s="341">
        <f>+J1253*I1259</f>
        <v>1242.6805999999999</v>
      </c>
      <c r="K1259" s="335"/>
      <c r="L1259" s="329"/>
    </row>
    <row r="1260" spans="2:12" ht="15.75">
      <c r="B1260" s="329"/>
      <c r="C1260" s="330"/>
      <c r="D1260" s="773" t="s">
        <v>75</v>
      </c>
      <c r="E1260" s="774"/>
      <c r="F1260" s="774"/>
      <c r="G1260" s="342"/>
      <c r="H1260" s="343"/>
      <c r="I1260" s="340">
        <v>0.05</v>
      </c>
      <c r="J1260" s="341">
        <f>+J1253*I1260</f>
        <v>6213.4030000000002</v>
      </c>
      <c r="K1260" s="335"/>
      <c r="L1260" s="329"/>
    </row>
    <row r="1261" spans="2:12" ht="15.75">
      <c r="B1261" s="258"/>
      <c r="C1261" s="266"/>
      <c r="D1261" s="775" t="s">
        <v>633</v>
      </c>
      <c r="E1261" s="776"/>
      <c r="F1261" s="776"/>
      <c r="G1261" s="776"/>
      <c r="H1261" s="776"/>
      <c r="I1261" s="776"/>
      <c r="J1261" s="344">
        <f>SUM(J1258:J1260)</f>
        <v>37280.417999999998</v>
      </c>
      <c r="K1261" s="267"/>
      <c r="L1261" s="258"/>
    </row>
    <row r="1262" spans="2:12" ht="15.75">
      <c r="B1262" s="258"/>
      <c r="C1262" s="266"/>
      <c r="D1262" s="757"/>
      <c r="E1262" s="757"/>
      <c r="F1262" s="757"/>
      <c r="G1262" s="757"/>
      <c r="H1262" s="757"/>
      <c r="I1262" s="757"/>
      <c r="J1262" s="757"/>
      <c r="K1262" s="267"/>
      <c r="L1262" s="258"/>
    </row>
    <row r="1263" spans="2:12" ht="15.75">
      <c r="B1263" s="258"/>
      <c r="C1263" s="266"/>
      <c r="D1263" s="759" t="s">
        <v>634</v>
      </c>
      <c r="E1263" s="760"/>
      <c r="F1263" s="760"/>
      <c r="G1263" s="760"/>
      <c r="H1263" s="760"/>
      <c r="I1263" s="761"/>
      <c r="J1263" s="345">
        <f>ROUND(SUM(J1256+J1261),0)</f>
        <v>161548</v>
      </c>
      <c r="K1263" s="267"/>
      <c r="L1263" s="258"/>
    </row>
    <row r="1264" spans="2:12" ht="15.75">
      <c r="B1264" s="258"/>
      <c r="C1264" s="266"/>
      <c r="D1264" s="757"/>
      <c r="E1264" s="757"/>
      <c r="F1264" s="757"/>
      <c r="G1264" s="757"/>
      <c r="H1264" s="757"/>
      <c r="I1264" s="757"/>
      <c r="J1264" s="757"/>
      <c r="K1264" s="267"/>
      <c r="L1264" s="258"/>
    </row>
    <row r="1265" spans="2:12" ht="15.75">
      <c r="B1265" s="258"/>
      <c r="C1265" s="266"/>
      <c r="D1265" s="762" t="s">
        <v>635</v>
      </c>
      <c r="E1265" s="763"/>
      <c r="F1265" s="764"/>
      <c r="G1265" s="765"/>
      <c r="H1265" s="766"/>
      <c r="I1265" s="766"/>
      <c r="J1265" s="767"/>
      <c r="K1265" s="267"/>
      <c r="L1265" s="258"/>
    </row>
    <row r="1266" spans="2:12" ht="15.75">
      <c r="B1266" s="258"/>
      <c r="C1266" s="266"/>
      <c r="D1266" s="833" t="s">
        <v>705</v>
      </c>
      <c r="E1266" s="834"/>
      <c r="F1266" s="835"/>
      <c r="G1266" s="768"/>
      <c r="H1266" s="769"/>
      <c r="I1266" s="769"/>
      <c r="J1266" s="770"/>
      <c r="K1266" s="267"/>
      <c r="L1266" s="258"/>
    </row>
    <row r="1267" spans="2:12" ht="15.75">
      <c r="B1267" s="258"/>
      <c r="C1267" s="266"/>
      <c r="D1267" s="836"/>
      <c r="E1267" s="837"/>
      <c r="F1267" s="838"/>
      <c r="G1267" s="756" t="s">
        <v>636</v>
      </c>
      <c r="H1267" s="757"/>
      <c r="I1267" s="757"/>
      <c r="J1267" s="758"/>
      <c r="K1267" s="267"/>
      <c r="L1267" s="258"/>
    </row>
    <row r="1268" spans="2:12" ht="15.75">
      <c r="B1268" s="258"/>
      <c r="C1268" s="266"/>
      <c r="D1268" s="836"/>
      <c r="E1268" s="837"/>
      <c r="F1268" s="838"/>
      <c r="G1268" s="756" t="s">
        <v>637</v>
      </c>
      <c r="H1268" s="757"/>
      <c r="I1268" s="757"/>
      <c r="J1268" s="758"/>
      <c r="K1268" s="267"/>
      <c r="L1268" s="258"/>
    </row>
    <row r="1269" spans="2:12" ht="15.75">
      <c r="B1269" s="258"/>
      <c r="C1269" s="266"/>
      <c r="D1269" s="839"/>
      <c r="E1269" s="840"/>
      <c r="F1269" s="841"/>
      <c r="G1269" s="756" t="s">
        <v>79</v>
      </c>
      <c r="H1269" s="757"/>
      <c r="I1269" s="757"/>
      <c r="J1269" s="758"/>
      <c r="K1269" s="267"/>
      <c r="L1269" s="258"/>
    </row>
    <row r="1270" spans="2:12" ht="15.75">
      <c r="B1270" s="258"/>
      <c r="C1270" s="266"/>
      <c r="D1270" s="787"/>
      <c r="E1270" s="788"/>
      <c r="F1270" s="789"/>
      <c r="G1270" s="756" t="s">
        <v>636</v>
      </c>
      <c r="H1270" s="757"/>
      <c r="I1270" s="757"/>
      <c r="J1270" s="758"/>
      <c r="K1270" s="267"/>
      <c r="L1270" s="258"/>
    </row>
    <row r="1271" spans="2:12" ht="15.75">
      <c r="B1271" s="258"/>
      <c r="C1271" s="266"/>
      <c r="D1271" s="777"/>
      <c r="E1271" s="790"/>
      <c r="F1271" s="791"/>
      <c r="G1271" s="780" t="s">
        <v>638</v>
      </c>
      <c r="H1271" s="781"/>
      <c r="I1271" s="781"/>
      <c r="J1271" s="782"/>
      <c r="K1271" s="267"/>
      <c r="L1271" s="258"/>
    </row>
    <row r="1272" spans="2:12" ht="15.75">
      <c r="B1272" s="258"/>
      <c r="C1272" s="346"/>
      <c r="D1272" s="347"/>
      <c r="E1272" s="347"/>
      <c r="F1272" s="347"/>
      <c r="G1272" s="348"/>
      <c r="H1272" s="349"/>
      <c r="I1272" s="347"/>
      <c r="J1272" s="347"/>
      <c r="K1272" s="350"/>
      <c r="L1272" s="258"/>
    </row>
    <row r="1273" spans="2:12" ht="15.75">
      <c r="B1273" s="258"/>
      <c r="C1273" s="258"/>
      <c r="D1273" s="258"/>
      <c r="E1273" s="258"/>
      <c r="F1273" s="258"/>
      <c r="G1273" s="326"/>
      <c r="H1273" s="351"/>
      <c r="I1273" s="258"/>
      <c r="J1273" s="258"/>
      <c r="K1273" s="258"/>
      <c r="L1273" s="258"/>
    </row>
    <row r="1274" spans="2:12" ht="15.75">
      <c r="B1274" s="258"/>
      <c r="C1274" s="670"/>
      <c r="D1274" s="670"/>
      <c r="E1274" s="670"/>
      <c r="F1274" s="670"/>
      <c r="G1274" s="670"/>
      <c r="H1274" s="670"/>
      <c r="I1274" s="670"/>
      <c r="J1274" s="670"/>
      <c r="K1274" s="258"/>
      <c r="L1274" s="258"/>
    </row>
    <row r="1275" spans="2:12" ht="15.75">
      <c r="B1275" s="258"/>
      <c r="C1275" s="261"/>
      <c r="D1275" s="262"/>
      <c r="E1275" s="262"/>
      <c r="F1275" s="262"/>
      <c r="G1275" s="263"/>
      <c r="H1275" s="264"/>
      <c r="I1275" s="392"/>
      <c r="J1275" s="262"/>
      <c r="K1275" s="265"/>
      <c r="L1275" s="258"/>
    </row>
    <row r="1276" spans="2:12" ht="15.75">
      <c r="B1276" s="258"/>
      <c r="C1276" s="266"/>
      <c r="D1276" s="671"/>
      <c r="E1276" s="672"/>
      <c r="F1276" s="675" t="s">
        <v>592</v>
      </c>
      <c r="G1276" s="676"/>
      <c r="H1276" s="677"/>
      <c r="I1276" s="681" t="s">
        <v>593</v>
      </c>
      <c r="J1276" s="682"/>
      <c r="K1276" s="267"/>
      <c r="L1276" s="258"/>
    </row>
    <row r="1277" spans="2:12" ht="15.75">
      <c r="B1277" s="258"/>
      <c r="C1277" s="266"/>
      <c r="D1277" s="673"/>
      <c r="E1277" s="674"/>
      <c r="F1277" s="678"/>
      <c r="G1277" s="679"/>
      <c r="H1277" s="680"/>
      <c r="I1277" s="683" t="s">
        <v>594</v>
      </c>
      <c r="J1277" s="684"/>
      <c r="K1277" s="267"/>
      <c r="L1277" s="258"/>
    </row>
    <row r="1278" spans="2:12" ht="16.5">
      <c r="B1278" s="258"/>
      <c r="C1278" s="266"/>
      <c r="D1278" s="685" t="s">
        <v>595</v>
      </c>
      <c r="E1278" s="686"/>
      <c r="F1278" s="686"/>
      <c r="G1278" s="686"/>
      <c r="H1278" s="687"/>
      <c r="I1278" s="683" t="s">
        <v>596</v>
      </c>
      <c r="J1278" s="684"/>
      <c r="K1278" s="267"/>
      <c r="L1278" s="258"/>
    </row>
    <row r="1279" spans="2:12" ht="16.5">
      <c r="B1279" s="258"/>
      <c r="C1279" s="266"/>
      <c r="D1279" s="708" t="s">
        <v>597</v>
      </c>
      <c r="E1279" s="709"/>
      <c r="F1279" s="709"/>
      <c r="G1279" s="709"/>
      <c r="H1279" s="709"/>
      <c r="I1279" s="709"/>
      <c r="J1279" s="710"/>
      <c r="K1279" s="267"/>
      <c r="L1279" s="258"/>
    </row>
    <row r="1280" spans="2:12" ht="15.75">
      <c r="B1280" s="258"/>
      <c r="C1280" s="266"/>
      <c r="D1280" s="268"/>
      <c r="E1280" s="268"/>
      <c r="F1280" s="268"/>
      <c r="G1280" s="269"/>
      <c r="H1280" s="269"/>
      <c r="I1280" s="268"/>
      <c r="J1280" s="268"/>
      <c r="K1280" s="267"/>
      <c r="L1280" s="258"/>
    </row>
    <row r="1281" spans="2:12" ht="16.5">
      <c r="B1281" s="259"/>
      <c r="C1281" s="270"/>
      <c r="D1281" s="271" t="s">
        <v>598</v>
      </c>
      <c r="E1281" s="711" t="s">
        <v>599</v>
      </c>
      <c r="F1281" s="712"/>
      <c r="G1281" s="712"/>
      <c r="H1281" s="712"/>
      <c r="I1281" s="712"/>
      <c r="J1281" s="713"/>
      <c r="K1281" s="272"/>
      <c r="L1281" s="259"/>
    </row>
    <row r="1282" spans="2:12" ht="16.5">
      <c r="B1282" s="258"/>
      <c r="C1282" s="266"/>
      <c r="D1282" s="273">
        <v>2</v>
      </c>
      <c r="E1282" s="714" t="s">
        <v>653</v>
      </c>
      <c r="F1282" s="715"/>
      <c r="G1282" s="715"/>
      <c r="H1282" s="715"/>
      <c r="I1282" s="715"/>
      <c r="J1282" s="716"/>
      <c r="K1282" s="267"/>
      <c r="L1282" s="258"/>
    </row>
    <row r="1283" spans="2:12" ht="16.5">
      <c r="B1283" s="259"/>
      <c r="C1283" s="270"/>
      <c r="D1283" s="271" t="s">
        <v>601</v>
      </c>
      <c r="E1283" s="711" t="s">
        <v>602</v>
      </c>
      <c r="F1283" s="712"/>
      <c r="G1283" s="712"/>
      <c r="H1283" s="712"/>
      <c r="I1283" s="712"/>
      <c r="J1283" s="713"/>
      <c r="K1283" s="272"/>
      <c r="L1283" s="259"/>
    </row>
    <row r="1284" spans="2:12" ht="16.5">
      <c r="B1284" s="258"/>
      <c r="C1284" s="266"/>
      <c r="D1284" s="273">
        <v>2.12</v>
      </c>
      <c r="E1284" s="714" t="s">
        <v>706</v>
      </c>
      <c r="F1284" s="715"/>
      <c r="G1284" s="715"/>
      <c r="H1284" s="715"/>
      <c r="I1284" s="715"/>
      <c r="J1284" s="716"/>
      <c r="K1284" s="267"/>
      <c r="L1284" s="258"/>
    </row>
    <row r="1285" spans="2:12" ht="16.5">
      <c r="B1285" s="259"/>
      <c r="C1285" s="270"/>
      <c r="D1285" s="275" t="s">
        <v>604</v>
      </c>
      <c r="E1285" s="717" t="s">
        <v>605</v>
      </c>
      <c r="F1285" s="718"/>
      <c r="G1285" s="718"/>
      <c r="H1285" s="718"/>
      <c r="I1285" s="719"/>
      <c r="J1285" s="723" t="s">
        <v>606</v>
      </c>
      <c r="K1285" s="272"/>
      <c r="L1285" s="259"/>
    </row>
    <row r="1286" spans="2:12" ht="16.5">
      <c r="B1286" s="258"/>
      <c r="C1286" s="266"/>
      <c r="D1286" s="276" t="s">
        <v>707</v>
      </c>
      <c r="E1286" s="720"/>
      <c r="F1286" s="721"/>
      <c r="G1286" s="721"/>
      <c r="H1286" s="721"/>
      <c r="I1286" s="722"/>
      <c r="J1286" s="724"/>
      <c r="K1286" s="267"/>
      <c r="L1286" s="258"/>
    </row>
    <row r="1287" spans="2:12" ht="16.5">
      <c r="B1287" s="259"/>
      <c r="C1287" s="270"/>
      <c r="D1287" s="275" t="s">
        <v>608</v>
      </c>
      <c r="E1287" s="692" t="s">
        <v>176</v>
      </c>
      <c r="F1287" s="693"/>
      <c r="G1287" s="693"/>
      <c r="H1287" s="693"/>
      <c r="I1287" s="694"/>
      <c r="J1287" s="698" t="s">
        <v>174</v>
      </c>
      <c r="K1287" s="272"/>
      <c r="L1287" s="259"/>
    </row>
    <row r="1288" spans="2:12" ht="16.5">
      <c r="B1288" s="258"/>
      <c r="C1288" s="266"/>
      <c r="D1288" s="276" t="s">
        <v>707</v>
      </c>
      <c r="E1288" s="695"/>
      <c r="F1288" s="696"/>
      <c r="G1288" s="696"/>
      <c r="H1288" s="696"/>
      <c r="I1288" s="697"/>
      <c r="J1288" s="699"/>
      <c r="K1288" s="267"/>
      <c r="L1288" s="258"/>
    </row>
    <row r="1289" spans="2:12" ht="15.75">
      <c r="B1289" s="258"/>
      <c r="C1289" s="266"/>
      <c r="D1289" s="700"/>
      <c r="E1289" s="700"/>
      <c r="F1289" s="700"/>
      <c r="G1289" s="700"/>
      <c r="H1289" s="700"/>
      <c r="I1289" s="700"/>
      <c r="J1289" s="700"/>
      <c r="K1289" s="267"/>
      <c r="L1289" s="258"/>
    </row>
    <row r="1290" spans="2:12" ht="15.75">
      <c r="B1290" s="258"/>
      <c r="C1290" s="266"/>
      <c r="D1290" s="701" t="s">
        <v>609</v>
      </c>
      <c r="E1290" s="702"/>
      <c r="F1290" s="702"/>
      <c r="G1290" s="702"/>
      <c r="H1290" s="702"/>
      <c r="I1290" s="702"/>
      <c r="J1290" s="703"/>
      <c r="K1290" s="267"/>
      <c r="L1290" s="258"/>
    </row>
    <row r="1291" spans="2:12" ht="15.75">
      <c r="B1291" s="258"/>
      <c r="C1291" s="266"/>
      <c r="D1291" s="704" t="s">
        <v>70</v>
      </c>
      <c r="E1291" s="705"/>
      <c r="F1291" s="705"/>
      <c r="G1291" s="277" t="s">
        <v>606</v>
      </c>
      <c r="H1291" s="277" t="s">
        <v>610</v>
      </c>
      <c r="I1291" s="393" t="s">
        <v>611</v>
      </c>
      <c r="J1291" s="279" t="s">
        <v>612</v>
      </c>
      <c r="K1291" s="267"/>
      <c r="L1291" s="258"/>
    </row>
    <row r="1292" spans="2:12" ht="16.5">
      <c r="B1292" s="258"/>
      <c r="C1292" s="266"/>
      <c r="D1292" s="706" t="s">
        <v>708</v>
      </c>
      <c r="E1292" s="707"/>
      <c r="F1292" s="707"/>
      <c r="G1292" s="280" t="s">
        <v>174</v>
      </c>
      <c r="H1292" s="281">
        <v>9333.42</v>
      </c>
      <c r="I1292" s="394">
        <v>1.05</v>
      </c>
      <c r="J1292" s="283">
        <f>ROUND((+IF(D1292="","",H1292*I1292)),2)</f>
        <v>9800.09</v>
      </c>
      <c r="K1292" s="267"/>
      <c r="L1292" s="258"/>
    </row>
    <row r="1293" spans="2:12" ht="16.5">
      <c r="B1293" s="258"/>
      <c r="C1293" s="266"/>
      <c r="D1293" s="688" t="s">
        <v>709</v>
      </c>
      <c r="E1293" s="689"/>
      <c r="F1293" s="689"/>
      <c r="G1293" s="284" t="s">
        <v>710</v>
      </c>
      <c r="H1293" s="285">
        <v>64850</v>
      </c>
      <c r="I1293" s="395">
        <v>3.0000000000000001E-3</v>
      </c>
      <c r="J1293" s="287">
        <f t="shared" ref="J1293:J1301" si="6">+IF(D1293="","",H1293*I1293)</f>
        <v>194.55</v>
      </c>
      <c r="K1293" s="267"/>
      <c r="L1293" s="258"/>
    </row>
    <row r="1294" spans="2:12" ht="16.5">
      <c r="B1294" s="258"/>
      <c r="C1294" s="266"/>
      <c r="D1294" s="842" t="s">
        <v>711</v>
      </c>
      <c r="E1294" s="843"/>
      <c r="F1294" s="843"/>
      <c r="G1294" s="396" t="s">
        <v>710</v>
      </c>
      <c r="H1294" s="397">
        <v>52600</v>
      </c>
      <c r="I1294" s="398">
        <v>3.0000000000000001E-3</v>
      </c>
      <c r="J1294" s="399">
        <f t="shared" si="6"/>
        <v>157.80000000000001</v>
      </c>
      <c r="K1294" s="267"/>
      <c r="L1294" s="258"/>
    </row>
    <row r="1295" spans="2:12" ht="16.5">
      <c r="B1295" s="258"/>
      <c r="C1295" s="266"/>
      <c r="D1295" s="842" t="s">
        <v>712</v>
      </c>
      <c r="E1295" s="843"/>
      <c r="F1295" s="843"/>
      <c r="G1295" s="396" t="s">
        <v>225</v>
      </c>
      <c r="H1295" s="397">
        <v>7016.5</v>
      </c>
      <c r="I1295" s="400">
        <v>0.17</v>
      </c>
      <c r="J1295" s="399">
        <f t="shared" si="6"/>
        <v>1192.8050000000001</v>
      </c>
      <c r="K1295" s="267"/>
      <c r="L1295" s="258"/>
    </row>
    <row r="1296" spans="2:12" ht="16.5">
      <c r="B1296" s="258"/>
      <c r="C1296" s="266"/>
      <c r="D1296" s="842" t="s">
        <v>713</v>
      </c>
      <c r="E1296" s="843"/>
      <c r="F1296" s="843"/>
      <c r="G1296" s="396" t="s">
        <v>225</v>
      </c>
      <c r="H1296" s="397">
        <v>3752</v>
      </c>
      <c r="I1296" s="400">
        <v>0.1</v>
      </c>
      <c r="J1296" s="399">
        <f t="shared" si="6"/>
        <v>375.20000000000005</v>
      </c>
      <c r="K1296" s="267"/>
      <c r="L1296" s="258"/>
    </row>
    <row r="1297" spans="2:12" ht="16.5">
      <c r="B1297" s="258"/>
      <c r="C1297" s="266"/>
      <c r="D1297" s="842" t="s">
        <v>714</v>
      </c>
      <c r="E1297" s="843"/>
      <c r="F1297" s="843"/>
      <c r="G1297" s="396" t="s">
        <v>225</v>
      </c>
      <c r="H1297" s="397">
        <v>2694.5</v>
      </c>
      <c r="I1297" s="400">
        <v>0.1</v>
      </c>
      <c r="J1297" s="399">
        <f t="shared" si="6"/>
        <v>269.45</v>
      </c>
      <c r="K1297" s="267"/>
      <c r="L1297" s="258"/>
    </row>
    <row r="1298" spans="2:12" ht="16.5">
      <c r="B1298" s="258"/>
      <c r="C1298" s="266"/>
      <c r="D1298" s="688"/>
      <c r="E1298" s="689"/>
      <c r="F1298" s="689"/>
      <c r="G1298" s="284" t="s">
        <v>618</v>
      </c>
      <c r="H1298" s="285" t="s">
        <v>618</v>
      </c>
      <c r="I1298" s="401"/>
      <c r="J1298" s="287" t="str">
        <f t="shared" si="6"/>
        <v/>
      </c>
      <c r="K1298" s="267"/>
      <c r="L1298" s="258"/>
    </row>
    <row r="1299" spans="2:12" ht="16.5">
      <c r="B1299" s="258"/>
      <c r="C1299" s="266"/>
      <c r="D1299" s="688"/>
      <c r="E1299" s="689"/>
      <c r="F1299" s="689"/>
      <c r="G1299" s="284" t="s">
        <v>618</v>
      </c>
      <c r="H1299" s="285" t="s">
        <v>618</v>
      </c>
      <c r="I1299" s="401"/>
      <c r="J1299" s="287" t="str">
        <f t="shared" si="6"/>
        <v/>
      </c>
      <c r="K1299" s="267"/>
      <c r="L1299" s="258"/>
    </row>
    <row r="1300" spans="2:12" ht="16.5">
      <c r="B1300" s="258"/>
      <c r="C1300" s="266"/>
      <c r="D1300" s="688"/>
      <c r="E1300" s="689"/>
      <c r="F1300" s="689"/>
      <c r="G1300" s="284" t="s">
        <v>618</v>
      </c>
      <c r="H1300" s="285" t="s">
        <v>618</v>
      </c>
      <c r="I1300" s="401"/>
      <c r="J1300" s="287" t="str">
        <f t="shared" si="6"/>
        <v/>
      </c>
      <c r="K1300" s="267"/>
      <c r="L1300" s="258"/>
    </row>
    <row r="1301" spans="2:12" ht="16.5">
      <c r="B1301" s="258"/>
      <c r="C1301" s="266"/>
      <c r="D1301" s="690"/>
      <c r="E1301" s="691"/>
      <c r="F1301" s="691"/>
      <c r="G1301" s="288" t="s">
        <v>618</v>
      </c>
      <c r="H1301" s="289" t="s">
        <v>618</v>
      </c>
      <c r="I1301" s="402"/>
      <c r="J1301" s="291" t="str">
        <f t="shared" si="6"/>
        <v/>
      </c>
      <c r="K1301" s="267"/>
      <c r="L1301" s="258"/>
    </row>
    <row r="1302" spans="2:12" ht="15.75">
      <c r="B1302" s="258"/>
      <c r="C1302" s="266"/>
      <c r="D1302" s="258"/>
      <c r="E1302" s="258"/>
      <c r="F1302" s="258"/>
      <c r="G1302" s="740" t="s">
        <v>619</v>
      </c>
      <c r="H1302" s="740"/>
      <c r="I1302" s="741"/>
      <c r="J1302" s="293">
        <f>+ROUND(SUM(J1292:J1301),2)</f>
        <v>11989.9</v>
      </c>
      <c r="K1302" s="267"/>
      <c r="L1302" s="258"/>
    </row>
    <row r="1303" spans="2:12" ht="15.75">
      <c r="B1303" s="258"/>
      <c r="C1303" s="266"/>
      <c r="D1303" s="258"/>
      <c r="E1303" s="258"/>
      <c r="F1303" s="258"/>
      <c r="G1303" s="294"/>
      <c r="H1303" s="294"/>
      <c r="I1303" s="403"/>
      <c r="J1303" s="295"/>
      <c r="K1303" s="267"/>
      <c r="L1303" s="258"/>
    </row>
    <row r="1304" spans="2:12" ht="15.75">
      <c r="B1304" s="258"/>
      <c r="C1304" s="266"/>
      <c r="D1304" s="701" t="s">
        <v>620</v>
      </c>
      <c r="E1304" s="702"/>
      <c r="F1304" s="702"/>
      <c r="G1304" s="702"/>
      <c r="H1304" s="702"/>
      <c r="I1304" s="702"/>
      <c r="J1304" s="703"/>
      <c r="K1304" s="267"/>
      <c r="L1304" s="258"/>
    </row>
    <row r="1305" spans="2:12" ht="15.75">
      <c r="B1305" s="258"/>
      <c r="C1305" s="266"/>
      <c r="D1305" s="747" t="s">
        <v>70</v>
      </c>
      <c r="E1305" s="747"/>
      <c r="F1305" s="747"/>
      <c r="G1305" s="297" t="s">
        <v>606</v>
      </c>
      <c r="H1305" s="297" t="s">
        <v>621</v>
      </c>
      <c r="I1305" s="404" t="s">
        <v>611</v>
      </c>
      <c r="J1305" s="296" t="s">
        <v>612</v>
      </c>
      <c r="K1305" s="267"/>
      <c r="L1305" s="258"/>
    </row>
    <row r="1306" spans="2:12" ht="15.75">
      <c r="B1306" s="258"/>
      <c r="C1306" s="266"/>
      <c r="D1306" s="748" t="s">
        <v>622</v>
      </c>
      <c r="E1306" s="749"/>
      <c r="F1306" s="749"/>
      <c r="G1306" s="298" t="s">
        <v>623</v>
      </c>
      <c r="H1306" s="299">
        <v>1402.79</v>
      </c>
      <c r="I1306" s="405">
        <v>0.05</v>
      </c>
      <c r="J1306" s="283">
        <f>+IF(D1306="","",H1306*I1306)</f>
        <v>70.139499999999998</v>
      </c>
      <c r="K1306" s="267"/>
      <c r="L1306" s="258"/>
    </row>
    <row r="1307" spans="2:12" ht="15.75">
      <c r="B1307" s="258"/>
      <c r="C1307" s="266"/>
      <c r="D1307" s="750"/>
      <c r="E1307" s="751"/>
      <c r="F1307" s="752"/>
      <c r="G1307" s="298" t="s">
        <v>618</v>
      </c>
      <c r="H1307" s="301" t="s">
        <v>618</v>
      </c>
      <c r="I1307" s="406"/>
      <c r="J1307" s="287" t="str">
        <f>+IF(D1307="","",H1307*I1307)</f>
        <v/>
      </c>
      <c r="K1307" s="267"/>
      <c r="L1307" s="258"/>
    </row>
    <row r="1308" spans="2:12" ht="15.75">
      <c r="B1308" s="258"/>
      <c r="C1308" s="266"/>
      <c r="D1308" s="783"/>
      <c r="E1308" s="784"/>
      <c r="F1308" s="784"/>
      <c r="G1308" s="304" t="s">
        <v>618</v>
      </c>
      <c r="H1308" s="305" t="s">
        <v>618</v>
      </c>
      <c r="I1308" s="407"/>
      <c r="J1308" s="307" t="str">
        <f>+IF(D1308="","",H1308*I1308)</f>
        <v/>
      </c>
      <c r="K1308" s="267"/>
      <c r="L1308" s="258"/>
    </row>
    <row r="1309" spans="2:12" ht="15.75">
      <c r="B1309" s="258"/>
      <c r="C1309" s="266"/>
      <c r="D1309" s="258"/>
      <c r="E1309" s="258"/>
      <c r="F1309" s="258"/>
      <c r="G1309" s="740" t="s">
        <v>624</v>
      </c>
      <c r="H1309" s="740"/>
      <c r="I1309" s="741"/>
      <c r="J1309" s="308">
        <f>ROUND(+SUM(J1306:J1308),2)</f>
        <v>70.14</v>
      </c>
      <c r="K1309" s="267"/>
      <c r="L1309" s="258"/>
    </row>
    <row r="1310" spans="2:12" ht="15.75">
      <c r="B1310" s="258"/>
      <c r="C1310" s="266"/>
      <c r="D1310" s="670"/>
      <c r="E1310" s="670"/>
      <c r="F1310" s="670"/>
      <c r="G1310" s="670"/>
      <c r="H1310" s="670"/>
      <c r="I1310" s="670"/>
      <c r="J1310" s="670"/>
      <c r="K1310" s="267"/>
      <c r="L1310" s="258"/>
    </row>
    <row r="1311" spans="2:12" ht="15.75">
      <c r="B1311" s="258"/>
      <c r="C1311" s="266"/>
      <c r="D1311" s="742" t="s">
        <v>625</v>
      </c>
      <c r="E1311" s="743"/>
      <c r="F1311" s="743"/>
      <c r="G1311" s="743"/>
      <c r="H1311" s="743"/>
      <c r="I1311" s="743"/>
      <c r="J1311" s="744"/>
      <c r="K1311" s="267"/>
      <c r="L1311" s="309"/>
    </row>
    <row r="1312" spans="2:12" ht="15.75">
      <c r="B1312" s="310"/>
      <c r="C1312" s="311"/>
      <c r="D1312" s="745" t="s">
        <v>70</v>
      </c>
      <c r="E1312" s="746"/>
      <c r="F1312" s="746"/>
      <c r="G1312" s="313" t="s">
        <v>606</v>
      </c>
      <c r="H1312" s="314" t="s">
        <v>621</v>
      </c>
      <c r="I1312" s="408" t="s">
        <v>611</v>
      </c>
      <c r="J1312" s="315" t="s">
        <v>612</v>
      </c>
      <c r="K1312" s="316"/>
      <c r="L1312" s="317"/>
    </row>
    <row r="1313" spans="2:12" ht="15.75">
      <c r="B1313" s="258"/>
      <c r="C1313" s="266"/>
      <c r="D1313" s="725" t="s">
        <v>715</v>
      </c>
      <c r="E1313" s="726"/>
      <c r="F1313" s="726"/>
      <c r="G1313" s="318" t="s">
        <v>627</v>
      </c>
      <c r="H1313" s="319">
        <v>35069.629374999997</v>
      </c>
      <c r="I1313" s="409">
        <v>0.04</v>
      </c>
      <c r="J1313" s="321">
        <f>(+IF(D1313="","",(H1313*I1313)))</f>
        <v>1402.785175</v>
      </c>
      <c r="K1313" s="267"/>
      <c r="L1313" s="309"/>
    </row>
    <row r="1314" spans="2:12" ht="15.75">
      <c r="B1314" s="258"/>
      <c r="C1314" s="266"/>
      <c r="D1314" s="727"/>
      <c r="E1314" s="728"/>
      <c r="F1314" s="728"/>
      <c r="G1314" s="322"/>
      <c r="H1314" s="323"/>
      <c r="I1314" s="410"/>
      <c r="J1314" s="325"/>
      <c r="K1314" s="267"/>
      <c r="L1314" s="309"/>
    </row>
    <row r="1315" spans="2:12" ht="15.75">
      <c r="B1315" s="258"/>
      <c r="C1315" s="266"/>
      <c r="D1315" s="258"/>
      <c r="E1315" s="258"/>
      <c r="F1315" s="258"/>
      <c r="G1315" s="729" t="s">
        <v>628</v>
      </c>
      <c r="H1315" s="729"/>
      <c r="I1315" s="730"/>
      <c r="J1315" s="293">
        <f>+ROUND(SUM(J1313:J1314),2)</f>
        <v>1402.79</v>
      </c>
      <c r="K1315" s="267"/>
      <c r="L1315" s="309"/>
    </row>
    <row r="1316" spans="2:12" ht="15.75">
      <c r="B1316" s="258"/>
      <c r="C1316" s="266"/>
      <c r="D1316" s="258"/>
      <c r="E1316" s="258"/>
      <c r="F1316" s="258"/>
      <c r="G1316" s="326"/>
      <c r="H1316" s="327"/>
      <c r="I1316" s="411"/>
      <c r="J1316" s="258"/>
      <c r="K1316" s="267"/>
      <c r="L1316" s="258"/>
    </row>
    <row r="1317" spans="2:12" ht="15.75">
      <c r="B1317" s="258"/>
      <c r="C1317" s="266"/>
      <c r="D1317" s="731" t="s">
        <v>629</v>
      </c>
      <c r="E1317" s="732"/>
      <c r="F1317" s="732"/>
      <c r="G1317" s="732"/>
      <c r="H1317" s="732"/>
      <c r="I1317" s="733"/>
      <c r="J1317" s="328">
        <f>ROUND((SUM(+J1302+J1309+J1315)),2)</f>
        <v>13462.83</v>
      </c>
      <c r="K1317" s="267"/>
      <c r="L1317" s="258"/>
    </row>
    <row r="1318" spans="2:12" ht="15.75">
      <c r="B1318" s="258"/>
      <c r="C1318" s="266"/>
      <c r="D1318" s="258"/>
      <c r="E1318" s="258"/>
      <c r="F1318" s="258"/>
      <c r="G1318" s="326"/>
      <c r="H1318" s="327"/>
      <c r="I1318" s="411"/>
      <c r="J1318" s="258"/>
      <c r="K1318" s="267"/>
      <c r="L1318" s="258"/>
    </row>
    <row r="1319" spans="2:12" ht="15.75">
      <c r="B1319" s="329"/>
      <c r="C1319" s="330"/>
      <c r="D1319" s="734" t="s">
        <v>630</v>
      </c>
      <c r="E1319" s="735"/>
      <c r="F1319" s="736"/>
      <c r="G1319" s="331"/>
      <c r="H1319" s="332"/>
      <c r="I1319" s="412">
        <v>0</v>
      </c>
      <c r="J1319" s="334">
        <f>+J1317*I1319</f>
        <v>0</v>
      </c>
      <c r="K1319" s="335"/>
      <c r="L1319" s="329"/>
    </row>
    <row r="1320" spans="2:12" ht="15.75">
      <c r="B1320" s="258"/>
      <c r="C1320" s="266"/>
      <c r="D1320" s="731" t="s">
        <v>631</v>
      </c>
      <c r="E1320" s="732"/>
      <c r="F1320" s="732"/>
      <c r="G1320" s="732"/>
      <c r="H1320" s="732"/>
      <c r="I1320" s="733"/>
      <c r="J1320" s="328">
        <f>+J1319+J1317</f>
        <v>13462.83</v>
      </c>
      <c r="K1320" s="267"/>
      <c r="L1320" s="258"/>
    </row>
    <row r="1321" spans="2:12" ht="15.75">
      <c r="B1321" s="258"/>
      <c r="C1321" s="266"/>
      <c r="D1321" s="258"/>
      <c r="E1321" s="258"/>
      <c r="F1321" s="258"/>
      <c r="G1321" s="326"/>
      <c r="H1321" s="327"/>
      <c r="I1321" s="411"/>
      <c r="J1321" s="258"/>
      <c r="K1321" s="267"/>
      <c r="L1321" s="258"/>
    </row>
    <row r="1322" spans="2:12" ht="15.75">
      <c r="B1322" s="329"/>
      <c r="C1322" s="330"/>
      <c r="D1322" s="771" t="s">
        <v>21</v>
      </c>
      <c r="E1322" s="772"/>
      <c r="F1322" s="772"/>
      <c r="G1322" s="336"/>
      <c r="H1322" s="337"/>
      <c r="I1322" s="338">
        <v>0.24</v>
      </c>
      <c r="J1322" s="339">
        <f>+J1317*I1322</f>
        <v>3231.0791999999997</v>
      </c>
      <c r="K1322" s="335"/>
      <c r="L1322" s="329"/>
    </row>
    <row r="1323" spans="2:12" ht="15.75">
      <c r="B1323" s="329"/>
      <c r="C1323" s="330"/>
      <c r="D1323" s="773" t="s">
        <v>632</v>
      </c>
      <c r="E1323" s="774"/>
      <c r="F1323" s="774"/>
      <c r="G1323" s="336"/>
      <c r="H1323" s="337"/>
      <c r="I1323" s="340">
        <v>0.01</v>
      </c>
      <c r="J1323" s="341">
        <f>+J1317*I1323</f>
        <v>134.6283</v>
      </c>
      <c r="K1323" s="335"/>
      <c r="L1323" s="329"/>
    </row>
    <row r="1324" spans="2:12" ht="15.75">
      <c r="B1324" s="329"/>
      <c r="C1324" s="330"/>
      <c r="D1324" s="773" t="s">
        <v>75</v>
      </c>
      <c r="E1324" s="774"/>
      <c r="F1324" s="774"/>
      <c r="G1324" s="342"/>
      <c r="H1324" s="343"/>
      <c r="I1324" s="340">
        <v>0.05</v>
      </c>
      <c r="J1324" s="341">
        <f>+J1317*I1324</f>
        <v>673.14150000000006</v>
      </c>
      <c r="K1324" s="335"/>
      <c r="L1324" s="329"/>
    </row>
    <row r="1325" spans="2:12" ht="15.75">
      <c r="B1325" s="258"/>
      <c r="C1325" s="266"/>
      <c r="D1325" s="775" t="s">
        <v>633</v>
      </c>
      <c r="E1325" s="776"/>
      <c r="F1325" s="776"/>
      <c r="G1325" s="776"/>
      <c r="H1325" s="776"/>
      <c r="I1325" s="776"/>
      <c r="J1325" s="344">
        <f>SUM(J1322:J1324)</f>
        <v>4038.8489999999997</v>
      </c>
      <c r="K1325" s="267"/>
      <c r="L1325" s="258"/>
    </row>
    <row r="1326" spans="2:12" ht="15.75">
      <c r="B1326" s="258"/>
      <c r="C1326" s="266"/>
      <c r="D1326" s="757"/>
      <c r="E1326" s="757"/>
      <c r="F1326" s="757"/>
      <c r="G1326" s="757"/>
      <c r="H1326" s="757"/>
      <c r="I1326" s="757"/>
      <c r="J1326" s="757"/>
      <c r="K1326" s="267"/>
      <c r="L1326" s="258"/>
    </row>
    <row r="1327" spans="2:12" ht="15.75">
      <c r="B1327" s="258"/>
      <c r="C1327" s="266"/>
      <c r="D1327" s="759" t="s">
        <v>634</v>
      </c>
      <c r="E1327" s="760"/>
      <c r="F1327" s="760"/>
      <c r="G1327" s="760"/>
      <c r="H1327" s="760"/>
      <c r="I1327" s="761"/>
      <c r="J1327" s="345">
        <f>ROUND(SUM(J1320+J1325),0)</f>
        <v>17502</v>
      </c>
      <c r="K1327" s="267"/>
      <c r="L1327" s="258"/>
    </row>
    <row r="1328" spans="2:12" ht="15.75">
      <c r="B1328" s="258"/>
      <c r="C1328" s="266"/>
      <c r="D1328" s="757"/>
      <c r="E1328" s="757"/>
      <c r="F1328" s="757"/>
      <c r="G1328" s="757"/>
      <c r="H1328" s="757"/>
      <c r="I1328" s="757"/>
      <c r="J1328" s="757"/>
      <c r="K1328" s="267"/>
      <c r="L1328" s="258"/>
    </row>
    <row r="1329" spans="2:12" ht="15.75">
      <c r="B1329" s="258"/>
      <c r="C1329" s="266"/>
      <c r="D1329" s="762" t="s">
        <v>635</v>
      </c>
      <c r="E1329" s="763"/>
      <c r="F1329" s="764"/>
      <c r="G1329" s="765"/>
      <c r="H1329" s="766"/>
      <c r="I1329" s="766"/>
      <c r="J1329" s="767"/>
      <c r="K1329" s="267"/>
      <c r="L1329" s="258"/>
    </row>
    <row r="1330" spans="2:12" ht="15.75">
      <c r="B1330" s="258"/>
      <c r="C1330" s="266"/>
      <c r="D1330" s="753"/>
      <c r="E1330" s="785"/>
      <c r="F1330" s="786"/>
      <c r="G1330" s="768"/>
      <c r="H1330" s="769"/>
      <c r="I1330" s="769"/>
      <c r="J1330" s="770"/>
      <c r="K1330" s="267"/>
      <c r="L1330" s="258"/>
    </row>
    <row r="1331" spans="2:12" ht="15.75">
      <c r="B1331" s="258"/>
      <c r="C1331" s="266"/>
      <c r="D1331" s="753"/>
      <c r="E1331" s="785"/>
      <c r="F1331" s="786"/>
      <c r="G1331" s="756" t="s">
        <v>636</v>
      </c>
      <c r="H1331" s="757"/>
      <c r="I1331" s="757"/>
      <c r="J1331" s="758"/>
      <c r="K1331" s="267"/>
      <c r="L1331" s="258"/>
    </row>
    <row r="1332" spans="2:12" ht="15.75">
      <c r="B1332" s="258"/>
      <c r="C1332" s="266"/>
      <c r="D1332" s="753"/>
      <c r="E1332" s="785"/>
      <c r="F1332" s="786"/>
      <c r="G1332" s="756" t="s">
        <v>637</v>
      </c>
      <c r="H1332" s="757"/>
      <c r="I1332" s="757"/>
      <c r="J1332" s="758"/>
      <c r="K1332" s="267"/>
      <c r="L1332" s="258"/>
    </row>
    <row r="1333" spans="2:12" ht="15.75">
      <c r="B1333" s="258"/>
      <c r="C1333" s="266"/>
      <c r="D1333" s="753"/>
      <c r="E1333" s="785"/>
      <c r="F1333" s="786"/>
      <c r="G1333" s="756" t="s">
        <v>79</v>
      </c>
      <c r="H1333" s="757"/>
      <c r="I1333" s="757"/>
      <c r="J1333" s="758"/>
      <c r="K1333" s="267"/>
      <c r="L1333" s="258"/>
    </row>
    <row r="1334" spans="2:12" ht="15.75">
      <c r="B1334" s="258"/>
      <c r="C1334" s="266"/>
      <c r="D1334" s="787"/>
      <c r="E1334" s="788"/>
      <c r="F1334" s="789"/>
      <c r="G1334" s="756" t="s">
        <v>636</v>
      </c>
      <c r="H1334" s="757"/>
      <c r="I1334" s="757"/>
      <c r="J1334" s="758"/>
      <c r="K1334" s="267"/>
      <c r="L1334" s="258"/>
    </row>
    <row r="1335" spans="2:12" ht="15.75">
      <c r="B1335" s="258"/>
      <c r="C1335" s="266"/>
      <c r="D1335" s="777"/>
      <c r="E1335" s="790"/>
      <c r="F1335" s="791"/>
      <c r="G1335" s="780" t="s">
        <v>638</v>
      </c>
      <c r="H1335" s="781"/>
      <c r="I1335" s="781"/>
      <c r="J1335" s="782"/>
      <c r="K1335" s="267"/>
      <c r="L1335" s="258"/>
    </row>
    <row r="1336" spans="2:12" ht="15.75">
      <c r="B1336" s="258"/>
      <c r="C1336" s="346"/>
      <c r="D1336" s="347"/>
      <c r="E1336" s="347"/>
      <c r="F1336" s="347"/>
      <c r="G1336" s="348"/>
      <c r="H1336" s="349"/>
      <c r="I1336" s="413"/>
      <c r="J1336" s="347"/>
      <c r="K1336" s="350"/>
      <c r="L1336" s="258"/>
    </row>
    <row r="1337" spans="2:12" ht="15.75">
      <c r="B1337" s="258"/>
      <c r="C1337" s="258"/>
      <c r="D1337" s="258"/>
      <c r="E1337" s="258"/>
      <c r="F1337" s="258"/>
      <c r="G1337" s="326"/>
      <c r="H1337" s="351"/>
      <c r="I1337" s="411"/>
      <c r="J1337" s="258"/>
      <c r="K1337" s="258"/>
      <c r="L1337" s="258"/>
    </row>
    <row r="1338" spans="2:12" ht="15.75">
      <c r="B1338" s="258"/>
      <c r="C1338" s="670"/>
      <c r="D1338" s="670"/>
      <c r="E1338" s="670"/>
      <c r="F1338" s="670"/>
      <c r="G1338" s="670"/>
      <c r="H1338" s="670"/>
      <c r="I1338" s="670"/>
      <c r="J1338" s="670"/>
      <c r="K1338" s="258"/>
      <c r="L1338" s="258"/>
    </row>
    <row r="1339" spans="2:12" ht="15.75">
      <c r="B1339" s="258"/>
      <c r="C1339" s="261"/>
      <c r="D1339" s="262"/>
      <c r="E1339" s="262"/>
      <c r="F1339" s="262"/>
      <c r="G1339" s="263"/>
      <c r="H1339" s="264"/>
      <c r="I1339" s="392"/>
      <c r="J1339" s="262"/>
      <c r="K1339" s="265"/>
      <c r="L1339" s="258"/>
    </row>
    <row r="1340" spans="2:12" ht="15.75">
      <c r="B1340" s="258"/>
      <c r="C1340" s="266"/>
      <c r="D1340" s="671"/>
      <c r="E1340" s="672"/>
      <c r="F1340" s="675" t="s">
        <v>592</v>
      </c>
      <c r="G1340" s="676"/>
      <c r="H1340" s="677"/>
      <c r="I1340" s="681" t="s">
        <v>593</v>
      </c>
      <c r="J1340" s="682"/>
      <c r="K1340" s="267"/>
      <c r="L1340" s="258"/>
    </row>
    <row r="1341" spans="2:12" ht="15.75">
      <c r="B1341" s="258"/>
      <c r="C1341" s="266"/>
      <c r="D1341" s="673"/>
      <c r="E1341" s="674"/>
      <c r="F1341" s="678"/>
      <c r="G1341" s="679"/>
      <c r="H1341" s="680"/>
      <c r="I1341" s="683" t="s">
        <v>594</v>
      </c>
      <c r="J1341" s="684"/>
      <c r="K1341" s="267"/>
      <c r="L1341" s="258"/>
    </row>
    <row r="1342" spans="2:12" ht="16.5">
      <c r="B1342" s="258"/>
      <c r="C1342" s="266"/>
      <c r="D1342" s="685" t="s">
        <v>595</v>
      </c>
      <c r="E1342" s="686"/>
      <c r="F1342" s="686"/>
      <c r="G1342" s="686"/>
      <c r="H1342" s="687"/>
      <c r="I1342" s="683" t="s">
        <v>596</v>
      </c>
      <c r="J1342" s="684"/>
      <c r="K1342" s="267"/>
      <c r="L1342" s="258"/>
    </row>
    <row r="1343" spans="2:12" ht="16.5">
      <c r="B1343" s="258"/>
      <c r="C1343" s="266"/>
      <c r="D1343" s="708" t="s">
        <v>597</v>
      </c>
      <c r="E1343" s="709"/>
      <c r="F1343" s="709"/>
      <c r="G1343" s="709"/>
      <c r="H1343" s="709"/>
      <c r="I1343" s="709"/>
      <c r="J1343" s="710"/>
      <c r="K1343" s="267"/>
      <c r="L1343" s="258"/>
    </row>
    <row r="1344" spans="2:12" ht="15.75">
      <c r="B1344" s="258"/>
      <c r="C1344" s="266"/>
      <c r="D1344" s="268"/>
      <c r="E1344" s="268"/>
      <c r="F1344" s="268"/>
      <c r="G1344" s="269"/>
      <c r="H1344" s="269"/>
      <c r="I1344" s="268"/>
      <c r="J1344" s="268"/>
      <c r="K1344" s="267"/>
      <c r="L1344" s="258"/>
    </row>
    <row r="1345" spans="2:12" ht="16.5">
      <c r="B1345" s="259"/>
      <c r="C1345" s="270"/>
      <c r="D1345" s="414" t="s">
        <v>598</v>
      </c>
      <c r="E1345" s="712" t="s">
        <v>599</v>
      </c>
      <c r="F1345" s="712"/>
      <c r="G1345" s="712"/>
      <c r="H1345" s="712"/>
      <c r="I1345" s="712"/>
      <c r="J1345" s="713"/>
      <c r="K1345" s="272"/>
      <c r="L1345" s="259"/>
    </row>
    <row r="1346" spans="2:12" ht="16.5">
      <c r="B1346" s="258"/>
      <c r="C1346" s="266"/>
      <c r="D1346" s="415">
        <v>2</v>
      </c>
      <c r="E1346" s="715" t="s">
        <v>653</v>
      </c>
      <c r="F1346" s="715"/>
      <c r="G1346" s="715"/>
      <c r="H1346" s="715"/>
      <c r="I1346" s="715"/>
      <c r="J1346" s="716"/>
      <c r="K1346" s="267"/>
      <c r="L1346" s="258"/>
    </row>
    <row r="1347" spans="2:12" ht="16.5">
      <c r="B1347" s="259"/>
      <c r="C1347" s="270"/>
      <c r="D1347" s="414" t="s">
        <v>601</v>
      </c>
      <c r="E1347" s="712" t="s">
        <v>602</v>
      </c>
      <c r="F1347" s="712"/>
      <c r="G1347" s="712"/>
      <c r="H1347" s="712"/>
      <c r="I1347" s="712"/>
      <c r="J1347" s="713"/>
      <c r="K1347" s="272"/>
      <c r="L1347" s="259"/>
    </row>
    <row r="1348" spans="2:12" ht="16.5">
      <c r="B1348" s="258"/>
      <c r="C1348" s="266"/>
      <c r="D1348" s="415">
        <v>2.12</v>
      </c>
      <c r="E1348" s="715" t="s">
        <v>706</v>
      </c>
      <c r="F1348" s="715"/>
      <c r="G1348" s="715"/>
      <c r="H1348" s="715"/>
      <c r="I1348" s="715"/>
      <c r="J1348" s="716"/>
      <c r="K1348" s="267"/>
      <c r="L1348" s="258"/>
    </row>
    <row r="1349" spans="2:12" ht="16.5">
      <c r="B1349" s="259"/>
      <c r="C1349" s="270"/>
      <c r="D1349" s="414" t="s">
        <v>604</v>
      </c>
      <c r="E1349" s="718" t="s">
        <v>605</v>
      </c>
      <c r="F1349" s="718"/>
      <c r="G1349" s="718"/>
      <c r="H1349" s="718"/>
      <c r="I1349" s="719"/>
      <c r="J1349" s="723" t="s">
        <v>606</v>
      </c>
      <c r="K1349" s="272"/>
      <c r="L1349" s="259"/>
    </row>
    <row r="1350" spans="2:12" ht="16.5">
      <c r="B1350" s="258"/>
      <c r="C1350" s="266"/>
      <c r="D1350" s="415" t="s">
        <v>716</v>
      </c>
      <c r="E1350" s="721"/>
      <c r="F1350" s="721"/>
      <c r="G1350" s="721"/>
      <c r="H1350" s="721"/>
      <c r="I1350" s="722"/>
      <c r="J1350" s="724"/>
      <c r="K1350" s="267"/>
      <c r="L1350" s="258"/>
    </row>
    <row r="1351" spans="2:12" ht="16.5">
      <c r="B1351" s="259"/>
      <c r="C1351" s="270"/>
      <c r="D1351" s="414" t="s">
        <v>608</v>
      </c>
      <c r="E1351" s="693" t="s">
        <v>179</v>
      </c>
      <c r="F1351" s="693"/>
      <c r="G1351" s="693"/>
      <c r="H1351" s="693"/>
      <c r="I1351" s="694"/>
      <c r="J1351" s="698" t="s">
        <v>174</v>
      </c>
      <c r="K1351" s="272"/>
      <c r="L1351" s="259"/>
    </row>
    <row r="1352" spans="2:12" ht="16.5">
      <c r="B1352" s="258"/>
      <c r="C1352" s="266"/>
      <c r="D1352" s="415" t="s">
        <v>716</v>
      </c>
      <c r="E1352" s="696"/>
      <c r="F1352" s="696"/>
      <c r="G1352" s="696"/>
      <c r="H1352" s="696"/>
      <c r="I1352" s="697"/>
      <c r="J1352" s="699"/>
      <c r="K1352" s="267"/>
      <c r="L1352" s="258"/>
    </row>
    <row r="1353" spans="2:12" ht="15.75">
      <c r="B1353" s="258"/>
      <c r="C1353" s="266"/>
      <c r="D1353" s="700"/>
      <c r="E1353" s="700"/>
      <c r="F1353" s="700"/>
      <c r="G1353" s="700"/>
      <c r="H1353" s="700"/>
      <c r="I1353" s="700"/>
      <c r="J1353" s="700"/>
      <c r="K1353" s="267"/>
      <c r="L1353" s="258"/>
    </row>
    <row r="1354" spans="2:12" ht="15.75">
      <c r="B1354" s="258"/>
      <c r="C1354" s="266"/>
      <c r="D1354" s="701" t="s">
        <v>609</v>
      </c>
      <c r="E1354" s="702"/>
      <c r="F1354" s="702"/>
      <c r="G1354" s="702"/>
      <c r="H1354" s="702"/>
      <c r="I1354" s="702"/>
      <c r="J1354" s="703"/>
      <c r="K1354" s="267"/>
      <c r="L1354" s="258"/>
    </row>
    <row r="1355" spans="2:12" ht="15.75">
      <c r="B1355" s="258"/>
      <c r="C1355" s="266"/>
      <c r="D1355" s="704" t="s">
        <v>70</v>
      </c>
      <c r="E1355" s="705"/>
      <c r="F1355" s="705"/>
      <c r="G1355" s="277" t="s">
        <v>606</v>
      </c>
      <c r="H1355" s="277" t="s">
        <v>610</v>
      </c>
      <c r="I1355" s="393" t="s">
        <v>611</v>
      </c>
      <c r="J1355" s="279" t="s">
        <v>612</v>
      </c>
      <c r="K1355" s="267"/>
      <c r="L1355" s="258"/>
    </row>
    <row r="1356" spans="2:12">
      <c r="B1356" s="326"/>
      <c r="C1356" s="374"/>
      <c r="D1356" s="706" t="s">
        <v>717</v>
      </c>
      <c r="E1356" s="707"/>
      <c r="F1356" s="707"/>
      <c r="G1356" s="375" t="s">
        <v>174</v>
      </c>
      <c r="H1356" s="376">
        <v>5191.5</v>
      </c>
      <c r="I1356" s="394">
        <v>1.05</v>
      </c>
      <c r="J1356" s="353">
        <f>ROUND((+IF(D1356="","",H1356*I1356)),2)</f>
        <v>5451.08</v>
      </c>
      <c r="K1356" s="377"/>
      <c r="L1356" s="326"/>
    </row>
    <row r="1357" spans="2:12">
      <c r="B1357" s="326"/>
      <c r="C1357" s="374"/>
      <c r="D1357" s="688" t="s">
        <v>709</v>
      </c>
      <c r="E1357" s="689"/>
      <c r="F1357" s="689"/>
      <c r="G1357" s="378" t="s">
        <v>710</v>
      </c>
      <c r="H1357" s="379">
        <v>64850</v>
      </c>
      <c r="I1357" s="395">
        <v>3.0000000000000001E-3</v>
      </c>
      <c r="J1357" s="287">
        <f t="shared" ref="J1357:J1362" si="7">+IF(D1357="","",H1357*I1357)</f>
        <v>194.55</v>
      </c>
      <c r="K1357" s="377"/>
      <c r="L1357" s="326"/>
    </row>
    <row r="1358" spans="2:12">
      <c r="B1358" s="326"/>
      <c r="C1358" s="374"/>
      <c r="D1358" s="688" t="s">
        <v>711</v>
      </c>
      <c r="E1358" s="689"/>
      <c r="F1358" s="689"/>
      <c r="G1358" s="378" t="s">
        <v>710</v>
      </c>
      <c r="H1358" s="379">
        <v>52600</v>
      </c>
      <c r="I1358" s="395">
        <v>3.0000000000000001E-3</v>
      </c>
      <c r="J1358" s="287">
        <f t="shared" si="7"/>
        <v>157.80000000000001</v>
      </c>
      <c r="K1358" s="377"/>
      <c r="L1358" s="326"/>
    </row>
    <row r="1359" spans="2:12">
      <c r="B1359" s="326"/>
      <c r="C1359" s="374"/>
      <c r="D1359" s="688" t="s">
        <v>718</v>
      </c>
      <c r="E1359" s="689"/>
      <c r="F1359" s="689"/>
      <c r="G1359" s="378" t="s">
        <v>225</v>
      </c>
      <c r="H1359" s="379">
        <v>425.5</v>
      </c>
      <c r="I1359" s="401">
        <v>0.17</v>
      </c>
      <c r="J1359" s="287">
        <f t="shared" si="7"/>
        <v>72.335000000000008</v>
      </c>
      <c r="K1359" s="377"/>
      <c r="L1359" s="326"/>
    </row>
    <row r="1360" spans="2:12">
      <c r="B1360" s="326"/>
      <c r="C1360" s="374"/>
      <c r="D1360" s="688" t="s">
        <v>719</v>
      </c>
      <c r="E1360" s="689"/>
      <c r="F1360" s="689"/>
      <c r="G1360" s="378" t="s">
        <v>225</v>
      </c>
      <c r="H1360" s="379">
        <v>1138</v>
      </c>
      <c r="I1360" s="401">
        <v>0.1</v>
      </c>
      <c r="J1360" s="287">
        <f t="shared" si="7"/>
        <v>113.80000000000001</v>
      </c>
      <c r="K1360" s="377"/>
      <c r="L1360" s="326"/>
    </row>
    <row r="1361" spans="2:12">
      <c r="B1361" s="326"/>
      <c r="C1361" s="374"/>
      <c r="D1361" s="688" t="s">
        <v>720</v>
      </c>
      <c r="E1361" s="689"/>
      <c r="F1361" s="689"/>
      <c r="G1361" s="378" t="s">
        <v>225</v>
      </c>
      <c r="H1361" s="379">
        <v>861.5</v>
      </c>
      <c r="I1361" s="401">
        <v>0.1</v>
      </c>
      <c r="J1361" s="287">
        <f t="shared" si="7"/>
        <v>86.15</v>
      </c>
      <c r="K1361" s="377"/>
      <c r="L1361" s="326"/>
    </row>
    <row r="1362" spans="2:12" ht="16.5">
      <c r="B1362" s="258"/>
      <c r="C1362" s="266"/>
      <c r="D1362" s="690"/>
      <c r="E1362" s="691"/>
      <c r="F1362" s="691"/>
      <c r="G1362" s="288" t="s">
        <v>618</v>
      </c>
      <c r="H1362" s="289" t="s">
        <v>618</v>
      </c>
      <c r="I1362" s="402"/>
      <c r="J1362" s="291" t="str">
        <f t="shared" si="7"/>
        <v/>
      </c>
      <c r="K1362" s="267"/>
      <c r="L1362" s="258"/>
    </row>
    <row r="1363" spans="2:12" ht="15.75">
      <c r="B1363" s="258"/>
      <c r="C1363" s="266"/>
      <c r="D1363" s="258"/>
      <c r="E1363" s="258"/>
      <c r="F1363" s="258"/>
      <c r="G1363" s="740" t="s">
        <v>619</v>
      </c>
      <c r="H1363" s="740"/>
      <c r="I1363" s="741"/>
      <c r="J1363" s="293">
        <f>+ROUND(SUM(J1356:J1362),2)</f>
        <v>6075.72</v>
      </c>
      <c r="K1363" s="267"/>
      <c r="L1363" s="258"/>
    </row>
    <row r="1364" spans="2:12" ht="15.75">
      <c r="B1364" s="258"/>
      <c r="C1364" s="266"/>
      <c r="D1364" s="258"/>
      <c r="E1364" s="258"/>
      <c r="F1364" s="258"/>
      <c r="G1364" s="294"/>
      <c r="H1364" s="294"/>
      <c r="I1364" s="403"/>
      <c r="J1364" s="295"/>
      <c r="K1364" s="267"/>
      <c r="L1364" s="258"/>
    </row>
    <row r="1365" spans="2:12" ht="15.75">
      <c r="B1365" s="258"/>
      <c r="C1365" s="266"/>
      <c r="D1365" s="701" t="s">
        <v>620</v>
      </c>
      <c r="E1365" s="702"/>
      <c r="F1365" s="702"/>
      <c r="G1365" s="702"/>
      <c r="H1365" s="702"/>
      <c r="I1365" s="702"/>
      <c r="J1365" s="703"/>
      <c r="K1365" s="267"/>
      <c r="L1365" s="258"/>
    </row>
    <row r="1366" spans="2:12" ht="15.75">
      <c r="B1366" s="258"/>
      <c r="C1366" s="266"/>
      <c r="D1366" s="747" t="s">
        <v>70</v>
      </c>
      <c r="E1366" s="747"/>
      <c r="F1366" s="747"/>
      <c r="G1366" s="297" t="s">
        <v>606</v>
      </c>
      <c r="H1366" s="297" t="s">
        <v>621</v>
      </c>
      <c r="I1366" s="404" t="s">
        <v>611</v>
      </c>
      <c r="J1366" s="296" t="s">
        <v>612</v>
      </c>
      <c r="K1366" s="267"/>
      <c r="L1366" s="258"/>
    </row>
    <row r="1367" spans="2:12" ht="15.75">
      <c r="B1367" s="258"/>
      <c r="C1367" s="266"/>
      <c r="D1367" s="748" t="s">
        <v>622</v>
      </c>
      <c r="E1367" s="749"/>
      <c r="F1367" s="749"/>
      <c r="G1367" s="298" t="s">
        <v>623</v>
      </c>
      <c r="H1367" s="299">
        <v>1402.79</v>
      </c>
      <c r="I1367" s="405">
        <v>0.05</v>
      </c>
      <c r="J1367" s="283">
        <f>+IF(D1367="","",H1367*I1367)</f>
        <v>70.139499999999998</v>
      </c>
      <c r="K1367" s="267"/>
      <c r="L1367" s="258"/>
    </row>
    <row r="1368" spans="2:12" ht="15.75">
      <c r="B1368" s="258"/>
      <c r="C1368" s="266"/>
      <c r="D1368" s="750"/>
      <c r="E1368" s="751"/>
      <c r="F1368" s="752"/>
      <c r="G1368" s="298" t="s">
        <v>618</v>
      </c>
      <c r="H1368" s="301" t="s">
        <v>618</v>
      </c>
      <c r="I1368" s="406"/>
      <c r="J1368" s="287" t="str">
        <f>+IF(D1368="","",H1368*I1368)</f>
        <v/>
      </c>
      <c r="K1368" s="267"/>
      <c r="L1368" s="258"/>
    </row>
    <row r="1369" spans="2:12" ht="15.75">
      <c r="B1369" s="258"/>
      <c r="C1369" s="266"/>
      <c r="D1369" s="783"/>
      <c r="E1369" s="784"/>
      <c r="F1369" s="784"/>
      <c r="G1369" s="304" t="s">
        <v>618</v>
      </c>
      <c r="H1369" s="305" t="s">
        <v>618</v>
      </c>
      <c r="I1369" s="407"/>
      <c r="J1369" s="307" t="str">
        <f>+IF(D1369="","",H1369*I1369)</f>
        <v/>
      </c>
      <c r="K1369" s="267"/>
      <c r="L1369" s="258"/>
    </row>
    <row r="1370" spans="2:12" ht="15.75">
      <c r="B1370" s="258"/>
      <c r="C1370" s="266"/>
      <c r="D1370" s="258"/>
      <c r="E1370" s="258"/>
      <c r="F1370" s="258"/>
      <c r="G1370" s="740" t="s">
        <v>624</v>
      </c>
      <c r="H1370" s="740"/>
      <c r="I1370" s="741"/>
      <c r="J1370" s="308">
        <f>ROUND(+SUM(J1367:J1369),2)</f>
        <v>70.14</v>
      </c>
      <c r="K1370" s="267"/>
      <c r="L1370" s="258"/>
    </row>
    <row r="1371" spans="2:12" ht="15.75">
      <c r="B1371" s="258"/>
      <c r="C1371" s="266"/>
      <c r="D1371" s="670"/>
      <c r="E1371" s="670"/>
      <c r="F1371" s="670"/>
      <c r="G1371" s="670"/>
      <c r="H1371" s="670"/>
      <c r="I1371" s="670"/>
      <c r="J1371" s="670"/>
      <c r="K1371" s="267"/>
      <c r="L1371" s="258"/>
    </row>
    <row r="1372" spans="2:12" ht="15.75">
      <c r="B1372" s="258"/>
      <c r="C1372" s="266"/>
      <c r="D1372" s="742" t="s">
        <v>625</v>
      </c>
      <c r="E1372" s="743"/>
      <c r="F1372" s="743"/>
      <c r="G1372" s="743"/>
      <c r="H1372" s="743"/>
      <c r="I1372" s="743"/>
      <c r="J1372" s="744"/>
      <c r="K1372" s="267"/>
      <c r="L1372" s="309"/>
    </row>
    <row r="1373" spans="2:12" ht="15.75">
      <c r="B1373" s="310"/>
      <c r="C1373" s="311"/>
      <c r="D1373" s="745" t="s">
        <v>70</v>
      </c>
      <c r="E1373" s="746"/>
      <c r="F1373" s="746"/>
      <c r="G1373" s="313" t="s">
        <v>606</v>
      </c>
      <c r="H1373" s="314" t="s">
        <v>621</v>
      </c>
      <c r="I1373" s="408" t="s">
        <v>611</v>
      </c>
      <c r="J1373" s="315" t="s">
        <v>612</v>
      </c>
      <c r="K1373" s="316"/>
      <c r="L1373" s="317"/>
    </row>
    <row r="1374" spans="2:12" ht="15.75">
      <c r="B1374" s="258"/>
      <c r="C1374" s="266"/>
      <c r="D1374" s="725" t="s">
        <v>715</v>
      </c>
      <c r="E1374" s="726"/>
      <c r="F1374" s="726"/>
      <c r="G1374" s="318" t="s">
        <v>627</v>
      </c>
      <c r="H1374" s="319">
        <v>35069.629374999997</v>
      </c>
      <c r="I1374" s="409">
        <v>0.04</v>
      </c>
      <c r="J1374" s="321">
        <f>(+IF(D1374="","",(H1374*I1374)))</f>
        <v>1402.785175</v>
      </c>
      <c r="K1374" s="267"/>
      <c r="L1374" s="309"/>
    </row>
    <row r="1375" spans="2:12" ht="15.75">
      <c r="B1375" s="258"/>
      <c r="C1375" s="266"/>
      <c r="D1375" s="725"/>
      <c r="E1375" s="726"/>
      <c r="F1375" s="726"/>
      <c r="G1375" s="318"/>
      <c r="H1375" s="319"/>
      <c r="I1375" s="409"/>
      <c r="J1375" s="321" t="str">
        <f>(+IF(D1375="","",(H1375*I1375)))</f>
        <v/>
      </c>
      <c r="K1375" s="267"/>
      <c r="L1375" s="309"/>
    </row>
    <row r="1376" spans="2:12" ht="15.75">
      <c r="B1376" s="258"/>
      <c r="C1376" s="266"/>
      <c r="D1376" s="725"/>
      <c r="E1376" s="726"/>
      <c r="F1376" s="726"/>
      <c r="G1376" s="318"/>
      <c r="H1376" s="319"/>
      <c r="I1376" s="409"/>
      <c r="J1376" s="321" t="str">
        <f>(+IF(D1376="","",(H1376*I1376)))</f>
        <v/>
      </c>
      <c r="K1376" s="267"/>
      <c r="L1376" s="309"/>
    </row>
    <row r="1377" spans="2:12" ht="15.75">
      <c r="B1377" s="258"/>
      <c r="C1377" s="266"/>
      <c r="D1377" s="727"/>
      <c r="E1377" s="728"/>
      <c r="F1377" s="728"/>
      <c r="G1377" s="322"/>
      <c r="H1377" s="323"/>
      <c r="I1377" s="410"/>
      <c r="J1377" s="325"/>
      <c r="K1377" s="267"/>
      <c r="L1377" s="309"/>
    </row>
    <row r="1378" spans="2:12" ht="15.75">
      <c r="B1378" s="258"/>
      <c r="C1378" s="266"/>
      <c r="D1378" s="258"/>
      <c r="E1378" s="258"/>
      <c r="F1378" s="258"/>
      <c r="G1378" s="729" t="s">
        <v>628</v>
      </c>
      <c r="H1378" s="729"/>
      <c r="I1378" s="730"/>
      <c r="J1378" s="293">
        <f>+ROUND(SUM(J1374:J1377),2)</f>
        <v>1402.79</v>
      </c>
      <c r="K1378" s="267"/>
      <c r="L1378" s="309"/>
    </row>
    <row r="1379" spans="2:12" ht="15.75">
      <c r="B1379" s="258"/>
      <c r="C1379" s="266"/>
      <c r="D1379" s="258"/>
      <c r="E1379" s="258"/>
      <c r="F1379" s="258"/>
      <c r="G1379" s="326"/>
      <c r="H1379" s="327"/>
      <c r="I1379" s="411"/>
      <c r="J1379" s="258"/>
      <c r="K1379" s="267"/>
      <c r="L1379" s="258"/>
    </row>
    <row r="1380" spans="2:12" ht="15.75">
      <c r="B1380" s="258"/>
      <c r="C1380" s="266"/>
      <c r="D1380" s="731" t="s">
        <v>629</v>
      </c>
      <c r="E1380" s="732"/>
      <c r="F1380" s="732"/>
      <c r="G1380" s="732"/>
      <c r="H1380" s="732"/>
      <c r="I1380" s="733"/>
      <c r="J1380" s="328">
        <f>ROUND((SUM(+J1363+J1370+J1378)),2)</f>
        <v>7548.65</v>
      </c>
      <c r="K1380" s="267"/>
      <c r="L1380" s="258"/>
    </row>
    <row r="1381" spans="2:12" ht="15.75">
      <c r="B1381" s="258"/>
      <c r="C1381" s="266"/>
      <c r="D1381" s="258"/>
      <c r="E1381" s="258"/>
      <c r="F1381" s="258"/>
      <c r="G1381" s="326"/>
      <c r="H1381" s="327"/>
      <c r="I1381" s="411"/>
      <c r="J1381" s="258"/>
      <c r="K1381" s="267"/>
      <c r="L1381" s="258"/>
    </row>
    <row r="1382" spans="2:12" ht="15.75">
      <c r="B1382" s="329"/>
      <c r="C1382" s="330"/>
      <c r="D1382" s="734" t="s">
        <v>630</v>
      </c>
      <c r="E1382" s="735"/>
      <c r="F1382" s="736"/>
      <c r="G1382" s="331"/>
      <c r="H1382" s="332"/>
      <c r="I1382" s="412">
        <v>0</v>
      </c>
      <c r="J1382" s="334">
        <f>+J1380*I1382</f>
        <v>0</v>
      </c>
      <c r="K1382" s="335"/>
      <c r="L1382" s="329"/>
    </row>
    <row r="1383" spans="2:12" ht="15.75">
      <c r="B1383" s="258"/>
      <c r="C1383" s="266"/>
      <c r="D1383" s="731" t="s">
        <v>631</v>
      </c>
      <c r="E1383" s="732"/>
      <c r="F1383" s="732"/>
      <c r="G1383" s="732"/>
      <c r="H1383" s="732"/>
      <c r="I1383" s="733"/>
      <c r="J1383" s="328">
        <f>+J1382+J1380</f>
        <v>7548.65</v>
      </c>
      <c r="K1383" s="267"/>
      <c r="L1383" s="258"/>
    </row>
    <row r="1384" spans="2:12" ht="15.75">
      <c r="B1384" s="258"/>
      <c r="C1384" s="266"/>
      <c r="D1384" s="258"/>
      <c r="E1384" s="258"/>
      <c r="F1384" s="258"/>
      <c r="G1384" s="326"/>
      <c r="H1384" s="327"/>
      <c r="I1384" s="411"/>
      <c r="J1384" s="258"/>
      <c r="K1384" s="267"/>
      <c r="L1384" s="258"/>
    </row>
    <row r="1385" spans="2:12" ht="15.75">
      <c r="B1385" s="329"/>
      <c r="C1385" s="330"/>
      <c r="D1385" s="771" t="s">
        <v>21</v>
      </c>
      <c r="E1385" s="772"/>
      <c r="F1385" s="772"/>
      <c r="G1385" s="336"/>
      <c r="H1385" s="337"/>
      <c r="I1385" s="338">
        <v>0.24</v>
      </c>
      <c r="J1385" s="339">
        <f>+J1380*I1385</f>
        <v>1811.6759999999999</v>
      </c>
      <c r="K1385" s="335"/>
      <c r="L1385" s="329"/>
    </row>
    <row r="1386" spans="2:12" ht="15.75">
      <c r="B1386" s="329"/>
      <c r="C1386" s="330"/>
      <c r="D1386" s="773" t="s">
        <v>632</v>
      </c>
      <c r="E1386" s="774"/>
      <c r="F1386" s="774"/>
      <c r="G1386" s="336"/>
      <c r="H1386" s="337"/>
      <c r="I1386" s="340">
        <v>0.01</v>
      </c>
      <c r="J1386" s="341">
        <f>+J1380*I1386</f>
        <v>75.486499999999992</v>
      </c>
      <c r="K1386" s="335"/>
      <c r="L1386" s="329"/>
    </row>
    <row r="1387" spans="2:12" ht="15.75">
      <c r="B1387" s="329"/>
      <c r="C1387" s="330"/>
      <c r="D1387" s="773" t="s">
        <v>75</v>
      </c>
      <c r="E1387" s="774"/>
      <c r="F1387" s="774"/>
      <c r="G1387" s="342"/>
      <c r="H1387" s="343"/>
      <c r="I1387" s="340">
        <v>0.05</v>
      </c>
      <c r="J1387" s="341">
        <f>+J1380*I1387</f>
        <v>377.4325</v>
      </c>
      <c r="K1387" s="335"/>
      <c r="L1387" s="329"/>
    </row>
    <row r="1388" spans="2:12" ht="15.75">
      <c r="B1388" s="258"/>
      <c r="C1388" s="266"/>
      <c r="D1388" s="775" t="s">
        <v>633</v>
      </c>
      <c r="E1388" s="776"/>
      <c r="F1388" s="776"/>
      <c r="G1388" s="776"/>
      <c r="H1388" s="776"/>
      <c r="I1388" s="776"/>
      <c r="J1388" s="344">
        <f>SUM(J1385:J1387)</f>
        <v>2264.5949999999998</v>
      </c>
      <c r="K1388" s="267"/>
      <c r="L1388" s="258"/>
    </row>
    <row r="1389" spans="2:12" ht="15.75">
      <c r="B1389" s="258"/>
      <c r="C1389" s="266"/>
      <c r="D1389" s="757"/>
      <c r="E1389" s="757"/>
      <c r="F1389" s="757"/>
      <c r="G1389" s="757"/>
      <c r="H1389" s="757"/>
      <c r="I1389" s="757"/>
      <c r="J1389" s="757"/>
      <c r="K1389" s="267"/>
      <c r="L1389" s="258"/>
    </row>
    <row r="1390" spans="2:12" ht="15.75">
      <c r="B1390" s="258"/>
      <c r="C1390" s="266"/>
      <c r="D1390" s="759" t="s">
        <v>634</v>
      </c>
      <c r="E1390" s="760"/>
      <c r="F1390" s="760"/>
      <c r="G1390" s="760"/>
      <c r="H1390" s="760"/>
      <c r="I1390" s="761"/>
      <c r="J1390" s="345">
        <f>ROUND(SUM(J1383+J1388),0)</f>
        <v>9813</v>
      </c>
      <c r="K1390" s="267"/>
      <c r="L1390" s="258"/>
    </row>
    <row r="1391" spans="2:12" ht="15.75">
      <c r="B1391" s="258"/>
      <c r="C1391" s="266"/>
      <c r="D1391" s="757"/>
      <c r="E1391" s="757"/>
      <c r="F1391" s="757"/>
      <c r="G1391" s="757"/>
      <c r="H1391" s="757"/>
      <c r="I1391" s="757"/>
      <c r="J1391" s="757"/>
      <c r="K1391" s="267"/>
      <c r="L1391" s="258"/>
    </row>
    <row r="1392" spans="2:12" ht="15.75">
      <c r="B1392" s="258"/>
      <c r="C1392" s="266"/>
      <c r="D1392" s="762" t="s">
        <v>635</v>
      </c>
      <c r="E1392" s="763"/>
      <c r="F1392" s="764"/>
      <c r="G1392" s="765"/>
      <c r="H1392" s="766"/>
      <c r="I1392" s="766"/>
      <c r="J1392" s="767"/>
      <c r="K1392" s="267"/>
      <c r="L1392" s="258"/>
    </row>
    <row r="1393" spans="2:12" ht="15.75">
      <c r="B1393" s="258"/>
      <c r="C1393" s="266"/>
      <c r="D1393" s="753"/>
      <c r="E1393" s="785"/>
      <c r="F1393" s="786"/>
      <c r="G1393" s="768"/>
      <c r="H1393" s="769"/>
      <c r="I1393" s="769"/>
      <c r="J1393" s="770"/>
      <c r="K1393" s="267"/>
      <c r="L1393" s="258"/>
    </row>
    <row r="1394" spans="2:12" ht="15.75">
      <c r="B1394" s="258"/>
      <c r="C1394" s="266"/>
      <c r="D1394" s="753"/>
      <c r="E1394" s="785"/>
      <c r="F1394" s="786"/>
      <c r="G1394" s="756" t="s">
        <v>636</v>
      </c>
      <c r="H1394" s="757"/>
      <c r="I1394" s="757"/>
      <c r="J1394" s="758"/>
      <c r="K1394" s="267"/>
      <c r="L1394" s="258"/>
    </row>
    <row r="1395" spans="2:12" ht="15.75">
      <c r="B1395" s="258"/>
      <c r="C1395" s="266"/>
      <c r="D1395" s="753"/>
      <c r="E1395" s="785"/>
      <c r="F1395" s="786"/>
      <c r="G1395" s="756" t="s">
        <v>637</v>
      </c>
      <c r="H1395" s="757"/>
      <c r="I1395" s="757"/>
      <c r="J1395" s="758"/>
      <c r="K1395" s="267"/>
      <c r="L1395" s="258"/>
    </row>
    <row r="1396" spans="2:12" ht="15.75">
      <c r="B1396" s="258"/>
      <c r="C1396" s="266"/>
      <c r="D1396" s="753"/>
      <c r="E1396" s="785"/>
      <c r="F1396" s="786"/>
      <c r="G1396" s="756" t="s">
        <v>79</v>
      </c>
      <c r="H1396" s="757"/>
      <c r="I1396" s="757"/>
      <c r="J1396" s="758"/>
      <c r="K1396" s="267"/>
      <c r="L1396" s="258"/>
    </row>
    <row r="1397" spans="2:12" ht="15.75">
      <c r="B1397" s="258"/>
      <c r="C1397" s="266"/>
      <c r="D1397" s="787"/>
      <c r="E1397" s="788"/>
      <c r="F1397" s="789"/>
      <c r="G1397" s="756" t="s">
        <v>636</v>
      </c>
      <c r="H1397" s="757"/>
      <c r="I1397" s="757"/>
      <c r="J1397" s="758"/>
      <c r="K1397" s="267"/>
      <c r="L1397" s="258"/>
    </row>
    <row r="1398" spans="2:12" ht="15.75">
      <c r="B1398" s="258"/>
      <c r="C1398" s="266"/>
      <c r="D1398" s="777"/>
      <c r="E1398" s="790"/>
      <c r="F1398" s="791"/>
      <c r="G1398" s="780" t="s">
        <v>638</v>
      </c>
      <c r="H1398" s="781"/>
      <c r="I1398" s="781"/>
      <c r="J1398" s="782"/>
      <c r="K1398" s="267"/>
      <c r="L1398" s="258"/>
    </row>
    <row r="1399" spans="2:12" ht="15.75">
      <c r="B1399" s="258"/>
      <c r="C1399" s="346"/>
      <c r="D1399" s="347"/>
      <c r="E1399" s="347"/>
      <c r="F1399" s="347"/>
      <c r="G1399" s="348"/>
      <c r="H1399" s="349"/>
      <c r="I1399" s="413"/>
      <c r="J1399" s="347"/>
      <c r="K1399" s="350"/>
      <c r="L1399" s="258"/>
    </row>
    <row r="1400" spans="2:12" ht="15.75">
      <c r="B1400" s="258"/>
      <c r="C1400" s="258"/>
      <c r="D1400" s="258"/>
      <c r="E1400" s="258"/>
      <c r="F1400" s="258"/>
      <c r="G1400" s="326"/>
      <c r="H1400" s="351"/>
      <c r="I1400" s="411"/>
      <c r="J1400" s="258"/>
      <c r="K1400" s="258"/>
      <c r="L1400" s="258"/>
    </row>
    <row r="1401" spans="2:12" ht="15.75">
      <c r="B1401" s="258"/>
      <c r="C1401" s="670"/>
      <c r="D1401" s="670"/>
      <c r="E1401" s="670"/>
      <c r="F1401" s="670"/>
      <c r="G1401" s="670"/>
      <c r="H1401" s="670"/>
      <c r="I1401" s="670"/>
      <c r="J1401" s="670"/>
      <c r="K1401" s="258"/>
      <c r="L1401" s="258"/>
    </row>
    <row r="1402" spans="2:12" ht="15.75">
      <c r="B1402" s="258"/>
      <c r="C1402" s="261"/>
      <c r="D1402" s="262"/>
      <c r="E1402" s="262"/>
      <c r="F1402" s="262"/>
      <c r="G1402" s="263"/>
      <c r="H1402" s="264"/>
      <c r="I1402" s="392"/>
      <c r="J1402" s="262"/>
      <c r="K1402" s="265"/>
      <c r="L1402" s="258"/>
    </row>
    <row r="1403" spans="2:12" ht="15.75">
      <c r="B1403" s="258"/>
      <c r="C1403" s="266"/>
      <c r="D1403" s="671"/>
      <c r="E1403" s="672"/>
      <c r="F1403" s="675" t="s">
        <v>592</v>
      </c>
      <c r="G1403" s="676"/>
      <c r="H1403" s="677"/>
      <c r="I1403" s="681" t="s">
        <v>593</v>
      </c>
      <c r="J1403" s="682"/>
      <c r="K1403" s="267"/>
      <c r="L1403" s="258"/>
    </row>
    <row r="1404" spans="2:12" ht="15.75">
      <c r="B1404" s="258"/>
      <c r="C1404" s="266"/>
      <c r="D1404" s="673"/>
      <c r="E1404" s="674"/>
      <c r="F1404" s="678"/>
      <c r="G1404" s="679"/>
      <c r="H1404" s="680"/>
      <c r="I1404" s="683" t="s">
        <v>594</v>
      </c>
      <c r="J1404" s="684"/>
      <c r="K1404" s="267"/>
      <c r="L1404" s="258"/>
    </row>
    <row r="1405" spans="2:12" ht="16.5">
      <c r="B1405" s="258"/>
      <c r="C1405" s="266"/>
      <c r="D1405" s="685" t="s">
        <v>595</v>
      </c>
      <c r="E1405" s="686"/>
      <c r="F1405" s="686"/>
      <c r="G1405" s="686"/>
      <c r="H1405" s="687"/>
      <c r="I1405" s="683" t="s">
        <v>596</v>
      </c>
      <c r="J1405" s="684"/>
      <c r="K1405" s="267"/>
      <c r="L1405" s="258"/>
    </row>
    <row r="1406" spans="2:12" ht="16.5">
      <c r="B1406" s="258"/>
      <c r="C1406" s="266"/>
      <c r="D1406" s="708" t="s">
        <v>597</v>
      </c>
      <c r="E1406" s="709"/>
      <c r="F1406" s="709"/>
      <c r="G1406" s="709"/>
      <c r="H1406" s="709"/>
      <c r="I1406" s="709"/>
      <c r="J1406" s="710"/>
      <c r="K1406" s="267"/>
      <c r="L1406" s="258"/>
    </row>
    <row r="1407" spans="2:12" ht="15.75">
      <c r="B1407" s="258"/>
      <c r="C1407" s="266"/>
      <c r="D1407" s="268"/>
      <c r="E1407" s="268"/>
      <c r="F1407" s="268"/>
      <c r="G1407" s="269"/>
      <c r="H1407" s="269"/>
      <c r="I1407" s="268"/>
      <c r="J1407" s="268"/>
      <c r="K1407" s="267"/>
      <c r="L1407" s="258"/>
    </row>
    <row r="1408" spans="2:12" ht="16.5">
      <c r="B1408" s="259"/>
      <c r="C1408" s="270"/>
      <c r="D1408" s="414" t="s">
        <v>598</v>
      </c>
      <c r="E1408" s="712" t="s">
        <v>599</v>
      </c>
      <c r="F1408" s="712"/>
      <c r="G1408" s="712"/>
      <c r="H1408" s="712"/>
      <c r="I1408" s="712"/>
      <c r="J1408" s="713"/>
      <c r="K1408" s="272"/>
      <c r="L1408" s="259"/>
    </row>
    <row r="1409" spans="2:12" ht="16.5">
      <c r="B1409" s="258"/>
      <c r="C1409" s="266"/>
      <c r="D1409" s="415">
        <v>2</v>
      </c>
      <c r="E1409" s="715" t="s">
        <v>653</v>
      </c>
      <c r="F1409" s="715"/>
      <c r="G1409" s="715"/>
      <c r="H1409" s="715"/>
      <c r="I1409" s="715"/>
      <c r="J1409" s="716"/>
      <c r="K1409" s="267"/>
      <c r="L1409" s="258"/>
    </row>
    <row r="1410" spans="2:12" ht="16.5">
      <c r="B1410" s="259"/>
      <c r="C1410" s="270"/>
      <c r="D1410" s="414" t="s">
        <v>601</v>
      </c>
      <c r="E1410" s="712" t="s">
        <v>602</v>
      </c>
      <c r="F1410" s="712"/>
      <c r="G1410" s="712"/>
      <c r="H1410" s="712"/>
      <c r="I1410" s="712"/>
      <c r="J1410" s="713"/>
      <c r="K1410" s="272"/>
      <c r="L1410" s="259"/>
    </row>
    <row r="1411" spans="2:12" ht="16.5">
      <c r="B1411" s="258"/>
      <c r="C1411" s="266"/>
      <c r="D1411" s="415">
        <v>2.12</v>
      </c>
      <c r="E1411" s="715" t="s">
        <v>706</v>
      </c>
      <c r="F1411" s="715"/>
      <c r="G1411" s="715"/>
      <c r="H1411" s="715"/>
      <c r="I1411" s="715"/>
      <c r="J1411" s="716"/>
      <c r="K1411" s="267"/>
      <c r="L1411" s="258"/>
    </row>
    <row r="1412" spans="2:12" ht="16.5">
      <c r="B1412" s="259"/>
      <c r="C1412" s="270"/>
      <c r="D1412" s="414" t="s">
        <v>604</v>
      </c>
      <c r="E1412" s="718" t="s">
        <v>605</v>
      </c>
      <c r="F1412" s="718"/>
      <c r="G1412" s="718"/>
      <c r="H1412" s="718"/>
      <c r="I1412" s="719"/>
      <c r="J1412" s="723" t="s">
        <v>606</v>
      </c>
      <c r="K1412" s="272"/>
      <c r="L1412" s="259"/>
    </row>
    <row r="1413" spans="2:12" ht="16.5">
      <c r="B1413" s="258"/>
      <c r="C1413" s="266"/>
      <c r="D1413" s="415" t="s">
        <v>721</v>
      </c>
      <c r="E1413" s="721"/>
      <c r="F1413" s="721"/>
      <c r="G1413" s="721"/>
      <c r="H1413" s="721"/>
      <c r="I1413" s="722"/>
      <c r="J1413" s="724"/>
      <c r="K1413" s="267"/>
      <c r="L1413" s="258"/>
    </row>
    <row r="1414" spans="2:12" ht="16.5">
      <c r="B1414" s="259"/>
      <c r="C1414" s="270"/>
      <c r="D1414" s="414" t="s">
        <v>608</v>
      </c>
      <c r="E1414" s="693" t="s">
        <v>180</v>
      </c>
      <c r="F1414" s="693"/>
      <c r="G1414" s="693"/>
      <c r="H1414" s="693"/>
      <c r="I1414" s="694"/>
      <c r="J1414" s="698" t="s">
        <v>174</v>
      </c>
      <c r="K1414" s="272"/>
      <c r="L1414" s="259"/>
    </row>
    <row r="1415" spans="2:12" ht="16.5">
      <c r="B1415" s="258"/>
      <c r="C1415" s="266"/>
      <c r="D1415" s="415" t="s">
        <v>721</v>
      </c>
      <c r="E1415" s="696"/>
      <c r="F1415" s="696"/>
      <c r="G1415" s="696"/>
      <c r="H1415" s="696"/>
      <c r="I1415" s="697"/>
      <c r="J1415" s="699"/>
      <c r="K1415" s="267"/>
      <c r="L1415" s="258"/>
    </row>
    <row r="1416" spans="2:12" ht="15.75">
      <c r="B1416" s="258"/>
      <c r="C1416" s="266"/>
      <c r="D1416" s="700"/>
      <c r="E1416" s="700"/>
      <c r="F1416" s="700"/>
      <c r="G1416" s="700"/>
      <c r="H1416" s="700"/>
      <c r="I1416" s="700"/>
      <c r="J1416" s="700"/>
      <c r="K1416" s="267"/>
      <c r="L1416" s="258"/>
    </row>
    <row r="1417" spans="2:12" ht="15.75">
      <c r="B1417" s="258"/>
      <c r="C1417" s="266"/>
      <c r="D1417" s="701" t="s">
        <v>609</v>
      </c>
      <c r="E1417" s="702"/>
      <c r="F1417" s="702"/>
      <c r="G1417" s="702"/>
      <c r="H1417" s="702"/>
      <c r="I1417" s="702"/>
      <c r="J1417" s="703"/>
      <c r="K1417" s="267"/>
      <c r="L1417" s="258"/>
    </row>
    <row r="1418" spans="2:12" ht="15.75">
      <c r="B1418" s="258"/>
      <c r="C1418" s="266"/>
      <c r="D1418" s="704" t="s">
        <v>70</v>
      </c>
      <c r="E1418" s="705"/>
      <c r="F1418" s="705"/>
      <c r="G1418" s="277" t="s">
        <v>606</v>
      </c>
      <c r="H1418" s="277" t="s">
        <v>610</v>
      </c>
      <c r="I1418" s="393" t="s">
        <v>611</v>
      </c>
      <c r="J1418" s="279" t="s">
        <v>612</v>
      </c>
      <c r="K1418" s="267"/>
      <c r="L1418" s="258"/>
    </row>
    <row r="1419" spans="2:12" ht="16.5">
      <c r="B1419" s="258"/>
      <c r="C1419" s="266"/>
      <c r="D1419" s="706" t="s">
        <v>722</v>
      </c>
      <c r="E1419" s="707"/>
      <c r="F1419" s="707"/>
      <c r="G1419" s="280" t="s">
        <v>174</v>
      </c>
      <c r="H1419" s="281">
        <v>6902.42</v>
      </c>
      <c r="I1419" s="394">
        <v>1.05</v>
      </c>
      <c r="J1419" s="353">
        <f>ROUND((+IF(D1419="","",H1419*I1419)),2)</f>
        <v>7247.54</v>
      </c>
      <c r="K1419" s="267"/>
      <c r="L1419" s="258"/>
    </row>
    <row r="1420" spans="2:12" ht="16.5">
      <c r="B1420" s="258"/>
      <c r="C1420" s="266"/>
      <c r="D1420" s="688" t="s">
        <v>709</v>
      </c>
      <c r="E1420" s="689"/>
      <c r="F1420" s="689"/>
      <c r="G1420" s="284" t="s">
        <v>710</v>
      </c>
      <c r="H1420" s="285">
        <v>64850</v>
      </c>
      <c r="I1420" s="395">
        <v>3.0000000000000001E-3</v>
      </c>
      <c r="J1420" s="287">
        <f t="shared" ref="J1420:J1425" si="8">+IF(D1420="","",H1420*I1420)</f>
        <v>194.55</v>
      </c>
      <c r="K1420" s="267"/>
      <c r="L1420" s="258"/>
    </row>
    <row r="1421" spans="2:12" ht="16.5">
      <c r="B1421" s="258"/>
      <c r="C1421" s="266"/>
      <c r="D1421" s="842" t="s">
        <v>711</v>
      </c>
      <c r="E1421" s="843"/>
      <c r="F1421" s="843"/>
      <c r="G1421" s="396" t="s">
        <v>710</v>
      </c>
      <c r="H1421" s="397">
        <v>52600</v>
      </c>
      <c r="I1421" s="398">
        <v>3.0000000000000001E-3</v>
      </c>
      <c r="J1421" s="399">
        <f t="shared" si="8"/>
        <v>157.80000000000001</v>
      </c>
      <c r="K1421" s="267"/>
      <c r="L1421" s="258"/>
    </row>
    <row r="1422" spans="2:12" ht="16.5">
      <c r="B1422" s="258"/>
      <c r="C1422" s="266"/>
      <c r="D1422" s="842" t="s">
        <v>712</v>
      </c>
      <c r="E1422" s="843"/>
      <c r="F1422" s="843"/>
      <c r="G1422" s="396" t="s">
        <v>225</v>
      </c>
      <c r="H1422" s="397">
        <v>7016.5</v>
      </c>
      <c r="I1422" s="400">
        <v>0.17</v>
      </c>
      <c r="J1422" s="399">
        <f t="shared" si="8"/>
        <v>1192.8050000000001</v>
      </c>
      <c r="K1422" s="267"/>
      <c r="L1422" s="258"/>
    </row>
    <row r="1423" spans="2:12" ht="16.5">
      <c r="B1423" s="258"/>
      <c r="C1423" s="266"/>
      <c r="D1423" s="842" t="s">
        <v>723</v>
      </c>
      <c r="E1423" s="843"/>
      <c r="F1423" s="843"/>
      <c r="G1423" s="396" t="s">
        <v>225</v>
      </c>
      <c r="H1423" s="397">
        <v>1921</v>
      </c>
      <c r="I1423" s="400">
        <v>0.1</v>
      </c>
      <c r="J1423" s="399">
        <f t="shared" si="8"/>
        <v>192.10000000000002</v>
      </c>
      <c r="K1423" s="267"/>
      <c r="L1423" s="258"/>
    </row>
    <row r="1424" spans="2:12" ht="16.5">
      <c r="B1424" s="258"/>
      <c r="C1424" s="266"/>
      <c r="D1424" s="842" t="s">
        <v>724</v>
      </c>
      <c r="E1424" s="843"/>
      <c r="F1424" s="843"/>
      <c r="G1424" s="396" t="s">
        <v>225</v>
      </c>
      <c r="H1424" s="397">
        <v>1380.5</v>
      </c>
      <c r="I1424" s="400">
        <v>0.1</v>
      </c>
      <c r="J1424" s="399">
        <f t="shared" si="8"/>
        <v>138.05000000000001</v>
      </c>
      <c r="K1424" s="267"/>
      <c r="L1424" s="258"/>
    </row>
    <row r="1425" spans="2:12" ht="16.5">
      <c r="B1425" s="258"/>
      <c r="C1425" s="266"/>
      <c r="D1425" s="690"/>
      <c r="E1425" s="691"/>
      <c r="F1425" s="691"/>
      <c r="G1425" s="288" t="s">
        <v>618</v>
      </c>
      <c r="H1425" s="289" t="s">
        <v>618</v>
      </c>
      <c r="I1425" s="402"/>
      <c r="J1425" s="291" t="str">
        <f t="shared" si="8"/>
        <v/>
      </c>
      <c r="K1425" s="267"/>
      <c r="L1425" s="258"/>
    </row>
    <row r="1426" spans="2:12" ht="15.75">
      <c r="B1426" s="258"/>
      <c r="C1426" s="266"/>
      <c r="D1426" s="258"/>
      <c r="E1426" s="258"/>
      <c r="F1426" s="258"/>
      <c r="G1426" s="740" t="s">
        <v>619</v>
      </c>
      <c r="H1426" s="740"/>
      <c r="I1426" s="741"/>
      <c r="J1426" s="293">
        <f>+ROUND(SUM(J1419:J1425),2)</f>
        <v>9122.85</v>
      </c>
      <c r="K1426" s="267"/>
      <c r="L1426" s="258"/>
    </row>
    <row r="1427" spans="2:12" ht="15.75">
      <c r="B1427" s="258"/>
      <c r="C1427" s="266"/>
      <c r="D1427" s="258"/>
      <c r="E1427" s="258"/>
      <c r="F1427" s="258"/>
      <c r="G1427" s="294"/>
      <c r="H1427" s="294"/>
      <c r="I1427" s="403"/>
      <c r="J1427" s="295"/>
      <c r="K1427" s="267"/>
      <c r="L1427" s="258"/>
    </row>
    <row r="1428" spans="2:12" ht="15.75">
      <c r="B1428" s="258"/>
      <c r="C1428" s="266"/>
      <c r="D1428" s="701" t="s">
        <v>620</v>
      </c>
      <c r="E1428" s="702"/>
      <c r="F1428" s="702"/>
      <c r="G1428" s="702"/>
      <c r="H1428" s="702"/>
      <c r="I1428" s="702"/>
      <c r="J1428" s="703"/>
      <c r="K1428" s="267"/>
      <c r="L1428" s="258"/>
    </row>
    <row r="1429" spans="2:12" ht="15.75">
      <c r="B1429" s="258"/>
      <c r="C1429" s="266"/>
      <c r="D1429" s="747" t="s">
        <v>70</v>
      </c>
      <c r="E1429" s="747"/>
      <c r="F1429" s="747"/>
      <c r="G1429" s="297" t="s">
        <v>606</v>
      </c>
      <c r="H1429" s="297" t="s">
        <v>621</v>
      </c>
      <c r="I1429" s="404" t="s">
        <v>611</v>
      </c>
      <c r="J1429" s="296" t="s">
        <v>612</v>
      </c>
      <c r="K1429" s="267"/>
      <c r="L1429" s="258"/>
    </row>
    <row r="1430" spans="2:12" ht="15.75">
      <c r="B1430" s="258"/>
      <c r="C1430" s="266"/>
      <c r="D1430" s="748" t="s">
        <v>622</v>
      </c>
      <c r="E1430" s="749"/>
      <c r="F1430" s="749"/>
      <c r="G1430" s="298" t="s">
        <v>623</v>
      </c>
      <c r="H1430" s="299">
        <v>1402.79</v>
      </c>
      <c r="I1430" s="405">
        <v>0.05</v>
      </c>
      <c r="J1430" s="283">
        <f>+IF(D1430="","",H1430*I1430)</f>
        <v>70.139499999999998</v>
      </c>
      <c r="K1430" s="267"/>
      <c r="L1430" s="258"/>
    </row>
    <row r="1431" spans="2:12" ht="15.75">
      <c r="B1431" s="258"/>
      <c r="C1431" s="266"/>
      <c r="D1431" s="750"/>
      <c r="E1431" s="751"/>
      <c r="F1431" s="752"/>
      <c r="G1431" s="298" t="s">
        <v>618</v>
      </c>
      <c r="H1431" s="301" t="s">
        <v>618</v>
      </c>
      <c r="I1431" s="406"/>
      <c r="J1431" s="287" t="str">
        <f>+IF(D1431="","",H1431*I1431)</f>
        <v/>
      </c>
      <c r="K1431" s="267"/>
      <c r="L1431" s="258"/>
    </row>
    <row r="1432" spans="2:12" ht="15.75">
      <c r="B1432" s="258"/>
      <c r="C1432" s="266"/>
      <c r="D1432" s="783"/>
      <c r="E1432" s="784"/>
      <c r="F1432" s="784"/>
      <c r="G1432" s="304" t="s">
        <v>618</v>
      </c>
      <c r="H1432" s="305" t="s">
        <v>618</v>
      </c>
      <c r="I1432" s="407"/>
      <c r="J1432" s="307" t="str">
        <f>+IF(D1432="","",H1432*I1432)</f>
        <v/>
      </c>
      <c r="K1432" s="267"/>
      <c r="L1432" s="258"/>
    </row>
    <row r="1433" spans="2:12" ht="15.75">
      <c r="B1433" s="258"/>
      <c r="C1433" s="266"/>
      <c r="D1433" s="258"/>
      <c r="E1433" s="258"/>
      <c r="F1433" s="258"/>
      <c r="G1433" s="740" t="s">
        <v>624</v>
      </c>
      <c r="H1433" s="740"/>
      <c r="I1433" s="741"/>
      <c r="J1433" s="308">
        <f>ROUND(+SUM(J1430:J1432),2)</f>
        <v>70.14</v>
      </c>
      <c r="K1433" s="267"/>
      <c r="L1433" s="258"/>
    </row>
    <row r="1434" spans="2:12" ht="15.75">
      <c r="B1434" s="258"/>
      <c r="C1434" s="266"/>
      <c r="D1434" s="670"/>
      <c r="E1434" s="670"/>
      <c r="F1434" s="670"/>
      <c r="G1434" s="670"/>
      <c r="H1434" s="670"/>
      <c r="I1434" s="670"/>
      <c r="J1434" s="670"/>
      <c r="K1434" s="267"/>
      <c r="L1434" s="258"/>
    </row>
    <row r="1435" spans="2:12" ht="15.75">
      <c r="B1435" s="258"/>
      <c r="C1435" s="266"/>
      <c r="D1435" s="742" t="s">
        <v>625</v>
      </c>
      <c r="E1435" s="743"/>
      <c r="F1435" s="743"/>
      <c r="G1435" s="743"/>
      <c r="H1435" s="743"/>
      <c r="I1435" s="743"/>
      <c r="J1435" s="744"/>
      <c r="K1435" s="267"/>
      <c r="L1435" s="309"/>
    </row>
    <row r="1436" spans="2:12" ht="15.75">
      <c r="B1436" s="310"/>
      <c r="C1436" s="311"/>
      <c r="D1436" s="745" t="s">
        <v>70</v>
      </c>
      <c r="E1436" s="746"/>
      <c r="F1436" s="746"/>
      <c r="G1436" s="313" t="s">
        <v>606</v>
      </c>
      <c r="H1436" s="314" t="s">
        <v>621</v>
      </c>
      <c r="I1436" s="408" t="s">
        <v>611</v>
      </c>
      <c r="J1436" s="315" t="s">
        <v>612</v>
      </c>
      <c r="K1436" s="316"/>
      <c r="L1436" s="317"/>
    </row>
    <row r="1437" spans="2:12" ht="15.75">
      <c r="B1437" s="258"/>
      <c r="C1437" s="266"/>
      <c r="D1437" s="725" t="s">
        <v>715</v>
      </c>
      <c r="E1437" s="726"/>
      <c r="F1437" s="726"/>
      <c r="G1437" s="318" t="s">
        <v>627</v>
      </c>
      <c r="H1437" s="319">
        <v>35069.629374999997</v>
      </c>
      <c r="I1437" s="409">
        <v>0.04</v>
      </c>
      <c r="J1437" s="321">
        <f>(+IF(D1437="","",(H1437*I1437)))</f>
        <v>1402.785175</v>
      </c>
      <c r="K1437" s="267"/>
      <c r="L1437" s="309"/>
    </row>
    <row r="1438" spans="2:12" ht="15.75">
      <c r="B1438" s="258"/>
      <c r="C1438" s="266"/>
      <c r="D1438" s="725"/>
      <c r="E1438" s="726"/>
      <c r="F1438" s="726"/>
      <c r="G1438" s="318"/>
      <c r="H1438" s="319"/>
      <c r="I1438" s="409"/>
      <c r="J1438" s="321" t="str">
        <f>(+IF(D1438="","",(H1438*I1438)))</f>
        <v/>
      </c>
      <c r="K1438" s="267"/>
      <c r="L1438" s="309"/>
    </row>
    <row r="1439" spans="2:12" ht="15.75">
      <c r="B1439" s="258"/>
      <c r="C1439" s="266"/>
      <c r="D1439" s="725"/>
      <c r="E1439" s="726"/>
      <c r="F1439" s="726"/>
      <c r="G1439" s="318"/>
      <c r="H1439" s="319"/>
      <c r="I1439" s="409"/>
      <c r="J1439" s="321" t="str">
        <f>(+IF(D1439="","",(H1439*I1439)))</f>
        <v/>
      </c>
      <c r="K1439" s="267"/>
      <c r="L1439" s="309"/>
    </row>
    <row r="1440" spans="2:12" ht="15.75">
      <c r="B1440" s="258"/>
      <c r="C1440" s="266"/>
      <c r="D1440" s="727"/>
      <c r="E1440" s="728"/>
      <c r="F1440" s="728"/>
      <c r="G1440" s="322"/>
      <c r="H1440" s="323"/>
      <c r="I1440" s="410"/>
      <c r="J1440" s="325"/>
      <c r="K1440" s="267"/>
      <c r="L1440" s="309"/>
    </row>
    <row r="1441" spans="2:12" ht="15.75">
      <c r="B1441" s="258"/>
      <c r="C1441" s="266"/>
      <c r="D1441" s="258"/>
      <c r="E1441" s="258"/>
      <c r="F1441" s="258"/>
      <c r="G1441" s="729" t="s">
        <v>628</v>
      </c>
      <c r="H1441" s="729"/>
      <c r="I1441" s="730"/>
      <c r="J1441" s="293">
        <f>+ROUND(SUM(J1437:J1440),2)</f>
        <v>1402.79</v>
      </c>
      <c r="K1441" s="267"/>
      <c r="L1441" s="309"/>
    </row>
    <row r="1442" spans="2:12" ht="15.75">
      <c r="B1442" s="258"/>
      <c r="C1442" s="266"/>
      <c r="D1442" s="258"/>
      <c r="E1442" s="258"/>
      <c r="F1442" s="258"/>
      <c r="G1442" s="326"/>
      <c r="H1442" s="327"/>
      <c r="I1442" s="411"/>
      <c r="J1442" s="258"/>
      <c r="K1442" s="267"/>
      <c r="L1442" s="258"/>
    </row>
    <row r="1443" spans="2:12" ht="15.75">
      <c r="B1443" s="258"/>
      <c r="C1443" s="266"/>
      <c r="D1443" s="731" t="s">
        <v>629</v>
      </c>
      <c r="E1443" s="732"/>
      <c r="F1443" s="732"/>
      <c r="G1443" s="732"/>
      <c r="H1443" s="732"/>
      <c r="I1443" s="733"/>
      <c r="J1443" s="328">
        <f>ROUND((SUM(+J1426+J1433+J1441)),2)</f>
        <v>10595.78</v>
      </c>
      <c r="K1443" s="267"/>
      <c r="L1443" s="258"/>
    </row>
    <row r="1444" spans="2:12" ht="15.75">
      <c r="B1444" s="258"/>
      <c r="C1444" s="266"/>
      <c r="D1444" s="258"/>
      <c r="E1444" s="258"/>
      <c r="F1444" s="258"/>
      <c r="G1444" s="326"/>
      <c r="H1444" s="327"/>
      <c r="I1444" s="411"/>
      <c r="J1444" s="258"/>
      <c r="K1444" s="267"/>
      <c r="L1444" s="258"/>
    </row>
    <row r="1445" spans="2:12" ht="15.75">
      <c r="B1445" s="329"/>
      <c r="C1445" s="330"/>
      <c r="D1445" s="734" t="s">
        <v>630</v>
      </c>
      <c r="E1445" s="735"/>
      <c r="F1445" s="736"/>
      <c r="G1445" s="331"/>
      <c r="H1445" s="332"/>
      <c r="I1445" s="412">
        <v>0</v>
      </c>
      <c r="J1445" s="334">
        <f>+J1443*I1445</f>
        <v>0</v>
      </c>
      <c r="K1445" s="335"/>
      <c r="L1445" s="329"/>
    </row>
    <row r="1446" spans="2:12" ht="15.75">
      <c r="B1446" s="258"/>
      <c r="C1446" s="266"/>
      <c r="D1446" s="731" t="s">
        <v>631</v>
      </c>
      <c r="E1446" s="732"/>
      <c r="F1446" s="732"/>
      <c r="G1446" s="732"/>
      <c r="H1446" s="732"/>
      <c r="I1446" s="733"/>
      <c r="J1446" s="328">
        <f>+J1445+J1443</f>
        <v>10595.78</v>
      </c>
      <c r="K1446" s="267"/>
      <c r="L1446" s="258"/>
    </row>
    <row r="1447" spans="2:12" ht="15.75">
      <c r="B1447" s="258"/>
      <c r="C1447" s="266"/>
      <c r="D1447" s="258"/>
      <c r="E1447" s="258"/>
      <c r="F1447" s="258"/>
      <c r="G1447" s="326"/>
      <c r="H1447" s="327"/>
      <c r="I1447" s="411"/>
      <c r="J1447" s="258"/>
      <c r="K1447" s="267"/>
      <c r="L1447" s="258"/>
    </row>
    <row r="1448" spans="2:12" ht="15.75">
      <c r="B1448" s="329"/>
      <c r="C1448" s="330"/>
      <c r="D1448" s="771" t="s">
        <v>21</v>
      </c>
      <c r="E1448" s="772"/>
      <c r="F1448" s="772"/>
      <c r="G1448" s="336"/>
      <c r="H1448" s="337"/>
      <c r="I1448" s="338">
        <v>0.24</v>
      </c>
      <c r="J1448" s="339">
        <f>+J1443*I1448</f>
        <v>2542.9872</v>
      </c>
      <c r="K1448" s="335"/>
      <c r="L1448" s="329"/>
    </row>
    <row r="1449" spans="2:12" ht="15.75">
      <c r="B1449" s="329"/>
      <c r="C1449" s="330"/>
      <c r="D1449" s="773" t="s">
        <v>632</v>
      </c>
      <c r="E1449" s="774"/>
      <c r="F1449" s="774"/>
      <c r="G1449" s="336"/>
      <c r="H1449" s="337"/>
      <c r="I1449" s="340">
        <v>0.01</v>
      </c>
      <c r="J1449" s="341">
        <f>+J1443*I1449</f>
        <v>105.95780000000001</v>
      </c>
      <c r="K1449" s="335"/>
      <c r="L1449" s="329"/>
    </row>
    <row r="1450" spans="2:12" ht="15.75">
      <c r="B1450" s="329"/>
      <c r="C1450" s="330"/>
      <c r="D1450" s="773" t="s">
        <v>75</v>
      </c>
      <c r="E1450" s="774"/>
      <c r="F1450" s="774"/>
      <c r="G1450" s="342"/>
      <c r="H1450" s="343"/>
      <c r="I1450" s="340">
        <v>0.05</v>
      </c>
      <c r="J1450" s="341">
        <f>+J1443*I1450</f>
        <v>529.7890000000001</v>
      </c>
      <c r="K1450" s="335"/>
      <c r="L1450" s="329"/>
    </row>
    <row r="1451" spans="2:12" ht="15.75">
      <c r="B1451" s="258"/>
      <c r="C1451" s="266"/>
      <c r="D1451" s="775" t="s">
        <v>633</v>
      </c>
      <c r="E1451" s="776"/>
      <c r="F1451" s="776"/>
      <c r="G1451" s="776"/>
      <c r="H1451" s="776"/>
      <c r="I1451" s="776"/>
      <c r="J1451" s="344">
        <f>SUM(J1448:J1450)</f>
        <v>3178.7340000000004</v>
      </c>
      <c r="K1451" s="267"/>
      <c r="L1451" s="258"/>
    </row>
    <row r="1452" spans="2:12" ht="15.75">
      <c r="B1452" s="258"/>
      <c r="C1452" s="266"/>
      <c r="D1452" s="757"/>
      <c r="E1452" s="757"/>
      <c r="F1452" s="757"/>
      <c r="G1452" s="757"/>
      <c r="H1452" s="757"/>
      <c r="I1452" s="757"/>
      <c r="J1452" s="757"/>
      <c r="K1452" s="267"/>
      <c r="L1452" s="258"/>
    </row>
    <row r="1453" spans="2:12" ht="15.75">
      <c r="B1453" s="258"/>
      <c r="C1453" s="266"/>
      <c r="D1453" s="759" t="s">
        <v>634</v>
      </c>
      <c r="E1453" s="760"/>
      <c r="F1453" s="760"/>
      <c r="G1453" s="760"/>
      <c r="H1453" s="760"/>
      <c r="I1453" s="761"/>
      <c r="J1453" s="345">
        <f>ROUND(SUM(J1446+J1451),0)</f>
        <v>13775</v>
      </c>
      <c r="K1453" s="267"/>
      <c r="L1453" s="258"/>
    </row>
    <row r="1454" spans="2:12" ht="15.75">
      <c r="B1454" s="258"/>
      <c r="C1454" s="266"/>
      <c r="D1454" s="757"/>
      <c r="E1454" s="757"/>
      <c r="F1454" s="757"/>
      <c r="G1454" s="757"/>
      <c r="H1454" s="757"/>
      <c r="I1454" s="757"/>
      <c r="J1454" s="757"/>
      <c r="K1454" s="267"/>
      <c r="L1454" s="258"/>
    </row>
    <row r="1455" spans="2:12" ht="15.75">
      <c r="B1455" s="258"/>
      <c r="C1455" s="266"/>
      <c r="D1455" s="762" t="s">
        <v>635</v>
      </c>
      <c r="E1455" s="763"/>
      <c r="F1455" s="764"/>
      <c r="G1455" s="765"/>
      <c r="H1455" s="766"/>
      <c r="I1455" s="766"/>
      <c r="J1455" s="767"/>
      <c r="K1455" s="267"/>
      <c r="L1455" s="258"/>
    </row>
    <row r="1456" spans="2:12" ht="15.75">
      <c r="B1456" s="258"/>
      <c r="C1456" s="266"/>
      <c r="D1456" s="753"/>
      <c r="E1456" s="785"/>
      <c r="F1456" s="786"/>
      <c r="G1456" s="768"/>
      <c r="H1456" s="769"/>
      <c r="I1456" s="769"/>
      <c r="J1456" s="770"/>
      <c r="K1456" s="267"/>
      <c r="L1456" s="258"/>
    </row>
    <row r="1457" spans="2:12" ht="15.75">
      <c r="B1457" s="258"/>
      <c r="C1457" s="266"/>
      <c r="D1457" s="753"/>
      <c r="E1457" s="785"/>
      <c r="F1457" s="786"/>
      <c r="G1457" s="756" t="s">
        <v>636</v>
      </c>
      <c r="H1457" s="757"/>
      <c r="I1457" s="757"/>
      <c r="J1457" s="758"/>
      <c r="K1457" s="267"/>
      <c r="L1457" s="258"/>
    </row>
    <row r="1458" spans="2:12" ht="15.75">
      <c r="B1458" s="258"/>
      <c r="C1458" s="266"/>
      <c r="D1458" s="753"/>
      <c r="E1458" s="785"/>
      <c r="F1458" s="786"/>
      <c r="G1458" s="756" t="s">
        <v>637</v>
      </c>
      <c r="H1458" s="757"/>
      <c r="I1458" s="757"/>
      <c r="J1458" s="758"/>
      <c r="K1458" s="267"/>
      <c r="L1458" s="258"/>
    </row>
    <row r="1459" spans="2:12" ht="15.75">
      <c r="B1459" s="258"/>
      <c r="C1459" s="266"/>
      <c r="D1459" s="753"/>
      <c r="E1459" s="785"/>
      <c r="F1459" s="786"/>
      <c r="G1459" s="756" t="s">
        <v>79</v>
      </c>
      <c r="H1459" s="757"/>
      <c r="I1459" s="757"/>
      <c r="J1459" s="758"/>
      <c r="K1459" s="267"/>
      <c r="L1459" s="258"/>
    </row>
    <row r="1460" spans="2:12" ht="15.75">
      <c r="B1460" s="258"/>
      <c r="C1460" s="266"/>
      <c r="D1460" s="787"/>
      <c r="E1460" s="788"/>
      <c r="F1460" s="789"/>
      <c r="G1460" s="756" t="s">
        <v>636</v>
      </c>
      <c r="H1460" s="757"/>
      <c r="I1460" s="757"/>
      <c r="J1460" s="758"/>
      <c r="K1460" s="267"/>
      <c r="L1460" s="258"/>
    </row>
    <row r="1461" spans="2:12" ht="15.75">
      <c r="B1461" s="258"/>
      <c r="C1461" s="266"/>
      <c r="D1461" s="777"/>
      <c r="E1461" s="790"/>
      <c r="F1461" s="791"/>
      <c r="G1461" s="780" t="s">
        <v>638</v>
      </c>
      <c r="H1461" s="781"/>
      <c r="I1461" s="781"/>
      <c r="J1461" s="782"/>
      <c r="K1461" s="267"/>
      <c r="L1461" s="258"/>
    </row>
    <row r="1462" spans="2:12" ht="15.75">
      <c r="B1462" s="258"/>
      <c r="C1462" s="346"/>
      <c r="D1462" s="347"/>
      <c r="E1462" s="347"/>
      <c r="F1462" s="347"/>
      <c r="G1462" s="348"/>
      <c r="H1462" s="349"/>
      <c r="I1462" s="413"/>
      <c r="J1462" s="347"/>
      <c r="K1462" s="350"/>
      <c r="L1462" s="258"/>
    </row>
    <row r="1463" spans="2:12" ht="15.75">
      <c r="B1463" s="258"/>
      <c r="C1463" s="258"/>
      <c r="D1463" s="258"/>
      <c r="E1463" s="258"/>
      <c r="F1463" s="258"/>
      <c r="G1463" s="326"/>
      <c r="H1463" s="351"/>
      <c r="I1463" s="411"/>
      <c r="J1463" s="258"/>
      <c r="K1463" s="258"/>
      <c r="L1463" s="258"/>
    </row>
    <row r="1464" spans="2:12" ht="15.75">
      <c r="B1464" s="258"/>
      <c r="C1464" s="670"/>
      <c r="D1464" s="670"/>
      <c r="E1464" s="670"/>
      <c r="F1464" s="670"/>
      <c r="G1464" s="670"/>
      <c r="H1464" s="670"/>
      <c r="I1464" s="670"/>
      <c r="J1464" s="670"/>
      <c r="K1464" s="258"/>
      <c r="L1464" s="258"/>
    </row>
    <row r="1465" spans="2:12" ht="15.75">
      <c r="B1465" s="258"/>
      <c r="C1465" s="261"/>
      <c r="D1465" s="262"/>
      <c r="E1465" s="262"/>
      <c r="F1465" s="262"/>
      <c r="G1465" s="263"/>
      <c r="H1465" s="264"/>
      <c r="I1465" s="392"/>
      <c r="J1465" s="262"/>
      <c r="K1465" s="265"/>
      <c r="L1465" s="258"/>
    </row>
    <row r="1466" spans="2:12" ht="15.75">
      <c r="B1466" s="258"/>
      <c r="C1466" s="266"/>
      <c r="D1466" s="671"/>
      <c r="E1466" s="672"/>
      <c r="F1466" s="675" t="s">
        <v>592</v>
      </c>
      <c r="G1466" s="676"/>
      <c r="H1466" s="677"/>
      <c r="I1466" s="681" t="s">
        <v>593</v>
      </c>
      <c r="J1466" s="682"/>
      <c r="K1466" s="267"/>
      <c r="L1466" s="258"/>
    </row>
    <row r="1467" spans="2:12" ht="15.75">
      <c r="B1467" s="258"/>
      <c r="C1467" s="266"/>
      <c r="D1467" s="673"/>
      <c r="E1467" s="674"/>
      <c r="F1467" s="678"/>
      <c r="G1467" s="679"/>
      <c r="H1467" s="680"/>
      <c r="I1467" s="683" t="s">
        <v>594</v>
      </c>
      <c r="J1467" s="684"/>
      <c r="K1467" s="267"/>
      <c r="L1467" s="258"/>
    </row>
    <row r="1468" spans="2:12" ht="16.5">
      <c r="B1468" s="258"/>
      <c r="C1468" s="266"/>
      <c r="D1468" s="685" t="s">
        <v>595</v>
      </c>
      <c r="E1468" s="686"/>
      <c r="F1468" s="686"/>
      <c r="G1468" s="686"/>
      <c r="H1468" s="687"/>
      <c r="I1468" s="683" t="s">
        <v>596</v>
      </c>
      <c r="J1468" s="684"/>
      <c r="K1468" s="267"/>
      <c r="L1468" s="258"/>
    </row>
    <row r="1469" spans="2:12" ht="16.5">
      <c r="B1469" s="258"/>
      <c r="C1469" s="266"/>
      <c r="D1469" s="708" t="s">
        <v>597</v>
      </c>
      <c r="E1469" s="709"/>
      <c r="F1469" s="709"/>
      <c r="G1469" s="709"/>
      <c r="H1469" s="709"/>
      <c r="I1469" s="709"/>
      <c r="J1469" s="710"/>
      <c r="K1469" s="267"/>
      <c r="L1469" s="258"/>
    </row>
    <row r="1470" spans="2:12" ht="15.75">
      <c r="B1470" s="258"/>
      <c r="C1470" s="266"/>
      <c r="D1470" s="268"/>
      <c r="E1470" s="268"/>
      <c r="F1470" s="268"/>
      <c r="G1470" s="269"/>
      <c r="H1470" s="269"/>
      <c r="I1470" s="268"/>
      <c r="J1470" s="268"/>
      <c r="K1470" s="267"/>
      <c r="L1470" s="258"/>
    </row>
    <row r="1471" spans="2:12" ht="16.5">
      <c r="B1471" s="259"/>
      <c r="C1471" s="270"/>
      <c r="D1471" s="271" t="s">
        <v>598</v>
      </c>
      <c r="E1471" s="711" t="s">
        <v>599</v>
      </c>
      <c r="F1471" s="712"/>
      <c r="G1471" s="712"/>
      <c r="H1471" s="712"/>
      <c r="I1471" s="712"/>
      <c r="J1471" s="713"/>
      <c r="K1471" s="272"/>
      <c r="L1471" s="259"/>
    </row>
    <row r="1472" spans="2:12" ht="16.5">
      <c r="B1472" s="258"/>
      <c r="C1472" s="266"/>
      <c r="D1472" s="273">
        <v>2</v>
      </c>
      <c r="E1472" s="714" t="s">
        <v>653</v>
      </c>
      <c r="F1472" s="715"/>
      <c r="G1472" s="715"/>
      <c r="H1472" s="715"/>
      <c r="I1472" s="715"/>
      <c r="J1472" s="716"/>
      <c r="K1472" s="267"/>
      <c r="L1472" s="258"/>
    </row>
    <row r="1473" spans="2:12" ht="16.5">
      <c r="B1473" s="259"/>
      <c r="C1473" s="270"/>
      <c r="D1473" s="271" t="s">
        <v>601</v>
      </c>
      <c r="E1473" s="711" t="s">
        <v>602</v>
      </c>
      <c r="F1473" s="712"/>
      <c r="G1473" s="712"/>
      <c r="H1473" s="712"/>
      <c r="I1473" s="712"/>
      <c r="J1473" s="713"/>
      <c r="K1473" s="272"/>
      <c r="L1473" s="259"/>
    </row>
    <row r="1474" spans="2:12" ht="16.5">
      <c r="B1474" s="258"/>
      <c r="C1474" s="266"/>
      <c r="D1474" s="273">
        <v>2.12</v>
      </c>
      <c r="E1474" s="714" t="s">
        <v>706</v>
      </c>
      <c r="F1474" s="715"/>
      <c r="G1474" s="715"/>
      <c r="H1474" s="715"/>
      <c r="I1474" s="715"/>
      <c r="J1474" s="716"/>
      <c r="K1474" s="267"/>
      <c r="L1474" s="258"/>
    </row>
    <row r="1475" spans="2:12" ht="16.5">
      <c r="B1475" s="259"/>
      <c r="C1475" s="270"/>
      <c r="D1475" s="275" t="s">
        <v>604</v>
      </c>
      <c r="E1475" s="717" t="s">
        <v>605</v>
      </c>
      <c r="F1475" s="718"/>
      <c r="G1475" s="718"/>
      <c r="H1475" s="718"/>
      <c r="I1475" s="719"/>
      <c r="J1475" s="723" t="s">
        <v>606</v>
      </c>
      <c r="K1475" s="272"/>
      <c r="L1475" s="259"/>
    </row>
    <row r="1476" spans="2:12" ht="16.5">
      <c r="B1476" s="258"/>
      <c r="C1476" s="266"/>
      <c r="D1476" s="276" t="s">
        <v>725</v>
      </c>
      <c r="E1476" s="720"/>
      <c r="F1476" s="721"/>
      <c r="G1476" s="721"/>
      <c r="H1476" s="721"/>
      <c r="I1476" s="722"/>
      <c r="J1476" s="724"/>
      <c r="K1476" s="267"/>
      <c r="L1476" s="258"/>
    </row>
    <row r="1477" spans="2:12" ht="16.5">
      <c r="B1477" s="259"/>
      <c r="C1477" s="270"/>
      <c r="D1477" s="275" t="s">
        <v>608</v>
      </c>
      <c r="E1477" s="692" t="s">
        <v>181</v>
      </c>
      <c r="F1477" s="693"/>
      <c r="G1477" s="693"/>
      <c r="H1477" s="693"/>
      <c r="I1477" s="694"/>
      <c r="J1477" s="698" t="s">
        <v>174</v>
      </c>
      <c r="K1477" s="272"/>
      <c r="L1477" s="259"/>
    </row>
    <row r="1478" spans="2:12" ht="16.5">
      <c r="B1478" s="258"/>
      <c r="C1478" s="266"/>
      <c r="D1478" s="276" t="s">
        <v>725</v>
      </c>
      <c r="E1478" s="695"/>
      <c r="F1478" s="696"/>
      <c r="G1478" s="696"/>
      <c r="H1478" s="696"/>
      <c r="I1478" s="697"/>
      <c r="J1478" s="699"/>
      <c r="K1478" s="267"/>
      <c r="L1478" s="258"/>
    </row>
    <row r="1479" spans="2:12" ht="15.75">
      <c r="B1479" s="258"/>
      <c r="C1479" s="266"/>
      <c r="D1479" s="700"/>
      <c r="E1479" s="700"/>
      <c r="F1479" s="700"/>
      <c r="G1479" s="700"/>
      <c r="H1479" s="700"/>
      <c r="I1479" s="700"/>
      <c r="J1479" s="700"/>
      <c r="K1479" s="267"/>
      <c r="L1479" s="258"/>
    </row>
    <row r="1480" spans="2:12" ht="15.75">
      <c r="B1480" s="258"/>
      <c r="C1480" s="266"/>
      <c r="D1480" s="701" t="s">
        <v>609</v>
      </c>
      <c r="E1480" s="702"/>
      <c r="F1480" s="702"/>
      <c r="G1480" s="702"/>
      <c r="H1480" s="702"/>
      <c r="I1480" s="702"/>
      <c r="J1480" s="703"/>
      <c r="K1480" s="267"/>
      <c r="L1480" s="258"/>
    </row>
    <row r="1481" spans="2:12" ht="15.75">
      <c r="B1481" s="258"/>
      <c r="C1481" s="266"/>
      <c r="D1481" s="704" t="s">
        <v>70</v>
      </c>
      <c r="E1481" s="705"/>
      <c r="F1481" s="705"/>
      <c r="G1481" s="277" t="s">
        <v>606</v>
      </c>
      <c r="H1481" s="277" t="s">
        <v>610</v>
      </c>
      <c r="I1481" s="393" t="s">
        <v>611</v>
      </c>
      <c r="J1481" s="279" t="s">
        <v>612</v>
      </c>
      <c r="K1481" s="267"/>
      <c r="L1481" s="258"/>
    </row>
    <row r="1482" spans="2:12" ht="16.5">
      <c r="B1482" s="258"/>
      <c r="C1482" s="266"/>
      <c r="D1482" s="706" t="s">
        <v>726</v>
      </c>
      <c r="E1482" s="707"/>
      <c r="F1482" s="707"/>
      <c r="G1482" s="280" t="s">
        <v>174</v>
      </c>
      <c r="H1482" s="281">
        <v>11607.58</v>
      </c>
      <c r="I1482" s="394">
        <v>1.05</v>
      </c>
      <c r="J1482" s="353">
        <f>ROUND((+IF(D1482="","",H1482*I1482)),2)</f>
        <v>12187.96</v>
      </c>
      <c r="K1482" s="267"/>
      <c r="L1482" s="258"/>
    </row>
    <row r="1483" spans="2:12" ht="16.5">
      <c r="B1483" s="258"/>
      <c r="C1483" s="266"/>
      <c r="D1483" s="688" t="s">
        <v>709</v>
      </c>
      <c r="E1483" s="689"/>
      <c r="F1483" s="689"/>
      <c r="G1483" s="284" t="s">
        <v>710</v>
      </c>
      <c r="H1483" s="285">
        <v>64850</v>
      </c>
      <c r="I1483" s="395">
        <v>5.0000000000000001E-3</v>
      </c>
      <c r="J1483" s="287">
        <f t="shared" ref="J1483:J1489" si="9">+IF(D1483="","",H1483*I1483)</f>
        <v>324.25</v>
      </c>
      <c r="K1483" s="267"/>
      <c r="L1483" s="258"/>
    </row>
    <row r="1484" spans="2:12" ht="16.5">
      <c r="B1484" s="258"/>
      <c r="C1484" s="266"/>
      <c r="D1484" s="842" t="s">
        <v>711</v>
      </c>
      <c r="E1484" s="843"/>
      <c r="F1484" s="843"/>
      <c r="G1484" s="396" t="s">
        <v>710</v>
      </c>
      <c r="H1484" s="397">
        <v>52600</v>
      </c>
      <c r="I1484" s="398">
        <v>5.0000000000000001E-3</v>
      </c>
      <c r="J1484" s="399">
        <f t="shared" si="9"/>
        <v>263</v>
      </c>
      <c r="K1484" s="267"/>
      <c r="L1484" s="258"/>
    </row>
    <row r="1485" spans="2:12" ht="16.5">
      <c r="B1485" s="258"/>
      <c r="C1485" s="266"/>
      <c r="D1485" s="842" t="s">
        <v>712</v>
      </c>
      <c r="E1485" s="843"/>
      <c r="F1485" s="843"/>
      <c r="G1485" s="396" t="s">
        <v>225</v>
      </c>
      <c r="H1485" s="397">
        <v>7016.5</v>
      </c>
      <c r="I1485" s="400">
        <v>0.17</v>
      </c>
      <c r="J1485" s="399">
        <f t="shared" si="9"/>
        <v>1192.8050000000001</v>
      </c>
      <c r="K1485" s="267"/>
      <c r="L1485" s="258"/>
    </row>
    <row r="1486" spans="2:12" ht="16.5">
      <c r="B1486" s="258"/>
      <c r="C1486" s="266"/>
      <c r="D1486" s="842" t="s">
        <v>727</v>
      </c>
      <c r="E1486" s="843"/>
      <c r="F1486" s="843"/>
      <c r="G1486" s="396" t="s">
        <v>225</v>
      </c>
      <c r="H1486" s="397">
        <v>9713</v>
      </c>
      <c r="I1486" s="400">
        <v>0.1</v>
      </c>
      <c r="J1486" s="399">
        <f t="shared" si="9"/>
        <v>971.30000000000007</v>
      </c>
      <c r="K1486" s="267"/>
      <c r="L1486" s="258"/>
    </row>
    <row r="1487" spans="2:12" ht="16.5">
      <c r="B1487" s="258"/>
      <c r="C1487" s="266"/>
      <c r="D1487" s="842" t="s">
        <v>728</v>
      </c>
      <c r="E1487" s="843"/>
      <c r="F1487" s="843"/>
      <c r="G1487" s="396" t="s">
        <v>225</v>
      </c>
      <c r="H1487" s="397">
        <v>5187</v>
      </c>
      <c r="I1487" s="400">
        <v>0.1</v>
      </c>
      <c r="J1487" s="399">
        <f t="shared" si="9"/>
        <v>518.70000000000005</v>
      </c>
      <c r="K1487" s="267"/>
      <c r="L1487" s="258"/>
    </row>
    <row r="1488" spans="2:12" ht="16.5">
      <c r="B1488" s="258"/>
      <c r="C1488" s="266"/>
      <c r="D1488" s="688"/>
      <c r="E1488" s="689"/>
      <c r="F1488" s="689"/>
      <c r="G1488" s="284" t="s">
        <v>618</v>
      </c>
      <c r="H1488" s="285" t="s">
        <v>618</v>
      </c>
      <c r="I1488" s="401"/>
      <c r="J1488" s="287" t="str">
        <f t="shared" si="9"/>
        <v/>
      </c>
      <c r="K1488" s="267"/>
      <c r="L1488" s="258"/>
    </row>
    <row r="1489" spans="2:12" ht="16.5">
      <c r="B1489" s="258"/>
      <c r="C1489" s="266"/>
      <c r="D1489" s="690"/>
      <c r="E1489" s="691"/>
      <c r="F1489" s="691"/>
      <c r="G1489" s="288" t="s">
        <v>618</v>
      </c>
      <c r="H1489" s="289" t="s">
        <v>618</v>
      </c>
      <c r="I1489" s="402"/>
      <c r="J1489" s="291" t="str">
        <f t="shared" si="9"/>
        <v/>
      </c>
      <c r="K1489" s="267"/>
      <c r="L1489" s="258"/>
    </row>
    <row r="1490" spans="2:12" ht="15.75">
      <c r="B1490" s="258"/>
      <c r="C1490" s="266"/>
      <c r="D1490" s="258"/>
      <c r="E1490" s="258"/>
      <c r="F1490" s="258"/>
      <c r="G1490" s="740" t="s">
        <v>619</v>
      </c>
      <c r="H1490" s="740"/>
      <c r="I1490" s="741"/>
      <c r="J1490" s="293">
        <f>+ROUND(SUM(J1482:J1489),2)</f>
        <v>15458.02</v>
      </c>
      <c r="K1490" s="267"/>
      <c r="L1490" s="258"/>
    </row>
    <row r="1491" spans="2:12" ht="15.75">
      <c r="B1491" s="258"/>
      <c r="C1491" s="266"/>
      <c r="D1491" s="258"/>
      <c r="E1491" s="258"/>
      <c r="F1491" s="258"/>
      <c r="G1491" s="294"/>
      <c r="H1491" s="294"/>
      <c r="I1491" s="403"/>
      <c r="J1491" s="295"/>
      <c r="K1491" s="267"/>
      <c r="L1491" s="258"/>
    </row>
    <row r="1492" spans="2:12" ht="15.75">
      <c r="B1492" s="258"/>
      <c r="C1492" s="266"/>
      <c r="D1492" s="701" t="s">
        <v>620</v>
      </c>
      <c r="E1492" s="702"/>
      <c r="F1492" s="702"/>
      <c r="G1492" s="702"/>
      <c r="H1492" s="702"/>
      <c r="I1492" s="702"/>
      <c r="J1492" s="703"/>
      <c r="K1492" s="267"/>
      <c r="L1492" s="258"/>
    </row>
    <row r="1493" spans="2:12" ht="15.75">
      <c r="B1493" s="258"/>
      <c r="C1493" s="266"/>
      <c r="D1493" s="747" t="s">
        <v>70</v>
      </c>
      <c r="E1493" s="747"/>
      <c r="F1493" s="747"/>
      <c r="G1493" s="297" t="s">
        <v>606</v>
      </c>
      <c r="H1493" s="297" t="s">
        <v>621</v>
      </c>
      <c r="I1493" s="404" t="s">
        <v>611</v>
      </c>
      <c r="J1493" s="296" t="s">
        <v>612</v>
      </c>
      <c r="K1493" s="267"/>
      <c r="L1493" s="258"/>
    </row>
    <row r="1494" spans="2:12" ht="15.75">
      <c r="B1494" s="258"/>
      <c r="C1494" s="266"/>
      <c r="D1494" s="748" t="s">
        <v>622</v>
      </c>
      <c r="E1494" s="749"/>
      <c r="F1494" s="749"/>
      <c r="G1494" s="298" t="s">
        <v>623</v>
      </c>
      <c r="H1494" s="299">
        <v>1402.79</v>
      </c>
      <c r="I1494" s="405">
        <v>0.05</v>
      </c>
      <c r="J1494" s="283">
        <f>+IF(D1494="","",H1494*I1494)</f>
        <v>70.139499999999998</v>
      </c>
      <c r="K1494" s="267"/>
      <c r="L1494" s="258"/>
    </row>
    <row r="1495" spans="2:12" ht="15.75">
      <c r="B1495" s="258"/>
      <c r="C1495" s="266"/>
      <c r="D1495" s="750"/>
      <c r="E1495" s="751"/>
      <c r="F1495" s="752"/>
      <c r="G1495" s="298" t="s">
        <v>618</v>
      </c>
      <c r="H1495" s="301" t="s">
        <v>618</v>
      </c>
      <c r="I1495" s="406"/>
      <c r="J1495" s="287" t="str">
        <f>+IF(D1495="","",H1495*I1495)</f>
        <v/>
      </c>
      <c r="K1495" s="267"/>
      <c r="L1495" s="258"/>
    </row>
    <row r="1496" spans="2:12" ht="15.75">
      <c r="B1496" s="258"/>
      <c r="C1496" s="266"/>
      <c r="D1496" s="783"/>
      <c r="E1496" s="784"/>
      <c r="F1496" s="784"/>
      <c r="G1496" s="304" t="s">
        <v>618</v>
      </c>
      <c r="H1496" s="305" t="s">
        <v>618</v>
      </c>
      <c r="I1496" s="407"/>
      <c r="J1496" s="307" t="str">
        <f>+IF(D1496="","",H1496*I1496)</f>
        <v/>
      </c>
      <c r="K1496" s="267"/>
      <c r="L1496" s="258"/>
    </row>
    <row r="1497" spans="2:12" ht="15.75">
      <c r="B1497" s="258"/>
      <c r="C1497" s="266"/>
      <c r="D1497" s="258"/>
      <c r="E1497" s="258"/>
      <c r="F1497" s="258"/>
      <c r="G1497" s="740" t="s">
        <v>624</v>
      </c>
      <c r="H1497" s="740"/>
      <c r="I1497" s="741"/>
      <c r="J1497" s="308">
        <f>ROUND(+SUM(J1494:J1496),2)</f>
        <v>70.14</v>
      </c>
      <c r="K1497" s="267"/>
      <c r="L1497" s="258"/>
    </row>
    <row r="1498" spans="2:12" ht="15.75">
      <c r="B1498" s="258"/>
      <c r="C1498" s="266"/>
      <c r="D1498" s="670"/>
      <c r="E1498" s="670"/>
      <c r="F1498" s="670"/>
      <c r="G1498" s="670"/>
      <c r="H1498" s="670"/>
      <c r="I1498" s="670"/>
      <c r="J1498" s="670"/>
      <c r="K1498" s="267"/>
      <c r="L1498" s="258"/>
    </row>
    <row r="1499" spans="2:12" ht="15.75">
      <c r="B1499" s="258"/>
      <c r="C1499" s="266"/>
      <c r="D1499" s="742" t="s">
        <v>625</v>
      </c>
      <c r="E1499" s="743"/>
      <c r="F1499" s="743"/>
      <c r="G1499" s="743"/>
      <c r="H1499" s="743"/>
      <c r="I1499" s="743"/>
      <c r="J1499" s="744"/>
      <c r="K1499" s="267"/>
      <c r="L1499" s="309"/>
    </row>
    <row r="1500" spans="2:12" ht="15.75">
      <c r="B1500" s="310"/>
      <c r="C1500" s="311"/>
      <c r="D1500" s="745" t="s">
        <v>70</v>
      </c>
      <c r="E1500" s="746"/>
      <c r="F1500" s="746"/>
      <c r="G1500" s="313" t="s">
        <v>606</v>
      </c>
      <c r="H1500" s="314" t="s">
        <v>621</v>
      </c>
      <c r="I1500" s="408" t="s">
        <v>611</v>
      </c>
      <c r="J1500" s="315" t="s">
        <v>612</v>
      </c>
      <c r="K1500" s="316"/>
      <c r="L1500" s="317"/>
    </row>
    <row r="1501" spans="2:12" ht="15.75">
      <c r="B1501" s="258"/>
      <c r="C1501" s="266"/>
      <c r="D1501" s="725" t="s">
        <v>715</v>
      </c>
      <c r="E1501" s="726"/>
      <c r="F1501" s="726"/>
      <c r="G1501" s="318" t="s">
        <v>627</v>
      </c>
      <c r="H1501" s="319">
        <v>35069.629374999997</v>
      </c>
      <c r="I1501" s="409">
        <v>0.04</v>
      </c>
      <c r="J1501" s="321">
        <f>(+IF(D1501="","",(H1501*I1501)))</f>
        <v>1402.785175</v>
      </c>
      <c r="K1501" s="267"/>
      <c r="L1501" s="309"/>
    </row>
    <row r="1502" spans="2:12" ht="15.75">
      <c r="B1502" s="258"/>
      <c r="C1502" s="266"/>
      <c r="D1502" s="725"/>
      <c r="E1502" s="726"/>
      <c r="F1502" s="726"/>
      <c r="G1502" s="318"/>
      <c r="H1502" s="319"/>
      <c r="I1502" s="409"/>
      <c r="J1502" s="321" t="str">
        <f>(+IF(D1502="","",(H1502*I1502)))</f>
        <v/>
      </c>
      <c r="K1502" s="267"/>
      <c r="L1502" s="309"/>
    </row>
    <row r="1503" spans="2:12" ht="15.75">
      <c r="B1503" s="258"/>
      <c r="C1503" s="266"/>
      <c r="D1503" s="725"/>
      <c r="E1503" s="726"/>
      <c r="F1503" s="726"/>
      <c r="G1503" s="318"/>
      <c r="H1503" s="319"/>
      <c r="I1503" s="409"/>
      <c r="J1503" s="321" t="str">
        <f>(+IF(D1503="","",(H1503*I1503)))</f>
        <v/>
      </c>
      <c r="K1503" s="267"/>
      <c r="L1503" s="309"/>
    </row>
    <row r="1504" spans="2:12" ht="15.75">
      <c r="B1504" s="258"/>
      <c r="C1504" s="266"/>
      <c r="D1504" s="727"/>
      <c r="E1504" s="728"/>
      <c r="F1504" s="728"/>
      <c r="G1504" s="322"/>
      <c r="H1504" s="323"/>
      <c r="I1504" s="410"/>
      <c r="J1504" s="325"/>
      <c r="K1504" s="267"/>
      <c r="L1504" s="309"/>
    </row>
    <row r="1505" spans="2:12" ht="15.75">
      <c r="B1505" s="258"/>
      <c r="C1505" s="266"/>
      <c r="D1505" s="258"/>
      <c r="E1505" s="258"/>
      <c r="F1505" s="258"/>
      <c r="G1505" s="729" t="s">
        <v>628</v>
      </c>
      <c r="H1505" s="729"/>
      <c r="I1505" s="730"/>
      <c r="J1505" s="293">
        <f>+ROUND(SUM(J1501:J1504),2)</f>
        <v>1402.79</v>
      </c>
      <c r="K1505" s="267"/>
      <c r="L1505" s="309"/>
    </row>
    <row r="1506" spans="2:12" ht="15.75">
      <c r="B1506" s="258"/>
      <c r="C1506" s="266"/>
      <c r="D1506" s="258"/>
      <c r="E1506" s="258"/>
      <c r="F1506" s="258"/>
      <c r="G1506" s="326"/>
      <c r="H1506" s="327"/>
      <c r="I1506" s="411"/>
      <c r="J1506" s="258"/>
      <c r="K1506" s="267"/>
      <c r="L1506" s="258"/>
    </row>
    <row r="1507" spans="2:12" ht="15.75">
      <c r="B1507" s="258"/>
      <c r="C1507" s="266"/>
      <c r="D1507" s="731" t="s">
        <v>629</v>
      </c>
      <c r="E1507" s="732"/>
      <c r="F1507" s="732"/>
      <c r="G1507" s="732"/>
      <c r="H1507" s="732"/>
      <c r="I1507" s="733"/>
      <c r="J1507" s="328">
        <f>ROUND((SUM(+J1490+J1497+J1505)),2)</f>
        <v>16930.95</v>
      </c>
      <c r="K1507" s="267"/>
      <c r="L1507" s="258"/>
    </row>
    <row r="1508" spans="2:12" ht="15.75">
      <c r="B1508" s="258"/>
      <c r="C1508" s="266"/>
      <c r="D1508" s="258"/>
      <c r="E1508" s="258"/>
      <c r="F1508" s="258"/>
      <c r="G1508" s="326"/>
      <c r="H1508" s="327"/>
      <c r="I1508" s="411"/>
      <c r="J1508" s="258"/>
      <c r="K1508" s="267"/>
      <c r="L1508" s="258"/>
    </row>
    <row r="1509" spans="2:12" ht="15.75">
      <c r="B1509" s="329"/>
      <c r="C1509" s="330"/>
      <c r="D1509" s="734" t="s">
        <v>630</v>
      </c>
      <c r="E1509" s="735"/>
      <c r="F1509" s="736"/>
      <c r="G1509" s="331"/>
      <c r="H1509" s="332"/>
      <c r="I1509" s="412">
        <v>0</v>
      </c>
      <c r="J1509" s="334">
        <f>+J1507*I1509</f>
        <v>0</v>
      </c>
      <c r="K1509" s="335"/>
      <c r="L1509" s="329"/>
    </row>
    <row r="1510" spans="2:12" ht="15.75">
      <c r="B1510" s="258"/>
      <c r="C1510" s="266"/>
      <c r="D1510" s="731" t="s">
        <v>631</v>
      </c>
      <c r="E1510" s="732"/>
      <c r="F1510" s="732"/>
      <c r="G1510" s="732"/>
      <c r="H1510" s="732"/>
      <c r="I1510" s="733"/>
      <c r="J1510" s="328">
        <f>+J1509+J1507</f>
        <v>16930.95</v>
      </c>
      <c r="K1510" s="267"/>
      <c r="L1510" s="258"/>
    </row>
    <row r="1511" spans="2:12" ht="15.75">
      <c r="B1511" s="258"/>
      <c r="C1511" s="266"/>
      <c r="D1511" s="258"/>
      <c r="E1511" s="258"/>
      <c r="F1511" s="258"/>
      <c r="G1511" s="326"/>
      <c r="H1511" s="327"/>
      <c r="I1511" s="411"/>
      <c r="J1511" s="258"/>
      <c r="K1511" s="267"/>
      <c r="L1511" s="258"/>
    </row>
    <row r="1512" spans="2:12" ht="15.75">
      <c r="B1512" s="329"/>
      <c r="C1512" s="330"/>
      <c r="D1512" s="771" t="s">
        <v>21</v>
      </c>
      <c r="E1512" s="772"/>
      <c r="F1512" s="772"/>
      <c r="G1512" s="336"/>
      <c r="H1512" s="337"/>
      <c r="I1512" s="338">
        <v>0.24</v>
      </c>
      <c r="J1512" s="339">
        <f>+J1507*I1512</f>
        <v>4063.4279999999999</v>
      </c>
      <c r="K1512" s="335"/>
      <c r="L1512" s="329"/>
    </row>
    <row r="1513" spans="2:12" ht="15.75">
      <c r="B1513" s="329"/>
      <c r="C1513" s="330"/>
      <c r="D1513" s="773" t="s">
        <v>632</v>
      </c>
      <c r="E1513" s="774"/>
      <c r="F1513" s="774"/>
      <c r="G1513" s="336"/>
      <c r="H1513" s="337"/>
      <c r="I1513" s="340">
        <v>0.01</v>
      </c>
      <c r="J1513" s="341">
        <f>+J1507*I1513</f>
        <v>169.30950000000001</v>
      </c>
      <c r="K1513" s="335"/>
      <c r="L1513" s="329"/>
    </row>
    <row r="1514" spans="2:12" ht="15.75">
      <c r="B1514" s="329"/>
      <c r="C1514" s="330"/>
      <c r="D1514" s="773" t="s">
        <v>75</v>
      </c>
      <c r="E1514" s="774"/>
      <c r="F1514" s="774"/>
      <c r="G1514" s="342"/>
      <c r="H1514" s="343"/>
      <c r="I1514" s="340">
        <v>0.05</v>
      </c>
      <c r="J1514" s="341">
        <f>+J1507*I1514</f>
        <v>846.54750000000013</v>
      </c>
      <c r="K1514" s="335"/>
      <c r="L1514" s="329"/>
    </row>
    <row r="1515" spans="2:12" ht="15.75">
      <c r="B1515" s="258"/>
      <c r="C1515" s="266"/>
      <c r="D1515" s="775" t="s">
        <v>633</v>
      </c>
      <c r="E1515" s="776"/>
      <c r="F1515" s="776"/>
      <c r="G1515" s="776"/>
      <c r="H1515" s="776"/>
      <c r="I1515" s="776"/>
      <c r="J1515" s="344">
        <f>SUM(J1512:J1514)</f>
        <v>5079.2849999999999</v>
      </c>
      <c r="K1515" s="267"/>
      <c r="L1515" s="258"/>
    </row>
    <row r="1516" spans="2:12" ht="15.75">
      <c r="B1516" s="258"/>
      <c r="C1516" s="266"/>
      <c r="D1516" s="757"/>
      <c r="E1516" s="757"/>
      <c r="F1516" s="757"/>
      <c r="G1516" s="757"/>
      <c r="H1516" s="757"/>
      <c r="I1516" s="757"/>
      <c r="J1516" s="757"/>
      <c r="K1516" s="267"/>
      <c r="L1516" s="258"/>
    </row>
    <row r="1517" spans="2:12" ht="15.75">
      <c r="B1517" s="258"/>
      <c r="C1517" s="266"/>
      <c r="D1517" s="759" t="s">
        <v>634</v>
      </c>
      <c r="E1517" s="760"/>
      <c r="F1517" s="760"/>
      <c r="G1517" s="760"/>
      <c r="H1517" s="760"/>
      <c r="I1517" s="761"/>
      <c r="J1517" s="345">
        <f>ROUND(SUM(J1510+J1515),0)</f>
        <v>22010</v>
      </c>
      <c r="K1517" s="267"/>
      <c r="L1517" s="258"/>
    </row>
    <row r="1518" spans="2:12" ht="15.75">
      <c r="B1518" s="258"/>
      <c r="C1518" s="266"/>
      <c r="D1518" s="757"/>
      <c r="E1518" s="757"/>
      <c r="F1518" s="757"/>
      <c r="G1518" s="757"/>
      <c r="H1518" s="757"/>
      <c r="I1518" s="757"/>
      <c r="J1518" s="757"/>
      <c r="K1518" s="267"/>
      <c r="L1518" s="258"/>
    </row>
    <row r="1519" spans="2:12" ht="15.75">
      <c r="B1519" s="258"/>
      <c r="C1519" s="266"/>
      <c r="D1519" s="762" t="s">
        <v>635</v>
      </c>
      <c r="E1519" s="763"/>
      <c r="F1519" s="764"/>
      <c r="G1519" s="765"/>
      <c r="H1519" s="766"/>
      <c r="I1519" s="766"/>
      <c r="J1519" s="767"/>
      <c r="K1519" s="267"/>
      <c r="L1519" s="258"/>
    </row>
    <row r="1520" spans="2:12" ht="15.75">
      <c r="B1520" s="258"/>
      <c r="C1520" s="266"/>
      <c r="D1520" s="753"/>
      <c r="E1520" s="785"/>
      <c r="F1520" s="786"/>
      <c r="G1520" s="768"/>
      <c r="H1520" s="769"/>
      <c r="I1520" s="769"/>
      <c r="J1520" s="770"/>
      <c r="K1520" s="267"/>
      <c r="L1520" s="258"/>
    </row>
    <row r="1521" spans="2:12" ht="15.75">
      <c r="B1521" s="258"/>
      <c r="C1521" s="266"/>
      <c r="D1521" s="753"/>
      <c r="E1521" s="785"/>
      <c r="F1521" s="786"/>
      <c r="G1521" s="756" t="s">
        <v>636</v>
      </c>
      <c r="H1521" s="757"/>
      <c r="I1521" s="757"/>
      <c r="J1521" s="758"/>
      <c r="K1521" s="267"/>
      <c r="L1521" s="258"/>
    </row>
    <row r="1522" spans="2:12" ht="15.75">
      <c r="B1522" s="258"/>
      <c r="C1522" s="266"/>
      <c r="D1522" s="753"/>
      <c r="E1522" s="785"/>
      <c r="F1522" s="786"/>
      <c r="G1522" s="756" t="s">
        <v>637</v>
      </c>
      <c r="H1522" s="757"/>
      <c r="I1522" s="757"/>
      <c r="J1522" s="758"/>
      <c r="K1522" s="267"/>
      <c r="L1522" s="258"/>
    </row>
    <row r="1523" spans="2:12" ht="15.75">
      <c r="B1523" s="258"/>
      <c r="C1523" s="266"/>
      <c r="D1523" s="753"/>
      <c r="E1523" s="785"/>
      <c r="F1523" s="786"/>
      <c r="G1523" s="756" t="s">
        <v>79</v>
      </c>
      <c r="H1523" s="757"/>
      <c r="I1523" s="757"/>
      <c r="J1523" s="758"/>
      <c r="K1523" s="267"/>
      <c r="L1523" s="258"/>
    </row>
    <row r="1524" spans="2:12" ht="15.75">
      <c r="B1524" s="258"/>
      <c r="C1524" s="266"/>
      <c r="D1524" s="787"/>
      <c r="E1524" s="788"/>
      <c r="F1524" s="789"/>
      <c r="G1524" s="756" t="s">
        <v>636</v>
      </c>
      <c r="H1524" s="757"/>
      <c r="I1524" s="757"/>
      <c r="J1524" s="758"/>
      <c r="K1524" s="267"/>
      <c r="L1524" s="258"/>
    </row>
    <row r="1525" spans="2:12" ht="15.75">
      <c r="B1525" s="258"/>
      <c r="C1525" s="266"/>
      <c r="D1525" s="777"/>
      <c r="E1525" s="790"/>
      <c r="F1525" s="791"/>
      <c r="G1525" s="780" t="s">
        <v>638</v>
      </c>
      <c r="H1525" s="781"/>
      <c r="I1525" s="781"/>
      <c r="J1525" s="782"/>
      <c r="K1525" s="267"/>
      <c r="L1525" s="258"/>
    </row>
    <row r="1526" spans="2:12" ht="15.75">
      <c r="B1526" s="258"/>
      <c r="C1526" s="346"/>
      <c r="D1526" s="347"/>
      <c r="E1526" s="347"/>
      <c r="F1526" s="347"/>
      <c r="G1526" s="348"/>
      <c r="H1526" s="349"/>
      <c r="I1526" s="413"/>
      <c r="J1526" s="347"/>
      <c r="K1526" s="350"/>
      <c r="L1526" s="258"/>
    </row>
    <row r="1527" spans="2:12" ht="15.75">
      <c r="B1527" s="258"/>
      <c r="C1527" s="258"/>
      <c r="D1527" s="258"/>
      <c r="E1527" s="258"/>
      <c r="F1527" s="258"/>
      <c r="G1527" s="326"/>
      <c r="H1527" s="351"/>
      <c r="I1527" s="411"/>
      <c r="J1527" s="258"/>
      <c r="K1527" s="258"/>
      <c r="L1527" s="258"/>
    </row>
    <row r="1528" spans="2:12" ht="15.75">
      <c r="B1528" s="258"/>
      <c r="C1528" s="670"/>
      <c r="D1528" s="670"/>
      <c r="E1528" s="670"/>
      <c r="F1528" s="670"/>
      <c r="G1528" s="670"/>
      <c r="H1528" s="670"/>
      <c r="I1528" s="670"/>
      <c r="J1528" s="670"/>
      <c r="K1528" s="258"/>
      <c r="L1528" s="258"/>
    </row>
    <row r="1529" spans="2:12" ht="15.75">
      <c r="B1529" s="258"/>
      <c r="C1529" s="261"/>
      <c r="D1529" s="262"/>
      <c r="E1529" s="262"/>
      <c r="F1529" s="262"/>
      <c r="G1529" s="263"/>
      <c r="H1529" s="264"/>
      <c r="I1529" s="392"/>
      <c r="J1529" s="262"/>
      <c r="K1529" s="265"/>
      <c r="L1529" s="258"/>
    </row>
    <row r="1530" spans="2:12" ht="15.75">
      <c r="B1530" s="258"/>
      <c r="C1530" s="266"/>
      <c r="D1530" s="671"/>
      <c r="E1530" s="672"/>
      <c r="F1530" s="675" t="s">
        <v>592</v>
      </c>
      <c r="G1530" s="676"/>
      <c r="H1530" s="677"/>
      <c r="I1530" s="681" t="s">
        <v>593</v>
      </c>
      <c r="J1530" s="682"/>
      <c r="K1530" s="267"/>
      <c r="L1530" s="258"/>
    </row>
    <row r="1531" spans="2:12" ht="15.75">
      <c r="B1531" s="258"/>
      <c r="C1531" s="266"/>
      <c r="D1531" s="673"/>
      <c r="E1531" s="674"/>
      <c r="F1531" s="678"/>
      <c r="G1531" s="679"/>
      <c r="H1531" s="680"/>
      <c r="I1531" s="683" t="s">
        <v>594</v>
      </c>
      <c r="J1531" s="684"/>
      <c r="K1531" s="267"/>
      <c r="L1531" s="258"/>
    </row>
    <row r="1532" spans="2:12" ht="16.5">
      <c r="B1532" s="258"/>
      <c r="C1532" s="266"/>
      <c r="D1532" s="685" t="s">
        <v>595</v>
      </c>
      <c r="E1532" s="686"/>
      <c r="F1532" s="686"/>
      <c r="G1532" s="686"/>
      <c r="H1532" s="687"/>
      <c r="I1532" s="683" t="s">
        <v>596</v>
      </c>
      <c r="J1532" s="684"/>
      <c r="K1532" s="267"/>
      <c r="L1532" s="258"/>
    </row>
    <row r="1533" spans="2:12" ht="16.5">
      <c r="B1533" s="258"/>
      <c r="C1533" s="266"/>
      <c r="D1533" s="708" t="s">
        <v>597</v>
      </c>
      <c r="E1533" s="709"/>
      <c r="F1533" s="709"/>
      <c r="G1533" s="709"/>
      <c r="H1533" s="709"/>
      <c r="I1533" s="709"/>
      <c r="J1533" s="710"/>
      <c r="K1533" s="267"/>
      <c r="L1533" s="258"/>
    </row>
    <row r="1534" spans="2:12" ht="15.75">
      <c r="B1534" s="258"/>
      <c r="C1534" s="266"/>
      <c r="D1534" s="268"/>
      <c r="E1534" s="268"/>
      <c r="F1534" s="268"/>
      <c r="G1534" s="269"/>
      <c r="H1534" s="269"/>
      <c r="I1534" s="268"/>
      <c r="J1534" s="268"/>
      <c r="K1534" s="267"/>
      <c r="L1534" s="258"/>
    </row>
    <row r="1535" spans="2:12" ht="16.5">
      <c r="B1535" s="259"/>
      <c r="C1535" s="270"/>
      <c r="D1535" s="271" t="s">
        <v>598</v>
      </c>
      <c r="E1535" s="711" t="s">
        <v>599</v>
      </c>
      <c r="F1535" s="712"/>
      <c r="G1535" s="712"/>
      <c r="H1535" s="712"/>
      <c r="I1535" s="712"/>
      <c r="J1535" s="713"/>
      <c r="K1535" s="272"/>
      <c r="L1535" s="259"/>
    </row>
    <row r="1536" spans="2:12" ht="16.5">
      <c r="B1536" s="258"/>
      <c r="C1536" s="266"/>
      <c r="D1536" s="273">
        <v>2</v>
      </c>
      <c r="E1536" s="714" t="s">
        <v>653</v>
      </c>
      <c r="F1536" s="715"/>
      <c r="G1536" s="715"/>
      <c r="H1536" s="715"/>
      <c r="I1536" s="715"/>
      <c r="J1536" s="716"/>
      <c r="K1536" s="267"/>
      <c r="L1536" s="258"/>
    </row>
    <row r="1537" spans="2:12" ht="16.5">
      <c r="B1537" s="259"/>
      <c r="C1537" s="270"/>
      <c r="D1537" s="271" t="s">
        <v>601</v>
      </c>
      <c r="E1537" s="711" t="s">
        <v>602</v>
      </c>
      <c r="F1537" s="712"/>
      <c r="G1537" s="712"/>
      <c r="H1537" s="712"/>
      <c r="I1537" s="712"/>
      <c r="J1537" s="713"/>
      <c r="K1537" s="272"/>
      <c r="L1537" s="259"/>
    </row>
    <row r="1538" spans="2:12" ht="16.5">
      <c r="B1538" s="258"/>
      <c r="C1538" s="266"/>
      <c r="D1538" s="273">
        <v>2.12</v>
      </c>
      <c r="E1538" s="714" t="s">
        <v>706</v>
      </c>
      <c r="F1538" s="715"/>
      <c r="G1538" s="715"/>
      <c r="H1538" s="715"/>
      <c r="I1538" s="715"/>
      <c r="J1538" s="716"/>
      <c r="K1538" s="267"/>
      <c r="L1538" s="258"/>
    </row>
    <row r="1539" spans="2:12" ht="16.5">
      <c r="B1539" s="259"/>
      <c r="C1539" s="270"/>
      <c r="D1539" s="275" t="s">
        <v>604</v>
      </c>
      <c r="E1539" s="717" t="s">
        <v>605</v>
      </c>
      <c r="F1539" s="718"/>
      <c r="G1539" s="718"/>
      <c r="H1539" s="718"/>
      <c r="I1539" s="719"/>
      <c r="J1539" s="723" t="s">
        <v>606</v>
      </c>
      <c r="K1539" s="272"/>
      <c r="L1539" s="259"/>
    </row>
    <row r="1540" spans="2:12" ht="16.5">
      <c r="B1540" s="258"/>
      <c r="C1540" s="266"/>
      <c r="D1540" s="276" t="s">
        <v>729</v>
      </c>
      <c r="E1540" s="720"/>
      <c r="F1540" s="721"/>
      <c r="G1540" s="721"/>
      <c r="H1540" s="721"/>
      <c r="I1540" s="722"/>
      <c r="J1540" s="724"/>
      <c r="K1540" s="267"/>
      <c r="L1540" s="258"/>
    </row>
    <row r="1541" spans="2:12" ht="16.5">
      <c r="B1541" s="259"/>
      <c r="C1541" s="270"/>
      <c r="D1541" s="275" t="s">
        <v>608</v>
      </c>
      <c r="E1541" s="692" t="s">
        <v>182</v>
      </c>
      <c r="F1541" s="693"/>
      <c r="G1541" s="693"/>
      <c r="H1541" s="693"/>
      <c r="I1541" s="694"/>
      <c r="J1541" s="698" t="s">
        <v>225</v>
      </c>
      <c r="K1541" s="272"/>
      <c r="L1541" s="259"/>
    </row>
    <row r="1542" spans="2:12" ht="16.5">
      <c r="B1542" s="258"/>
      <c r="C1542" s="266"/>
      <c r="D1542" s="276" t="s">
        <v>729</v>
      </c>
      <c r="E1542" s="695"/>
      <c r="F1542" s="696"/>
      <c r="G1542" s="696"/>
      <c r="H1542" s="696"/>
      <c r="I1542" s="697"/>
      <c r="J1542" s="699"/>
      <c r="K1542" s="267"/>
      <c r="L1542" s="258"/>
    </row>
    <row r="1543" spans="2:12" ht="15.75">
      <c r="B1543" s="258"/>
      <c r="C1543" s="266"/>
      <c r="D1543" s="700"/>
      <c r="E1543" s="700"/>
      <c r="F1543" s="700"/>
      <c r="G1543" s="700"/>
      <c r="H1543" s="700"/>
      <c r="I1543" s="700"/>
      <c r="J1543" s="700"/>
      <c r="K1543" s="267"/>
      <c r="L1543" s="258"/>
    </row>
    <row r="1544" spans="2:12" ht="15.75">
      <c r="B1544" s="258"/>
      <c r="C1544" s="266"/>
      <c r="D1544" s="701" t="s">
        <v>609</v>
      </c>
      <c r="E1544" s="702"/>
      <c r="F1544" s="702"/>
      <c r="G1544" s="702"/>
      <c r="H1544" s="702"/>
      <c r="I1544" s="702"/>
      <c r="J1544" s="703"/>
      <c r="K1544" s="267"/>
      <c r="L1544" s="258"/>
    </row>
    <row r="1545" spans="2:12" ht="15.75">
      <c r="B1545" s="258"/>
      <c r="C1545" s="266"/>
      <c r="D1545" s="704" t="s">
        <v>70</v>
      </c>
      <c r="E1545" s="705"/>
      <c r="F1545" s="705"/>
      <c r="G1545" s="277" t="s">
        <v>606</v>
      </c>
      <c r="H1545" s="277" t="s">
        <v>610</v>
      </c>
      <c r="I1545" s="393" t="s">
        <v>611</v>
      </c>
      <c r="J1545" s="279" t="s">
        <v>612</v>
      </c>
      <c r="K1545" s="267"/>
      <c r="L1545" s="258"/>
    </row>
    <row r="1546" spans="2:12" ht="16.5">
      <c r="B1546" s="258"/>
      <c r="C1546" s="266"/>
      <c r="D1546" s="706" t="s">
        <v>730</v>
      </c>
      <c r="E1546" s="707"/>
      <c r="F1546" s="707"/>
      <c r="G1546" s="280" t="s">
        <v>225</v>
      </c>
      <c r="H1546" s="281">
        <v>15918</v>
      </c>
      <c r="I1546" s="394">
        <v>1</v>
      </c>
      <c r="J1546" s="283">
        <f>ROUND((+IF(D1546="","",H1546*I1546)),2)</f>
        <v>15918</v>
      </c>
      <c r="K1546" s="267"/>
      <c r="L1546" s="258"/>
    </row>
    <row r="1547" spans="2:12" ht="16.5">
      <c r="B1547" s="258"/>
      <c r="C1547" s="266"/>
      <c r="D1547" s="688" t="s">
        <v>731</v>
      </c>
      <c r="E1547" s="689"/>
      <c r="F1547" s="689"/>
      <c r="G1547" s="284" t="s">
        <v>225</v>
      </c>
      <c r="H1547" s="285">
        <v>1083.5</v>
      </c>
      <c r="I1547" s="401">
        <v>2</v>
      </c>
      <c r="J1547" s="287">
        <f t="shared" ref="J1547:J1552" si="10">+IF(D1547="","",H1547*I1547)</f>
        <v>2167</v>
      </c>
      <c r="K1547" s="267"/>
      <c r="L1547" s="258"/>
    </row>
    <row r="1548" spans="2:12" ht="16.5">
      <c r="B1548" s="258"/>
      <c r="C1548" s="266"/>
      <c r="D1548" s="688" t="s">
        <v>732</v>
      </c>
      <c r="E1548" s="689"/>
      <c r="F1548" s="689"/>
      <c r="G1548" s="284" t="s">
        <v>733</v>
      </c>
      <c r="H1548" s="285">
        <v>1800</v>
      </c>
      <c r="I1548" s="401">
        <v>0.1</v>
      </c>
      <c r="J1548" s="287">
        <f t="shared" si="10"/>
        <v>180</v>
      </c>
      <c r="K1548" s="267"/>
      <c r="L1548" s="258"/>
    </row>
    <row r="1549" spans="2:12" ht="16.5">
      <c r="B1549" s="258"/>
      <c r="C1549" s="266"/>
      <c r="D1549" s="688" t="s">
        <v>711</v>
      </c>
      <c r="E1549" s="689"/>
      <c r="F1549" s="689"/>
      <c r="G1549" s="284" t="s">
        <v>710</v>
      </c>
      <c r="H1549" s="285">
        <v>52600</v>
      </c>
      <c r="I1549" s="401">
        <v>6.0000000000000001E-3</v>
      </c>
      <c r="J1549" s="287">
        <f t="shared" si="10"/>
        <v>315.60000000000002</v>
      </c>
      <c r="K1549" s="267"/>
      <c r="L1549" s="258"/>
    </row>
    <row r="1550" spans="2:12" ht="16.5">
      <c r="B1550" s="258"/>
      <c r="C1550" s="266"/>
      <c r="D1550" s="688" t="s">
        <v>709</v>
      </c>
      <c r="E1550" s="689"/>
      <c r="F1550" s="689"/>
      <c r="G1550" s="284" t="s">
        <v>710</v>
      </c>
      <c r="H1550" s="285">
        <v>64850</v>
      </c>
      <c r="I1550" s="401">
        <v>6.0000000000000001E-3</v>
      </c>
      <c r="J1550" s="287">
        <f t="shared" si="10"/>
        <v>389.1</v>
      </c>
      <c r="K1550" s="267"/>
      <c r="L1550" s="258"/>
    </row>
    <row r="1551" spans="2:12" ht="16.5">
      <c r="B1551" s="258"/>
      <c r="C1551" s="266"/>
      <c r="D1551" s="688"/>
      <c r="E1551" s="689"/>
      <c r="F1551" s="689"/>
      <c r="G1551" s="284" t="s">
        <v>618</v>
      </c>
      <c r="H1551" s="285" t="s">
        <v>618</v>
      </c>
      <c r="I1551" s="401"/>
      <c r="J1551" s="287" t="str">
        <f t="shared" si="10"/>
        <v/>
      </c>
      <c r="K1551" s="267"/>
      <c r="L1551" s="258"/>
    </row>
    <row r="1552" spans="2:12" ht="16.5">
      <c r="B1552" s="258"/>
      <c r="C1552" s="266"/>
      <c r="D1552" s="690"/>
      <c r="E1552" s="691"/>
      <c r="F1552" s="691"/>
      <c r="G1552" s="288" t="s">
        <v>618</v>
      </c>
      <c r="H1552" s="289" t="s">
        <v>618</v>
      </c>
      <c r="I1552" s="402"/>
      <c r="J1552" s="291" t="str">
        <f t="shared" si="10"/>
        <v/>
      </c>
      <c r="K1552" s="267"/>
      <c r="L1552" s="258"/>
    </row>
    <row r="1553" spans="2:12" ht="15.75">
      <c r="B1553" s="258"/>
      <c r="C1553" s="266"/>
      <c r="D1553" s="258"/>
      <c r="E1553" s="258"/>
      <c r="F1553" s="258"/>
      <c r="G1553" s="740" t="s">
        <v>619</v>
      </c>
      <c r="H1553" s="740"/>
      <c r="I1553" s="741"/>
      <c r="J1553" s="293">
        <f>+ROUND(SUM(J1546:J1552),2)</f>
        <v>18969.7</v>
      </c>
      <c r="K1553" s="267"/>
      <c r="L1553" s="258"/>
    </row>
    <row r="1554" spans="2:12" ht="15.75">
      <c r="B1554" s="258"/>
      <c r="C1554" s="266"/>
      <c r="D1554" s="258"/>
      <c r="E1554" s="258"/>
      <c r="F1554" s="258"/>
      <c r="G1554" s="294"/>
      <c r="H1554" s="294"/>
      <c r="I1554" s="403"/>
      <c r="J1554" s="295"/>
      <c r="K1554" s="267"/>
      <c r="L1554" s="258"/>
    </row>
    <row r="1555" spans="2:12" ht="15.75">
      <c r="B1555" s="258"/>
      <c r="C1555" s="266"/>
      <c r="D1555" s="701" t="s">
        <v>620</v>
      </c>
      <c r="E1555" s="702"/>
      <c r="F1555" s="702"/>
      <c r="G1555" s="702"/>
      <c r="H1555" s="702"/>
      <c r="I1555" s="702"/>
      <c r="J1555" s="703"/>
      <c r="K1555" s="267"/>
      <c r="L1555" s="258"/>
    </row>
    <row r="1556" spans="2:12" ht="15.75">
      <c r="B1556" s="258"/>
      <c r="C1556" s="266"/>
      <c r="D1556" s="747" t="s">
        <v>70</v>
      </c>
      <c r="E1556" s="747"/>
      <c r="F1556" s="747"/>
      <c r="G1556" s="297" t="s">
        <v>606</v>
      </c>
      <c r="H1556" s="297" t="s">
        <v>621</v>
      </c>
      <c r="I1556" s="404" t="s">
        <v>611</v>
      </c>
      <c r="J1556" s="296" t="s">
        <v>612</v>
      </c>
      <c r="K1556" s="267"/>
      <c r="L1556" s="258"/>
    </row>
    <row r="1557" spans="2:12" ht="15.75">
      <c r="B1557" s="258"/>
      <c r="C1557" s="266"/>
      <c r="D1557" s="748" t="s">
        <v>622</v>
      </c>
      <c r="E1557" s="749"/>
      <c r="F1557" s="749"/>
      <c r="G1557" s="298" t="s">
        <v>623</v>
      </c>
      <c r="H1557" s="299">
        <v>10520.89</v>
      </c>
      <c r="I1557" s="405">
        <v>0.05</v>
      </c>
      <c r="J1557" s="283">
        <f>+IF(D1557="","",H1557*I1557)</f>
        <v>526.04449999999997</v>
      </c>
      <c r="K1557" s="267"/>
      <c r="L1557" s="258"/>
    </row>
    <row r="1558" spans="2:12" ht="15.75">
      <c r="B1558" s="258"/>
      <c r="C1558" s="266"/>
      <c r="D1558" s="750"/>
      <c r="E1558" s="751"/>
      <c r="F1558" s="752"/>
      <c r="G1558" s="298" t="s">
        <v>618</v>
      </c>
      <c r="H1558" s="301" t="s">
        <v>618</v>
      </c>
      <c r="I1558" s="406"/>
      <c r="J1558" s="287" t="str">
        <f>+IF(D1558="","",H1558*I1558)</f>
        <v/>
      </c>
      <c r="K1558" s="267"/>
      <c r="L1558" s="258"/>
    </row>
    <row r="1559" spans="2:12" ht="15.75">
      <c r="B1559" s="258"/>
      <c r="C1559" s="266"/>
      <c r="D1559" s="783"/>
      <c r="E1559" s="784"/>
      <c r="F1559" s="784"/>
      <c r="G1559" s="304" t="s">
        <v>618</v>
      </c>
      <c r="H1559" s="305" t="s">
        <v>618</v>
      </c>
      <c r="I1559" s="407"/>
      <c r="J1559" s="307" t="str">
        <f>+IF(D1559="","",H1559*I1559)</f>
        <v/>
      </c>
      <c r="K1559" s="267"/>
      <c r="L1559" s="258"/>
    </row>
    <row r="1560" spans="2:12" ht="15.75">
      <c r="B1560" s="258"/>
      <c r="C1560" s="266"/>
      <c r="D1560" s="258"/>
      <c r="E1560" s="258"/>
      <c r="F1560" s="258"/>
      <c r="G1560" s="740" t="s">
        <v>624</v>
      </c>
      <c r="H1560" s="740"/>
      <c r="I1560" s="741"/>
      <c r="J1560" s="308">
        <f>ROUND(+SUM(J1557:J1559),2)</f>
        <v>526.04</v>
      </c>
      <c r="K1560" s="267"/>
      <c r="L1560" s="258"/>
    </row>
    <row r="1561" spans="2:12" ht="15.75">
      <c r="B1561" s="258"/>
      <c r="C1561" s="266"/>
      <c r="D1561" s="670"/>
      <c r="E1561" s="670"/>
      <c r="F1561" s="670"/>
      <c r="G1561" s="670"/>
      <c r="H1561" s="670"/>
      <c r="I1561" s="670"/>
      <c r="J1561" s="670"/>
      <c r="K1561" s="267"/>
      <c r="L1561" s="258"/>
    </row>
    <row r="1562" spans="2:12" ht="15.75">
      <c r="B1562" s="258"/>
      <c r="C1562" s="266"/>
      <c r="D1562" s="742" t="s">
        <v>625</v>
      </c>
      <c r="E1562" s="743"/>
      <c r="F1562" s="743"/>
      <c r="G1562" s="743"/>
      <c r="H1562" s="743"/>
      <c r="I1562" s="743"/>
      <c r="J1562" s="744"/>
      <c r="K1562" s="267"/>
      <c r="L1562" s="309"/>
    </row>
    <row r="1563" spans="2:12" ht="15.75">
      <c r="B1563" s="310"/>
      <c r="C1563" s="311"/>
      <c r="D1563" s="745" t="s">
        <v>70</v>
      </c>
      <c r="E1563" s="746"/>
      <c r="F1563" s="746"/>
      <c r="G1563" s="313" t="s">
        <v>606</v>
      </c>
      <c r="H1563" s="314" t="s">
        <v>621</v>
      </c>
      <c r="I1563" s="408" t="s">
        <v>611</v>
      </c>
      <c r="J1563" s="315" t="s">
        <v>612</v>
      </c>
      <c r="K1563" s="316"/>
      <c r="L1563" s="317"/>
    </row>
    <row r="1564" spans="2:12" ht="15.75">
      <c r="B1564" s="258"/>
      <c r="C1564" s="266"/>
      <c r="D1564" s="725" t="s">
        <v>715</v>
      </c>
      <c r="E1564" s="726"/>
      <c r="F1564" s="726"/>
      <c r="G1564" s="318" t="s">
        <v>627</v>
      </c>
      <c r="H1564" s="319">
        <v>35069.629374999997</v>
      </c>
      <c r="I1564" s="409">
        <v>0.3</v>
      </c>
      <c r="J1564" s="321">
        <f>(+IF(D1564="","",(H1564*I1564)))</f>
        <v>10520.888812499999</v>
      </c>
      <c r="K1564" s="267"/>
      <c r="L1564" s="309"/>
    </row>
    <row r="1565" spans="2:12" ht="15.75">
      <c r="B1565" s="258"/>
      <c r="C1565" s="266"/>
      <c r="D1565" s="725"/>
      <c r="E1565" s="726"/>
      <c r="F1565" s="726"/>
      <c r="G1565" s="318"/>
      <c r="H1565" s="319" t="s">
        <v>618</v>
      </c>
      <c r="I1565" s="409"/>
      <c r="J1565" s="321" t="str">
        <f>(+IF(D1565="","",(H1565*I1565)))</f>
        <v/>
      </c>
      <c r="K1565" s="267"/>
      <c r="L1565" s="309"/>
    </row>
    <row r="1566" spans="2:12" ht="15.75">
      <c r="B1566" s="258"/>
      <c r="C1566" s="266"/>
      <c r="D1566" s="725"/>
      <c r="E1566" s="726"/>
      <c r="F1566" s="726"/>
      <c r="G1566" s="318"/>
      <c r="H1566" s="319"/>
      <c r="I1566" s="409"/>
      <c r="J1566" s="321" t="str">
        <f>(+IF(D1566="","",(H1566*I1566)))</f>
        <v/>
      </c>
      <c r="K1566" s="267"/>
      <c r="L1566" s="309"/>
    </row>
    <row r="1567" spans="2:12" ht="15.75">
      <c r="B1567" s="258"/>
      <c r="C1567" s="266"/>
      <c r="D1567" s="727"/>
      <c r="E1567" s="728"/>
      <c r="F1567" s="728"/>
      <c r="G1567" s="322"/>
      <c r="H1567" s="323"/>
      <c r="I1567" s="410"/>
      <c r="J1567" s="325"/>
      <c r="K1567" s="267"/>
      <c r="L1567" s="309"/>
    </row>
    <row r="1568" spans="2:12" ht="15.75">
      <c r="B1568" s="258"/>
      <c r="C1568" s="266"/>
      <c r="D1568" s="258"/>
      <c r="E1568" s="258"/>
      <c r="F1568" s="258"/>
      <c r="G1568" s="729" t="s">
        <v>628</v>
      </c>
      <c r="H1568" s="729"/>
      <c r="I1568" s="730"/>
      <c r="J1568" s="293">
        <f>+ROUND(SUM(J1564:J1567),2)</f>
        <v>10520.89</v>
      </c>
      <c r="K1568" s="267"/>
      <c r="L1568" s="309"/>
    </row>
    <row r="1569" spans="2:12" ht="15.75">
      <c r="B1569" s="258"/>
      <c r="C1569" s="266"/>
      <c r="D1569" s="258"/>
      <c r="E1569" s="258"/>
      <c r="F1569" s="258"/>
      <c r="G1569" s="326"/>
      <c r="H1569" s="327"/>
      <c r="I1569" s="411"/>
      <c r="J1569" s="258"/>
      <c r="K1569" s="267"/>
      <c r="L1569" s="258"/>
    </row>
    <row r="1570" spans="2:12" ht="15.75">
      <c r="B1570" s="258"/>
      <c r="C1570" s="266"/>
      <c r="D1570" s="731" t="s">
        <v>629</v>
      </c>
      <c r="E1570" s="732"/>
      <c r="F1570" s="732"/>
      <c r="G1570" s="732"/>
      <c r="H1570" s="732"/>
      <c r="I1570" s="733"/>
      <c r="J1570" s="328">
        <f>ROUND((SUM(+J1553+J1560+J1568)),2)</f>
        <v>30016.63</v>
      </c>
      <c r="K1570" s="267"/>
      <c r="L1570" s="258"/>
    </row>
    <row r="1571" spans="2:12" ht="15.75">
      <c r="B1571" s="258"/>
      <c r="C1571" s="266"/>
      <c r="D1571" s="258"/>
      <c r="E1571" s="258"/>
      <c r="F1571" s="258"/>
      <c r="G1571" s="326"/>
      <c r="H1571" s="327"/>
      <c r="I1571" s="411"/>
      <c r="J1571" s="258"/>
      <c r="K1571" s="267"/>
      <c r="L1571" s="258"/>
    </row>
    <row r="1572" spans="2:12" ht="15.75">
      <c r="B1572" s="329"/>
      <c r="C1572" s="330"/>
      <c r="D1572" s="734" t="s">
        <v>630</v>
      </c>
      <c r="E1572" s="735"/>
      <c r="F1572" s="736"/>
      <c r="G1572" s="331"/>
      <c r="H1572" s="332"/>
      <c r="I1572" s="412">
        <v>0</v>
      </c>
      <c r="J1572" s="334">
        <f>+J1570*I1572</f>
        <v>0</v>
      </c>
      <c r="K1572" s="335"/>
      <c r="L1572" s="329"/>
    </row>
    <row r="1573" spans="2:12" ht="15.75">
      <c r="B1573" s="258"/>
      <c r="C1573" s="266"/>
      <c r="D1573" s="731" t="s">
        <v>631</v>
      </c>
      <c r="E1573" s="732"/>
      <c r="F1573" s="732"/>
      <c r="G1573" s="732"/>
      <c r="H1573" s="732"/>
      <c r="I1573" s="733"/>
      <c r="J1573" s="328">
        <f>+J1572+J1570</f>
        <v>30016.63</v>
      </c>
      <c r="K1573" s="267"/>
      <c r="L1573" s="258"/>
    </row>
    <row r="1574" spans="2:12" ht="15.75">
      <c r="B1574" s="258"/>
      <c r="C1574" s="266"/>
      <c r="D1574" s="258"/>
      <c r="E1574" s="258"/>
      <c r="F1574" s="258"/>
      <c r="G1574" s="326"/>
      <c r="H1574" s="327"/>
      <c r="I1574" s="411"/>
      <c r="J1574" s="258"/>
      <c r="K1574" s="267"/>
      <c r="L1574" s="258"/>
    </row>
    <row r="1575" spans="2:12" ht="15.75">
      <c r="B1575" s="329"/>
      <c r="C1575" s="330"/>
      <c r="D1575" s="771" t="s">
        <v>21</v>
      </c>
      <c r="E1575" s="772"/>
      <c r="F1575" s="772"/>
      <c r="G1575" s="336"/>
      <c r="H1575" s="337"/>
      <c r="I1575" s="338">
        <v>0.24</v>
      </c>
      <c r="J1575" s="339">
        <f>+J1570*I1575</f>
        <v>7203.9912000000004</v>
      </c>
      <c r="K1575" s="335"/>
      <c r="L1575" s="329"/>
    </row>
    <row r="1576" spans="2:12" ht="15.75">
      <c r="B1576" s="329"/>
      <c r="C1576" s="330"/>
      <c r="D1576" s="773" t="s">
        <v>632</v>
      </c>
      <c r="E1576" s="774"/>
      <c r="F1576" s="774"/>
      <c r="G1576" s="336"/>
      <c r="H1576" s="337"/>
      <c r="I1576" s="340">
        <v>0.01</v>
      </c>
      <c r="J1576" s="341">
        <f>+J1570*I1576</f>
        <v>300.16630000000004</v>
      </c>
      <c r="K1576" s="335"/>
      <c r="L1576" s="329"/>
    </row>
    <row r="1577" spans="2:12" ht="15.75">
      <c r="B1577" s="329"/>
      <c r="C1577" s="330"/>
      <c r="D1577" s="773" t="s">
        <v>75</v>
      </c>
      <c r="E1577" s="774"/>
      <c r="F1577" s="774"/>
      <c r="G1577" s="342"/>
      <c r="H1577" s="343"/>
      <c r="I1577" s="340">
        <v>0.05</v>
      </c>
      <c r="J1577" s="341">
        <f>+J1570*I1577</f>
        <v>1500.8315000000002</v>
      </c>
      <c r="K1577" s="335"/>
      <c r="L1577" s="329"/>
    </row>
    <row r="1578" spans="2:12" ht="15.75">
      <c r="B1578" s="258"/>
      <c r="C1578" s="266"/>
      <c r="D1578" s="775" t="s">
        <v>633</v>
      </c>
      <c r="E1578" s="776"/>
      <c r="F1578" s="776"/>
      <c r="G1578" s="776"/>
      <c r="H1578" s="776"/>
      <c r="I1578" s="776"/>
      <c r="J1578" s="344">
        <f>SUM(J1575:J1577)</f>
        <v>9004.9890000000014</v>
      </c>
      <c r="K1578" s="267"/>
      <c r="L1578" s="258"/>
    </row>
    <row r="1579" spans="2:12" ht="15.75">
      <c r="B1579" s="258"/>
      <c r="C1579" s="266"/>
      <c r="D1579" s="757"/>
      <c r="E1579" s="757"/>
      <c r="F1579" s="757"/>
      <c r="G1579" s="757"/>
      <c r="H1579" s="757"/>
      <c r="I1579" s="757"/>
      <c r="J1579" s="757"/>
      <c r="K1579" s="267"/>
      <c r="L1579" s="258"/>
    </row>
    <row r="1580" spans="2:12" ht="15.75">
      <c r="B1580" s="258"/>
      <c r="C1580" s="266"/>
      <c r="D1580" s="759" t="s">
        <v>634</v>
      </c>
      <c r="E1580" s="760"/>
      <c r="F1580" s="760"/>
      <c r="G1580" s="760"/>
      <c r="H1580" s="760"/>
      <c r="I1580" s="761"/>
      <c r="J1580" s="345">
        <f>ROUND(SUM(J1573+J1578),0)</f>
        <v>39022</v>
      </c>
      <c r="K1580" s="267"/>
      <c r="L1580" s="258"/>
    </row>
    <row r="1581" spans="2:12" ht="15.75">
      <c r="B1581" s="258"/>
      <c r="C1581" s="266"/>
      <c r="D1581" s="757"/>
      <c r="E1581" s="757"/>
      <c r="F1581" s="757"/>
      <c r="G1581" s="757"/>
      <c r="H1581" s="757"/>
      <c r="I1581" s="757"/>
      <c r="J1581" s="757"/>
      <c r="K1581" s="267"/>
      <c r="L1581" s="258"/>
    </row>
    <row r="1582" spans="2:12" ht="15.75">
      <c r="B1582" s="258"/>
      <c r="C1582" s="266"/>
      <c r="D1582" s="762" t="s">
        <v>635</v>
      </c>
      <c r="E1582" s="763"/>
      <c r="F1582" s="764"/>
      <c r="G1582" s="765"/>
      <c r="H1582" s="766"/>
      <c r="I1582" s="766"/>
      <c r="J1582" s="767"/>
      <c r="K1582" s="267"/>
      <c r="L1582" s="258"/>
    </row>
    <row r="1583" spans="2:12" ht="15.75">
      <c r="B1583" s="258"/>
      <c r="C1583" s="266"/>
      <c r="D1583" s="753"/>
      <c r="E1583" s="785"/>
      <c r="F1583" s="786"/>
      <c r="G1583" s="768"/>
      <c r="H1583" s="769"/>
      <c r="I1583" s="769"/>
      <c r="J1583" s="770"/>
      <c r="K1583" s="267"/>
      <c r="L1583" s="258"/>
    </row>
    <row r="1584" spans="2:12" ht="15.75">
      <c r="B1584" s="258"/>
      <c r="C1584" s="266"/>
      <c r="D1584" s="753"/>
      <c r="E1584" s="785"/>
      <c r="F1584" s="786"/>
      <c r="G1584" s="756" t="s">
        <v>636</v>
      </c>
      <c r="H1584" s="757"/>
      <c r="I1584" s="757"/>
      <c r="J1584" s="758"/>
      <c r="K1584" s="267"/>
      <c r="L1584" s="258"/>
    </row>
    <row r="1585" spans="2:12" ht="15.75">
      <c r="B1585" s="258"/>
      <c r="C1585" s="266"/>
      <c r="D1585" s="753"/>
      <c r="E1585" s="785"/>
      <c r="F1585" s="786"/>
      <c r="G1585" s="756" t="s">
        <v>637</v>
      </c>
      <c r="H1585" s="757"/>
      <c r="I1585" s="757"/>
      <c r="J1585" s="758"/>
      <c r="K1585" s="267"/>
      <c r="L1585" s="258"/>
    </row>
    <row r="1586" spans="2:12" ht="15.75">
      <c r="B1586" s="258"/>
      <c r="C1586" s="266"/>
      <c r="D1586" s="753"/>
      <c r="E1586" s="785"/>
      <c r="F1586" s="786"/>
      <c r="G1586" s="756" t="s">
        <v>79</v>
      </c>
      <c r="H1586" s="757"/>
      <c r="I1586" s="757"/>
      <c r="J1586" s="758"/>
      <c r="K1586" s="267"/>
      <c r="L1586" s="258"/>
    </row>
    <row r="1587" spans="2:12" ht="15.75">
      <c r="B1587" s="258"/>
      <c r="C1587" s="266"/>
      <c r="D1587" s="787"/>
      <c r="E1587" s="788"/>
      <c r="F1587" s="789"/>
      <c r="G1587" s="756" t="s">
        <v>636</v>
      </c>
      <c r="H1587" s="757"/>
      <c r="I1587" s="757"/>
      <c r="J1587" s="758"/>
      <c r="K1587" s="267"/>
      <c r="L1587" s="258"/>
    </row>
    <row r="1588" spans="2:12" ht="15.75">
      <c r="B1588" s="258"/>
      <c r="C1588" s="266"/>
      <c r="D1588" s="777"/>
      <c r="E1588" s="790"/>
      <c r="F1588" s="791"/>
      <c r="G1588" s="780" t="s">
        <v>638</v>
      </c>
      <c r="H1588" s="781"/>
      <c r="I1588" s="781"/>
      <c r="J1588" s="782"/>
      <c r="K1588" s="267"/>
      <c r="L1588" s="258"/>
    </row>
    <row r="1589" spans="2:12" ht="15.75">
      <c r="B1589" s="258"/>
      <c r="C1589" s="346"/>
      <c r="D1589" s="347"/>
      <c r="E1589" s="347"/>
      <c r="F1589" s="347"/>
      <c r="G1589" s="348"/>
      <c r="H1589" s="349"/>
      <c r="I1589" s="413"/>
      <c r="J1589" s="347"/>
      <c r="K1589" s="350"/>
      <c r="L1589" s="258"/>
    </row>
    <row r="1590" spans="2:12" ht="15.75">
      <c r="B1590" s="258"/>
      <c r="C1590" s="258"/>
      <c r="D1590" s="258"/>
      <c r="E1590" s="258"/>
      <c r="F1590" s="258"/>
      <c r="G1590" s="326"/>
      <c r="H1590" s="351"/>
      <c r="I1590" s="411"/>
      <c r="J1590" s="258"/>
      <c r="K1590" s="258"/>
      <c r="L1590" s="258"/>
    </row>
    <row r="1591" spans="2:12" ht="15.75">
      <c r="B1591" s="258"/>
      <c r="C1591" s="670"/>
      <c r="D1591" s="670"/>
      <c r="E1591" s="670"/>
      <c r="F1591" s="670"/>
      <c r="G1591" s="670"/>
      <c r="H1591" s="670"/>
      <c r="I1591" s="670"/>
      <c r="J1591" s="670"/>
      <c r="K1591" s="258"/>
      <c r="L1591" s="258"/>
    </row>
    <row r="1592" spans="2:12" ht="15.75">
      <c r="B1592" s="258"/>
      <c r="C1592" s="261"/>
      <c r="D1592" s="262"/>
      <c r="E1592" s="262"/>
      <c r="F1592" s="262"/>
      <c r="G1592" s="263"/>
      <c r="H1592" s="264"/>
      <c r="I1592" s="392"/>
      <c r="J1592" s="262"/>
      <c r="K1592" s="265"/>
      <c r="L1592" s="258"/>
    </row>
    <row r="1593" spans="2:12" ht="15.75">
      <c r="B1593" s="258"/>
      <c r="C1593" s="266"/>
      <c r="D1593" s="671"/>
      <c r="E1593" s="672"/>
      <c r="F1593" s="675" t="s">
        <v>592</v>
      </c>
      <c r="G1593" s="676"/>
      <c r="H1593" s="677"/>
      <c r="I1593" s="681" t="s">
        <v>593</v>
      </c>
      <c r="J1593" s="682"/>
      <c r="K1593" s="267"/>
      <c r="L1593" s="258"/>
    </row>
    <row r="1594" spans="2:12" ht="15.75">
      <c r="B1594" s="258"/>
      <c r="C1594" s="266"/>
      <c r="D1594" s="673"/>
      <c r="E1594" s="674"/>
      <c r="F1594" s="678"/>
      <c r="G1594" s="679"/>
      <c r="H1594" s="680"/>
      <c r="I1594" s="683" t="s">
        <v>594</v>
      </c>
      <c r="J1594" s="684"/>
      <c r="K1594" s="267"/>
      <c r="L1594" s="258"/>
    </row>
    <row r="1595" spans="2:12" ht="16.5">
      <c r="B1595" s="258"/>
      <c r="C1595" s="266"/>
      <c r="D1595" s="685" t="s">
        <v>595</v>
      </c>
      <c r="E1595" s="686"/>
      <c r="F1595" s="686"/>
      <c r="G1595" s="686"/>
      <c r="H1595" s="687"/>
      <c r="I1595" s="683" t="s">
        <v>596</v>
      </c>
      <c r="J1595" s="684"/>
      <c r="K1595" s="267"/>
      <c r="L1595" s="258"/>
    </row>
    <row r="1596" spans="2:12" ht="16.5">
      <c r="B1596" s="258"/>
      <c r="C1596" s="266"/>
      <c r="D1596" s="708" t="s">
        <v>597</v>
      </c>
      <c r="E1596" s="709"/>
      <c r="F1596" s="709"/>
      <c r="G1596" s="709"/>
      <c r="H1596" s="709"/>
      <c r="I1596" s="709"/>
      <c r="J1596" s="710"/>
      <c r="K1596" s="267"/>
      <c r="L1596" s="258"/>
    </row>
    <row r="1597" spans="2:12" ht="15.75">
      <c r="B1597" s="258"/>
      <c r="C1597" s="266"/>
      <c r="D1597" s="268"/>
      <c r="E1597" s="268"/>
      <c r="F1597" s="268"/>
      <c r="G1597" s="269"/>
      <c r="H1597" s="269"/>
      <c r="I1597" s="268"/>
      <c r="J1597" s="268"/>
      <c r="K1597" s="267"/>
      <c r="L1597" s="258"/>
    </row>
    <row r="1598" spans="2:12" ht="16.5">
      <c r="B1598" s="259"/>
      <c r="C1598" s="270"/>
      <c r="D1598" s="271" t="s">
        <v>598</v>
      </c>
      <c r="E1598" s="711" t="s">
        <v>599</v>
      </c>
      <c r="F1598" s="712"/>
      <c r="G1598" s="712"/>
      <c r="H1598" s="712"/>
      <c r="I1598" s="712"/>
      <c r="J1598" s="713"/>
      <c r="K1598" s="272"/>
      <c r="L1598" s="259"/>
    </row>
    <row r="1599" spans="2:12" ht="16.5">
      <c r="B1599" s="258"/>
      <c r="C1599" s="266"/>
      <c r="D1599" s="273">
        <v>2</v>
      </c>
      <c r="E1599" s="714" t="s">
        <v>653</v>
      </c>
      <c r="F1599" s="715"/>
      <c r="G1599" s="715"/>
      <c r="H1599" s="715"/>
      <c r="I1599" s="715"/>
      <c r="J1599" s="716"/>
      <c r="K1599" s="267"/>
      <c r="L1599" s="258"/>
    </row>
    <row r="1600" spans="2:12" ht="16.5">
      <c r="B1600" s="259"/>
      <c r="C1600" s="270"/>
      <c r="D1600" s="271" t="s">
        <v>601</v>
      </c>
      <c r="E1600" s="711" t="s">
        <v>602</v>
      </c>
      <c r="F1600" s="712"/>
      <c r="G1600" s="712"/>
      <c r="H1600" s="712"/>
      <c r="I1600" s="712"/>
      <c r="J1600" s="713"/>
      <c r="K1600" s="272"/>
      <c r="L1600" s="259"/>
    </row>
    <row r="1601" spans="2:12" ht="16.5">
      <c r="B1601" s="258"/>
      <c r="C1601" s="266"/>
      <c r="D1601" s="273">
        <v>2.12</v>
      </c>
      <c r="E1601" s="714" t="s">
        <v>706</v>
      </c>
      <c r="F1601" s="715"/>
      <c r="G1601" s="715"/>
      <c r="H1601" s="715"/>
      <c r="I1601" s="715"/>
      <c r="J1601" s="716"/>
      <c r="K1601" s="267"/>
      <c r="L1601" s="258"/>
    </row>
    <row r="1602" spans="2:12" ht="16.5">
      <c r="B1602" s="259"/>
      <c r="C1602" s="270"/>
      <c r="D1602" s="275" t="s">
        <v>604</v>
      </c>
      <c r="E1602" s="717" t="s">
        <v>605</v>
      </c>
      <c r="F1602" s="718"/>
      <c r="G1602" s="718"/>
      <c r="H1602" s="718"/>
      <c r="I1602" s="719"/>
      <c r="J1602" s="723" t="s">
        <v>606</v>
      </c>
      <c r="K1602" s="272"/>
      <c r="L1602" s="259"/>
    </row>
    <row r="1603" spans="2:12" ht="16.5">
      <c r="B1603" s="258"/>
      <c r="C1603" s="266"/>
      <c r="D1603" s="276" t="s">
        <v>734</v>
      </c>
      <c r="E1603" s="720"/>
      <c r="F1603" s="721"/>
      <c r="G1603" s="721"/>
      <c r="H1603" s="721"/>
      <c r="I1603" s="722"/>
      <c r="J1603" s="724"/>
      <c r="K1603" s="267"/>
      <c r="L1603" s="258"/>
    </row>
    <row r="1604" spans="2:12" ht="16.5">
      <c r="B1604" s="259"/>
      <c r="C1604" s="270"/>
      <c r="D1604" s="275" t="s">
        <v>608</v>
      </c>
      <c r="E1604" s="692" t="s">
        <v>184</v>
      </c>
      <c r="F1604" s="693"/>
      <c r="G1604" s="693"/>
      <c r="H1604" s="693"/>
      <c r="I1604" s="694"/>
      <c r="J1604" s="698" t="s">
        <v>225</v>
      </c>
      <c r="K1604" s="272"/>
      <c r="L1604" s="259"/>
    </row>
    <row r="1605" spans="2:12" ht="16.5">
      <c r="B1605" s="258"/>
      <c r="C1605" s="266"/>
      <c r="D1605" s="276" t="s">
        <v>734</v>
      </c>
      <c r="E1605" s="695"/>
      <c r="F1605" s="696"/>
      <c r="G1605" s="696"/>
      <c r="H1605" s="696"/>
      <c r="I1605" s="697"/>
      <c r="J1605" s="699"/>
      <c r="K1605" s="267"/>
      <c r="L1605" s="258"/>
    </row>
    <row r="1606" spans="2:12" ht="15.75">
      <c r="B1606" s="258"/>
      <c r="C1606" s="266"/>
      <c r="D1606" s="700"/>
      <c r="E1606" s="700"/>
      <c r="F1606" s="700"/>
      <c r="G1606" s="700"/>
      <c r="H1606" s="700"/>
      <c r="I1606" s="700"/>
      <c r="J1606" s="700"/>
      <c r="K1606" s="267"/>
      <c r="L1606" s="258"/>
    </row>
    <row r="1607" spans="2:12" ht="15.75">
      <c r="B1607" s="258"/>
      <c r="C1607" s="266"/>
      <c r="D1607" s="701" t="s">
        <v>609</v>
      </c>
      <c r="E1607" s="702"/>
      <c r="F1607" s="702"/>
      <c r="G1607" s="702"/>
      <c r="H1607" s="702"/>
      <c r="I1607" s="702"/>
      <c r="J1607" s="703"/>
      <c r="K1607" s="267"/>
      <c r="L1607" s="258"/>
    </row>
    <row r="1608" spans="2:12" ht="15.75">
      <c r="B1608" s="258"/>
      <c r="C1608" s="266"/>
      <c r="D1608" s="704" t="s">
        <v>70</v>
      </c>
      <c r="E1608" s="705"/>
      <c r="F1608" s="705"/>
      <c r="G1608" s="277" t="s">
        <v>606</v>
      </c>
      <c r="H1608" s="277" t="s">
        <v>610</v>
      </c>
      <c r="I1608" s="393" t="s">
        <v>611</v>
      </c>
      <c r="J1608" s="279" t="s">
        <v>612</v>
      </c>
      <c r="K1608" s="267"/>
      <c r="L1608" s="258"/>
    </row>
    <row r="1609" spans="2:12" ht="16.5">
      <c r="B1609" s="258"/>
      <c r="C1609" s="266"/>
      <c r="D1609" s="706" t="s">
        <v>735</v>
      </c>
      <c r="E1609" s="707"/>
      <c r="F1609" s="707"/>
      <c r="G1609" s="280" t="s">
        <v>225</v>
      </c>
      <c r="H1609" s="281">
        <v>11685.5</v>
      </c>
      <c r="I1609" s="394">
        <v>1</v>
      </c>
      <c r="J1609" s="283">
        <f>ROUND((+IF(D1609="","",H1609*I1609)),2)</f>
        <v>11685.5</v>
      </c>
      <c r="K1609" s="267"/>
      <c r="L1609" s="258"/>
    </row>
    <row r="1610" spans="2:12" ht="16.5">
      <c r="B1610" s="258"/>
      <c r="C1610" s="266"/>
      <c r="D1610" s="688" t="s">
        <v>732</v>
      </c>
      <c r="E1610" s="689"/>
      <c r="F1610" s="689"/>
      <c r="G1610" s="284" t="s">
        <v>733</v>
      </c>
      <c r="H1610" s="285">
        <v>1800</v>
      </c>
      <c r="I1610" s="401">
        <v>0.1</v>
      </c>
      <c r="J1610" s="287">
        <f t="shared" ref="J1610:J1615" si="11">+IF(D1610="","",H1610*I1610)</f>
        <v>180</v>
      </c>
      <c r="K1610" s="267"/>
      <c r="L1610" s="258"/>
    </row>
    <row r="1611" spans="2:12" ht="16.5">
      <c r="B1611" s="258"/>
      <c r="C1611" s="266"/>
      <c r="D1611" s="688" t="s">
        <v>736</v>
      </c>
      <c r="E1611" s="689"/>
      <c r="F1611" s="689"/>
      <c r="G1611" s="284" t="s">
        <v>225</v>
      </c>
      <c r="H1611" s="285">
        <v>594.5</v>
      </c>
      <c r="I1611" s="401">
        <v>2</v>
      </c>
      <c r="J1611" s="287">
        <f t="shared" si="11"/>
        <v>1189</v>
      </c>
      <c r="K1611" s="267"/>
      <c r="L1611" s="258"/>
    </row>
    <row r="1612" spans="2:12" ht="16.5">
      <c r="B1612" s="258"/>
      <c r="C1612" s="266"/>
      <c r="D1612" s="688" t="s">
        <v>711</v>
      </c>
      <c r="E1612" s="689"/>
      <c r="F1612" s="689"/>
      <c r="G1612" s="284" t="s">
        <v>710</v>
      </c>
      <c r="H1612" s="285">
        <v>52600</v>
      </c>
      <c r="I1612" s="401">
        <v>6.0000000000000001E-3</v>
      </c>
      <c r="J1612" s="287">
        <f t="shared" si="11"/>
        <v>315.60000000000002</v>
      </c>
      <c r="K1612" s="267"/>
      <c r="L1612" s="258"/>
    </row>
    <row r="1613" spans="2:12" ht="16.5">
      <c r="B1613" s="258"/>
      <c r="C1613" s="266"/>
      <c r="D1613" s="688" t="s">
        <v>709</v>
      </c>
      <c r="E1613" s="689"/>
      <c r="F1613" s="689"/>
      <c r="G1613" s="284" t="s">
        <v>710</v>
      </c>
      <c r="H1613" s="285">
        <v>64850</v>
      </c>
      <c r="I1613" s="401">
        <v>6.0000000000000001E-3</v>
      </c>
      <c r="J1613" s="287">
        <f t="shared" si="11"/>
        <v>389.1</v>
      </c>
      <c r="K1613" s="267"/>
      <c r="L1613" s="258"/>
    </row>
    <row r="1614" spans="2:12" ht="16.5">
      <c r="B1614" s="258"/>
      <c r="C1614" s="266"/>
      <c r="D1614" s="688"/>
      <c r="E1614" s="689"/>
      <c r="F1614" s="689"/>
      <c r="G1614" s="284" t="s">
        <v>618</v>
      </c>
      <c r="H1614" s="285" t="s">
        <v>618</v>
      </c>
      <c r="I1614" s="401"/>
      <c r="J1614" s="287" t="str">
        <f t="shared" si="11"/>
        <v/>
      </c>
      <c r="K1614" s="267"/>
      <c r="L1614" s="258"/>
    </row>
    <row r="1615" spans="2:12" ht="16.5">
      <c r="B1615" s="258"/>
      <c r="C1615" s="266"/>
      <c r="D1615" s="690"/>
      <c r="E1615" s="691"/>
      <c r="F1615" s="691"/>
      <c r="G1615" s="288" t="s">
        <v>618</v>
      </c>
      <c r="H1615" s="289" t="s">
        <v>618</v>
      </c>
      <c r="I1615" s="402"/>
      <c r="J1615" s="291" t="str">
        <f t="shared" si="11"/>
        <v/>
      </c>
      <c r="K1615" s="267"/>
      <c r="L1615" s="258"/>
    </row>
    <row r="1616" spans="2:12" ht="15.75">
      <c r="B1616" s="258"/>
      <c r="C1616" s="266"/>
      <c r="D1616" s="258"/>
      <c r="E1616" s="258"/>
      <c r="F1616" s="258"/>
      <c r="G1616" s="740" t="s">
        <v>619</v>
      </c>
      <c r="H1616" s="740"/>
      <c r="I1616" s="741"/>
      <c r="J1616" s="293">
        <f>+ROUND(SUM(J1609:J1615),2)</f>
        <v>13759.2</v>
      </c>
      <c r="K1616" s="267"/>
      <c r="L1616" s="258"/>
    </row>
    <row r="1617" spans="2:12" ht="15.75">
      <c r="B1617" s="258"/>
      <c r="C1617" s="266"/>
      <c r="D1617" s="258"/>
      <c r="E1617" s="258"/>
      <c r="F1617" s="258"/>
      <c r="G1617" s="294"/>
      <c r="H1617" s="294"/>
      <c r="I1617" s="403"/>
      <c r="J1617" s="295"/>
      <c r="K1617" s="267"/>
      <c r="L1617" s="258"/>
    </row>
    <row r="1618" spans="2:12" ht="15.75">
      <c r="B1618" s="258"/>
      <c r="C1618" s="266"/>
      <c r="D1618" s="701" t="s">
        <v>620</v>
      </c>
      <c r="E1618" s="702"/>
      <c r="F1618" s="702"/>
      <c r="G1618" s="702"/>
      <c r="H1618" s="702"/>
      <c r="I1618" s="702"/>
      <c r="J1618" s="703"/>
      <c r="K1618" s="267"/>
      <c r="L1618" s="258"/>
    </row>
    <row r="1619" spans="2:12" ht="15.75">
      <c r="B1619" s="258"/>
      <c r="C1619" s="266"/>
      <c r="D1619" s="747" t="s">
        <v>70</v>
      </c>
      <c r="E1619" s="747"/>
      <c r="F1619" s="747"/>
      <c r="G1619" s="297" t="s">
        <v>606</v>
      </c>
      <c r="H1619" s="297" t="s">
        <v>621</v>
      </c>
      <c r="I1619" s="404" t="s">
        <v>611</v>
      </c>
      <c r="J1619" s="296" t="s">
        <v>612</v>
      </c>
      <c r="K1619" s="267"/>
      <c r="L1619" s="258"/>
    </row>
    <row r="1620" spans="2:12" ht="15.75">
      <c r="B1620" s="258"/>
      <c r="C1620" s="266"/>
      <c r="D1620" s="748" t="s">
        <v>622</v>
      </c>
      <c r="E1620" s="749"/>
      <c r="F1620" s="749"/>
      <c r="G1620" s="298" t="s">
        <v>623</v>
      </c>
      <c r="H1620" s="299">
        <v>10520.89</v>
      </c>
      <c r="I1620" s="405">
        <v>0.05</v>
      </c>
      <c r="J1620" s="283">
        <f>+IF(D1620="","",H1620*I1620)</f>
        <v>526.04449999999997</v>
      </c>
      <c r="K1620" s="267"/>
      <c r="L1620" s="258"/>
    </row>
    <row r="1621" spans="2:12" ht="15.75">
      <c r="B1621" s="258"/>
      <c r="C1621" s="266"/>
      <c r="D1621" s="750"/>
      <c r="E1621" s="751"/>
      <c r="F1621" s="752"/>
      <c r="G1621" s="298" t="s">
        <v>618</v>
      </c>
      <c r="H1621" s="301" t="s">
        <v>618</v>
      </c>
      <c r="I1621" s="406"/>
      <c r="J1621" s="287" t="str">
        <f>+IF(D1621="","",H1621*I1621)</f>
        <v/>
      </c>
      <c r="K1621" s="267"/>
      <c r="L1621" s="258"/>
    </row>
    <row r="1622" spans="2:12" ht="15.75">
      <c r="B1622" s="258"/>
      <c r="C1622" s="266"/>
      <c r="D1622" s="783"/>
      <c r="E1622" s="784"/>
      <c r="F1622" s="784"/>
      <c r="G1622" s="304" t="s">
        <v>618</v>
      </c>
      <c r="H1622" s="305" t="s">
        <v>618</v>
      </c>
      <c r="I1622" s="407"/>
      <c r="J1622" s="307" t="str">
        <f>+IF(D1622="","",H1622*I1622)</f>
        <v/>
      </c>
      <c r="K1622" s="267"/>
      <c r="L1622" s="258"/>
    </row>
    <row r="1623" spans="2:12" ht="15.75">
      <c r="B1623" s="258"/>
      <c r="C1623" s="266"/>
      <c r="D1623" s="258"/>
      <c r="E1623" s="258"/>
      <c r="F1623" s="258"/>
      <c r="G1623" s="740" t="s">
        <v>624</v>
      </c>
      <c r="H1623" s="740"/>
      <c r="I1623" s="741"/>
      <c r="J1623" s="308">
        <f>ROUND(+SUM(J1620:J1622),2)</f>
        <v>526.04</v>
      </c>
      <c r="K1623" s="267"/>
      <c r="L1623" s="258"/>
    </row>
    <row r="1624" spans="2:12" ht="15.75">
      <c r="B1624" s="258"/>
      <c r="C1624" s="266"/>
      <c r="D1624" s="670"/>
      <c r="E1624" s="670"/>
      <c r="F1624" s="670"/>
      <c r="G1624" s="670"/>
      <c r="H1624" s="670"/>
      <c r="I1624" s="670"/>
      <c r="J1624" s="670"/>
      <c r="K1624" s="267"/>
      <c r="L1624" s="258"/>
    </row>
    <row r="1625" spans="2:12" ht="15.75">
      <c r="B1625" s="258"/>
      <c r="C1625" s="266"/>
      <c r="D1625" s="742" t="s">
        <v>625</v>
      </c>
      <c r="E1625" s="743"/>
      <c r="F1625" s="743"/>
      <c r="G1625" s="743"/>
      <c r="H1625" s="743"/>
      <c r="I1625" s="743"/>
      <c r="J1625" s="744"/>
      <c r="K1625" s="267"/>
      <c r="L1625" s="309"/>
    </row>
    <row r="1626" spans="2:12" ht="15.75">
      <c r="B1626" s="310"/>
      <c r="C1626" s="311"/>
      <c r="D1626" s="745" t="s">
        <v>70</v>
      </c>
      <c r="E1626" s="746"/>
      <c r="F1626" s="746"/>
      <c r="G1626" s="313" t="s">
        <v>606</v>
      </c>
      <c r="H1626" s="314" t="s">
        <v>621</v>
      </c>
      <c r="I1626" s="408" t="s">
        <v>611</v>
      </c>
      <c r="J1626" s="315" t="s">
        <v>612</v>
      </c>
      <c r="K1626" s="316"/>
      <c r="L1626" s="317"/>
    </row>
    <row r="1627" spans="2:12" ht="15.75">
      <c r="B1627" s="258"/>
      <c r="C1627" s="266"/>
      <c r="D1627" s="725" t="s">
        <v>715</v>
      </c>
      <c r="E1627" s="726"/>
      <c r="F1627" s="726"/>
      <c r="G1627" s="318" t="s">
        <v>627</v>
      </c>
      <c r="H1627" s="319">
        <v>35069.629374999997</v>
      </c>
      <c r="I1627" s="409">
        <v>0.3</v>
      </c>
      <c r="J1627" s="321">
        <f>(+IF(D1627="","",(H1627*I1627)))</f>
        <v>10520.888812499999</v>
      </c>
      <c r="K1627" s="267"/>
      <c r="L1627" s="309"/>
    </row>
    <row r="1628" spans="2:12" ht="15.75">
      <c r="B1628" s="258"/>
      <c r="C1628" s="266"/>
      <c r="D1628" s="725"/>
      <c r="E1628" s="726"/>
      <c r="F1628" s="726"/>
      <c r="G1628" s="318"/>
      <c r="H1628" s="319" t="s">
        <v>618</v>
      </c>
      <c r="I1628" s="409"/>
      <c r="J1628" s="321" t="str">
        <f>(+IF(D1628="","",(H1628*I1628)))</f>
        <v/>
      </c>
      <c r="K1628" s="267"/>
      <c r="L1628" s="309"/>
    </row>
    <row r="1629" spans="2:12" ht="15.75">
      <c r="B1629" s="258"/>
      <c r="C1629" s="266"/>
      <c r="D1629" s="725"/>
      <c r="E1629" s="726"/>
      <c r="F1629" s="726"/>
      <c r="G1629" s="318"/>
      <c r="H1629" s="319"/>
      <c r="I1629" s="409"/>
      <c r="J1629" s="321" t="str">
        <f>(+IF(D1629="","",(H1629*I1629)))</f>
        <v/>
      </c>
      <c r="K1629" s="267"/>
      <c r="L1629" s="309"/>
    </row>
    <row r="1630" spans="2:12" ht="15.75">
      <c r="B1630" s="258"/>
      <c r="C1630" s="266"/>
      <c r="D1630" s="727"/>
      <c r="E1630" s="728"/>
      <c r="F1630" s="728"/>
      <c r="G1630" s="322"/>
      <c r="H1630" s="323"/>
      <c r="I1630" s="410"/>
      <c r="J1630" s="325"/>
      <c r="K1630" s="267"/>
      <c r="L1630" s="309"/>
    </row>
    <row r="1631" spans="2:12" ht="15.75">
      <c r="B1631" s="258"/>
      <c r="C1631" s="266"/>
      <c r="D1631" s="258"/>
      <c r="E1631" s="258"/>
      <c r="F1631" s="258"/>
      <c r="G1631" s="729" t="s">
        <v>628</v>
      </c>
      <c r="H1631" s="729"/>
      <c r="I1631" s="730"/>
      <c r="J1631" s="293">
        <f>+ROUND(SUM(J1627:J1630),2)</f>
        <v>10520.89</v>
      </c>
      <c r="K1631" s="267"/>
      <c r="L1631" s="309"/>
    </row>
    <row r="1632" spans="2:12" ht="15.75">
      <c r="B1632" s="258"/>
      <c r="C1632" s="266"/>
      <c r="D1632" s="258"/>
      <c r="E1632" s="258"/>
      <c r="F1632" s="258"/>
      <c r="G1632" s="326"/>
      <c r="H1632" s="327"/>
      <c r="I1632" s="411"/>
      <c r="J1632" s="258"/>
      <c r="K1632" s="267"/>
      <c r="L1632" s="258"/>
    </row>
    <row r="1633" spans="2:12" ht="15.75">
      <c r="B1633" s="258"/>
      <c r="C1633" s="266"/>
      <c r="D1633" s="731" t="s">
        <v>629</v>
      </c>
      <c r="E1633" s="732"/>
      <c r="F1633" s="732"/>
      <c r="G1633" s="732"/>
      <c r="H1633" s="732"/>
      <c r="I1633" s="733"/>
      <c r="J1633" s="328">
        <f>ROUND((SUM(+J1616+J1623+J1631)),2)</f>
        <v>24806.13</v>
      </c>
      <c r="K1633" s="267"/>
      <c r="L1633" s="258"/>
    </row>
    <row r="1634" spans="2:12" ht="15.75">
      <c r="B1634" s="258"/>
      <c r="C1634" s="266"/>
      <c r="D1634" s="258"/>
      <c r="E1634" s="258"/>
      <c r="F1634" s="258"/>
      <c r="G1634" s="326"/>
      <c r="H1634" s="327"/>
      <c r="I1634" s="411"/>
      <c r="J1634" s="258"/>
      <c r="K1634" s="267"/>
      <c r="L1634" s="258"/>
    </row>
    <row r="1635" spans="2:12" ht="15.75">
      <c r="B1635" s="329"/>
      <c r="C1635" s="330"/>
      <c r="D1635" s="734" t="s">
        <v>630</v>
      </c>
      <c r="E1635" s="735"/>
      <c r="F1635" s="736"/>
      <c r="G1635" s="331"/>
      <c r="H1635" s="332"/>
      <c r="I1635" s="412">
        <v>0</v>
      </c>
      <c r="J1635" s="334">
        <f>+J1633*I1635</f>
        <v>0</v>
      </c>
      <c r="K1635" s="335"/>
      <c r="L1635" s="329"/>
    </row>
    <row r="1636" spans="2:12" ht="15.75">
      <c r="B1636" s="258"/>
      <c r="C1636" s="266"/>
      <c r="D1636" s="731" t="s">
        <v>631</v>
      </c>
      <c r="E1636" s="732"/>
      <c r="F1636" s="732"/>
      <c r="G1636" s="732"/>
      <c r="H1636" s="732"/>
      <c r="I1636" s="733"/>
      <c r="J1636" s="328">
        <f>+J1635+J1633</f>
        <v>24806.13</v>
      </c>
      <c r="K1636" s="267"/>
      <c r="L1636" s="258"/>
    </row>
    <row r="1637" spans="2:12" ht="15.75">
      <c r="B1637" s="258"/>
      <c r="C1637" s="266"/>
      <c r="D1637" s="258"/>
      <c r="E1637" s="258"/>
      <c r="F1637" s="258"/>
      <c r="G1637" s="326"/>
      <c r="H1637" s="327"/>
      <c r="I1637" s="411"/>
      <c r="J1637" s="258"/>
      <c r="K1637" s="267"/>
      <c r="L1637" s="258"/>
    </row>
    <row r="1638" spans="2:12" ht="15.75">
      <c r="B1638" s="329"/>
      <c r="C1638" s="330"/>
      <c r="D1638" s="771" t="s">
        <v>21</v>
      </c>
      <c r="E1638" s="772"/>
      <c r="F1638" s="772"/>
      <c r="G1638" s="336"/>
      <c r="H1638" s="337"/>
      <c r="I1638" s="338">
        <v>0.24</v>
      </c>
      <c r="J1638" s="339">
        <f>+J1633*I1638</f>
        <v>5953.4712</v>
      </c>
      <c r="K1638" s="335"/>
      <c r="L1638" s="329"/>
    </row>
    <row r="1639" spans="2:12" ht="15.75">
      <c r="B1639" s="329"/>
      <c r="C1639" s="330"/>
      <c r="D1639" s="773" t="s">
        <v>632</v>
      </c>
      <c r="E1639" s="774"/>
      <c r="F1639" s="774"/>
      <c r="G1639" s="336"/>
      <c r="H1639" s="337"/>
      <c r="I1639" s="340">
        <v>0.01</v>
      </c>
      <c r="J1639" s="341">
        <f>+J1633*I1639</f>
        <v>248.06130000000002</v>
      </c>
      <c r="K1639" s="335"/>
      <c r="L1639" s="329"/>
    </row>
    <row r="1640" spans="2:12" ht="15.75">
      <c r="B1640" s="329"/>
      <c r="C1640" s="330"/>
      <c r="D1640" s="773" t="s">
        <v>75</v>
      </c>
      <c r="E1640" s="774"/>
      <c r="F1640" s="774"/>
      <c r="G1640" s="342"/>
      <c r="H1640" s="343"/>
      <c r="I1640" s="340">
        <v>0.05</v>
      </c>
      <c r="J1640" s="341">
        <f>+J1633*I1640</f>
        <v>1240.3065000000001</v>
      </c>
      <c r="K1640" s="335"/>
      <c r="L1640" s="329"/>
    </row>
    <row r="1641" spans="2:12" ht="15.75">
      <c r="B1641" s="258"/>
      <c r="C1641" s="266"/>
      <c r="D1641" s="775" t="s">
        <v>633</v>
      </c>
      <c r="E1641" s="776"/>
      <c r="F1641" s="776"/>
      <c r="G1641" s="776"/>
      <c r="H1641" s="776"/>
      <c r="I1641" s="776"/>
      <c r="J1641" s="344">
        <f>SUM(J1638:J1640)</f>
        <v>7441.8389999999999</v>
      </c>
      <c r="K1641" s="267"/>
      <c r="L1641" s="258"/>
    </row>
    <row r="1642" spans="2:12" ht="15.75">
      <c r="B1642" s="258"/>
      <c r="C1642" s="266"/>
      <c r="D1642" s="757"/>
      <c r="E1642" s="757"/>
      <c r="F1642" s="757"/>
      <c r="G1642" s="757"/>
      <c r="H1642" s="757"/>
      <c r="I1642" s="757"/>
      <c r="J1642" s="757"/>
      <c r="K1642" s="267"/>
      <c r="L1642" s="258"/>
    </row>
    <row r="1643" spans="2:12" ht="15.75">
      <c r="B1643" s="258"/>
      <c r="C1643" s="266"/>
      <c r="D1643" s="759" t="s">
        <v>634</v>
      </c>
      <c r="E1643" s="760"/>
      <c r="F1643" s="760"/>
      <c r="G1643" s="760"/>
      <c r="H1643" s="760"/>
      <c r="I1643" s="761"/>
      <c r="J1643" s="345">
        <f>ROUND(SUM(J1636+J1641),0)</f>
        <v>32248</v>
      </c>
      <c r="K1643" s="267"/>
      <c r="L1643" s="258"/>
    </row>
    <row r="1644" spans="2:12" ht="15.75">
      <c r="B1644" s="258"/>
      <c r="C1644" s="266"/>
      <c r="D1644" s="757"/>
      <c r="E1644" s="757"/>
      <c r="F1644" s="757"/>
      <c r="G1644" s="757"/>
      <c r="H1644" s="757"/>
      <c r="I1644" s="757"/>
      <c r="J1644" s="757"/>
      <c r="K1644" s="267"/>
      <c r="L1644" s="258"/>
    </row>
    <row r="1645" spans="2:12" ht="15.75">
      <c r="B1645" s="258"/>
      <c r="C1645" s="266"/>
      <c r="D1645" s="762" t="s">
        <v>635</v>
      </c>
      <c r="E1645" s="763"/>
      <c r="F1645" s="764"/>
      <c r="G1645" s="765"/>
      <c r="H1645" s="766"/>
      <c r="I1645" s="766"/>
      <c r="J1645" s="767"/>
      <c r="K1645" s="267"/>
      <c r="L1645" s="258"/>
    </row>
    <row r="1646" spans="2:12" ht="15.75">
      <c r="B1646" s="258"/>
      <c r="C1646" s="266"/>
      <c r="D1646" s="753"/>
      <c r="E1646" s="785"/>
      <c r="F1646" s="786"/>
      <c r="G1646" s="768"/>
      <c r="H1646" s="769"/>
      <c r="I1646" s="769"/>
      <c r="J1646" s="770"/>
      <c r="K1646" s="267"/>
      <c r="L1646" s="258"/>
    </row>
    <row r="1647" spans="2:12" ht="15.75">
      <c r="B1647" s="258"/>
      <c r="C1647" s="266"/>
      <c r="D1647" s="753"/>
      <c r="E1647" s="785"/>
      <c r="F1647" s="786"/>
      <c r="G1647" s="756" t="s">
        <v>636</v>
      </c>
      <c r="H1647" s="757"/>
      <c r="I1647" s="757"/>
      <c r="J1647" s="758"/>
      <c r="K1647" s="267"/>
      <c r="L1647" s="258"/>
    </row>
    <row r="1648" spans="2:12" ht="15.75">
      <c r="B1648" s="258"/>
      <c r="C1648" s="266"/>
      <c r="D1648" s="753"/>
      <c r="E1648" s="785"/>
      <c r="F1648" s="786"/>
      <c r="G1648" s="756" t="s">
        <v>637</v>
      </c>
      <c r="H1648" s="757"/>
      <c r="I1648" s="757"/>
      <c r="J1648" s="758"/>
      <c r="K1648" s="267"/>
      <c r="L1648" s="258"/>
    </row>
    <row r="1649" spans="2:12" ht="15.75">
      <c r="B1649" s="258"/>
      <c r="C1649" s="266"/>
      <c r="D1649" s="753"/>
      <c r="E1649" s="785"/>
      <c r="F1649" s="786"/>
      <c r="G1649" s="756" t="s">
        <v>79</v>
      </c>
      <c r="H1649" s="757"/>
      <c r="I1649" s="757"/>
      <c r="J1649" s="758"/>
      <c r="K1649" s="267"/>
      <c r="L1649" s="258"/>
    </row>
    <row r="1650" spans="2:12" ht="15.75">
      <c r="B1650" s="258"/>
      <c r="C1650" s="266"/>
      <c r="D1650" s="787"/>
      <c r="E1650" s="788"/>
      <c r="F1650" s="789"/>
      <c r="G1650" s="756" t="s">
        <v>636</v>
      </c>
      <c r="H1650" s="757"/>
      <c r="I1650" s="757"/>
      <c r="J1650" s="758"/>
      <c r="K1650" s="267"/>
      <c r="L1650" s="258"/>
    </row>
    <row r="1651" spans="2:12" ht="15.75">
      <c r="B1651" s="258"/>
      <c r="C1651" s="266"/>
      <c r="D1651" s="777"/>
      <c r="E1651" s="790"/>
      <c r="F1651" s="791"/>
      <c r="G1651" s="780" t="s">
        <v>638</v>
      </c>
      <c r="H1651" s="781"/>
      <c r="I1651" s="781"/>
      <c r="J1651" s="782"/>
      <c r="K1651" s="267"/>
      <c r="L1651" s="258"/>
    </row>
    <row r="1652" spans="2:12" ht="15.75">
      <c r="B1652" s="258"/>
      <c r="C1652" s="346"/>
      <c r="D1652" s="347"/>
      <c r="E1652" s="347"/>
      <c r="F1652" s="347"/>
      <c r="G1652" s="348"/>
      <c r="H1652" s="349"/>
      <c r="I1652" s="413"/>
      <c r="J1652" s="347"/>
      <c r="K1652" s="350"/>
      <c r="L1652" s="258"/>
    </row>
    <row r="1653" spans="2:12" ht="15.75">
      <c r="B1653" s="258"/>
      <c r="C1653" s="258"/>
      <c r="D1653" s="258"/>
      <c r="E1653" s="258"/>
      <c r="F1653" s="258"/>
      <c r="G1653" s="326"/>
      <c r="H1653" s="351"/>
      <c r="I1653" s="411"/>
      <c r="J1653" s="258"/>
      <c r="K1653" s="258"/>
      <c r="L1653" s="258"/>
    </row>
    <row r="1654" spans="2:12" ht="15.75">
      <c r="B1654" s="258"/>
      <c r="C1654" s="670"/>
      <c r="D1654" s="670"/>
      <c r="E1654" s="670"/>
      <c r="F1654" s="670"/>
      <c r="G1654" s="670"/>
      <c r="H1654" s="670"/>
      <c r="I1654" s="670"/>
      <c r="J1654" s="670"/>
      <c r="K1654" s="258"/>
      <c r="L1654" s="258"/>
    </row>
    <row r="1655" spans="2:12" ht="15.75">
      <c r="B1655" s="258"/>
      <c r="C1655" s="261"/>
      <c r="D1655" s="262"/>
      <c r="E1655" s="262"/>
      <c r="F1655" s="262"/>
      <c r="G1655" s="263"/>
      <c r="H1655" s="264"/>
      <c r="I1655" s="392"/>
      <c r="J1655" s="262"/>
      <c r="K1655" s="265"/>
      <c r="L1655" s="258"/>
    </row>
    <row r="1656" spans="2:12" ht="15.75">
      <c r="B1656" s="258"/>
      <c r="C1656" s="266"/>
      <c r="D1656" s="671"/>
      <c r="E1656" s="672"/>
      <c r="F1656" s="675" t="s">
        <v>592</v>
      </c>
      <c r="G1656" s="676"/>
      <c r="H1656" s="677"/>
      <c r="I1656" s="681" t="s">
        <v>593</v>
      </c>
      <c r="J1656" s="682"/>
      <c r="K1656" s="267"/>
      <c r="L1656" s="258"/>
    </row>
    <row r="1657" spans="2:12" ht="15.75">
      <c r="B1657" s="258"/>
      <c r="C1657" s="266"/>
      <c r="D1657" s="673"/>
      <c r="E1657" s="674"/>
      <c r="F1657" s="678"/>
      <c r="G1657" s="679"/>
      <c r="H1657" s="680"/>
      <c r="I1657" s="683" t="s">
        <v>594</v>
      </c>
      <c r="J1657" s="684"/>
      <c r="K1657" s="267"/>
      <c r="L1657" s="258"/>
    </row>
    <row r="1658" spans="2:12" ht="16.5">
      <c r="B1658" s="258"/>
      <c r="C1658" s="266"/>
      <c r="D1658" s="685" t="s">
        <v>595</v>
      </c>
      <c r="E1658" s="686"/>
      <c r="F1658" s="686"/>
      <c r="G1658" s="686"/>
      <c r="H1658" s="687"/>
      <c r="I1658" s="683" t="s">
        <v>596</v>
      </c>
      <c r="J1658" s="684"/>
      <c r="K1658" s="267"/>
      <c r="L1658" s="258"/>
    </row>
    <row r="1659" spans="2:12" ht="16.5">
      <c r="B1659" s="258"/>
      <c r="C1659" s="266"/>
      <c r="D1659" s="708" t="s">
        <v>597</v>
      </c>
      <c r="E1659" s="709"/>
      <c r="F1659" s="709"/>
      <c r="G1659" s="709"/>
      <c r="H1659" s="709"/>
      <c r="I1659" s="709"/>
      <c r="J1659" s="710"/>
      <c r="K1659" s="267"/>
      <c r="L1659" s="258"/>
    </row>
    <row r="1660" spans="2:12" ht="15.75">
      <c r="B1660" s="258"/>
      <c r="C1660" s="266"/>
      <c r="D1660" s="268"/>
      <c r="E1660" s="268"/>
      <c r="F1660" s="268"/>
      <c r="G1660" s="269"/>
      <c r="H1660" s="269"/>
      <c r="I1660" s="268"/>
      <c r="J1660" s="268"/>
      <c r="K1660" s="267"/>
      <c r="L1660" s="258"/>
    </row>
    <row r="1661" spans="2:12" ht="16.5">
      <c r="B1661" s="259"/>
      <c r="C1661" s="270"/>
      <c r="D1661" s="271" t="s">
        <v>598</v>
      </c>
      <c r="E1661" s="711" t="s">
        <v>599</v>
      </c>
      <c r="F1661" s="712"/>
      <c r="G1661" s="712"/>
      <c r="H1661" s="712"/>
      <c r="I1661" s="712"/>
      <c r="J1661" s="713"/>
      <c r="K1661" s="272"/>
      <c r="L1661" s="259"/>
    </row>
    <row r="1662" spans="2:12" ht="16.5">
      <c r="B1662" s="258"/>
      <c r="C1662" s="266"/>
      <c r="D1662" s="273">
        <v>2</v>
      </c>
      <c r="E1662" s="714" t="s">
        <v>653</v>
      </c>
      <c r="F1662" s="715"/>
      <c r="G1662" s="715"/>
      <c r="H1662" s="715"/>
      <c r="I1662" s="715"/>
      <c r="J1662" s="716"/>
      <c r="K1662" s="267"/>
      <c r="L1662" s="258"/>
    </row>
    <row r="1663" spans="2:12" ht="16.5">
      <c r="B1663" s="259"/>
      <c r="C1663" s="270"/>
      <c r="D1663" s="271" t="s">
        <v>601</v>
      </c>
      <c r="E1663" s="711" t="s">
        <v>602</v>
      </c>
      <c r="F1663" s="712"/>
      <c r="G1663" s="712"/>
      <c r="H1663" s="712"/>
      <c r="I1663" s="712"/>
      <c r="J1663" s="713"/>
      <c r="K1663" s="272"/>
      <c r="L1663" s="259"/>
    </row>
    <row r="1664" spans="2:12" ht="16.5">
      <c r="B1664" s="258"/>
      <c r="C1664" s="266"/>
      <c r="D1664" s="273">
        <v>2.12</v>
      </c>
      <c r="E1664" s="714" t="s">
        <v>706</v>
      </c>
      <c r="F1664" s="715"/>
      <c r="G1664" s="715"/>
      <c r="H1664" s="715"/>
      <c r="I1664" s="715"/>
      <c r="J1664" s="716"/>
      <c r="K1664" s="267"/>
      <c r="L1664" s="258"/>
    </row>
    <row r="1665" spans="2:12" ht="16.5">
      <c r="B1665" s="259"/>
      <c r="C1665" s="270"/>
      <c r="D1665" s="275" t="s">
        <v>604</v>
      </c>
      <c r="E1665" s="717" t="s">
        <v>605</v>
      </c>
      <c r="F1665" s="718"/>
      <c r="G1665" s="718"/>
      <c r="H1665" s="718"/>
      <c r="I1665" s="719"/>
      <c r="J1665" s="723" t="s">
        <v>606</v>
      </c>
      <c r="K1665" s="272"/>
      <c r="L1665" s="259"/>
    </row>
    <row r="1666" spans="2:12" ht="16.5">
      <c r="B1666" s="258"/>
      <c r="C1666" s="266"/>
      <c r="D1666" s="276" t="s">
        <v>737</v>
      </c>
      <c r="E1666" s="720"/>
      <c r="F1666" s="721"/>
      <c r="G1666" s="721"/>
      <c r="H1666" s="721"/>
      <c r="I1666" s="722"/>
      <c r="J1666" s="724"/>
      <c r="K1666" s="267"/>
      <c r="L1666" s="258"/>
    </row>
    <row r="1667" spans="2:12" ht="16.5">
      <c r="B1667" s="259"/>
      <c r="C1667" s="270"/>
      <c r="D1667" s="275" t="s">
        <v>608</v>
      </c>
      <c r="E1667" s="692" t="s">
        <v>185</v>
      </c>
      <c r="F1667" s="693"/>
      <c r="G1667" s="693"/>
      <c r="H1667" s="693"/>
      <c r="I1667" s="694"/>
      <c r="J1667" s="698" t="s">
        <v>225</v>
      </c>
      <c r="K1667" s="272"/>
      <c r="L1667" s="259"/>
    </row>
    <row r="1668" spans="2:12" ht="16.5">
      <c r="B1668" s="258"/>
      <c r="C1668" s="266"/>
      <c r="D1668" s="276" t="s">
        <v>737</v>
      </c>
      <c r="E1668" s="695"/>
      <c r="F1668" s="696"/>
      <c r="G1668" s="696"/>
      <c r="H1668" s="696"/>
      <c r="I1668" s="697"/>
      <c r="J1668" s="699"/>
      <c r="K1668" s="267"/>
      <c r="L1668" s="258"/>
    </row>
    <row r="1669" spans="2:12" ht="15.75">
      <c r="B1669" s="258"/>
      <c r="C1669" s="266"/>
      <c r="D1669" s="700"/>
      <c r="E1669" s="700"/>
      <c r="F1669" s="700"/>
      <c r="G1669" s="700"/>
      <c r="H1669" s="700"/>
      <c r="I1669" s="700"/>
      <c r="J1669" s="700"/>
      <c r="K1669" s="267"/>
      <c r="L1669" s="258"/>
    </row>
    <row r="1670" spans="2:12" ht="15.75">
      <c r="B1670" s="258"/>
      <c r="C1670" s="266"/>
      <c r="D1670" s="701" t="s">
        <v>609</v>
      </c>
      <c r="E1670" s="702"/>
      <c r="F1670" s="702"/>
      <c r="G1670" s="702"/>
      <c r="H1670" s="702"/>
      <c r="I1670" s="702"/>
      <c r="J1670" s="703"/>
      <c r="K1670" s="267"/>
      <c r="L1670" s="258"/>
    </row>
    <row r="1671" spans="2:12" ht="15.75">
      <c r="B1671" s="258"/>
      <c r="C1671" s="266"/>
      <c r="D1671" s="704" t="s">
        <v>70</v>
      </c>
      <c r="E1671" s="705"/>
      <c r="F1671" s="705"/>
      <c r="G1671" s="277" t="s">
        <v>606</v>
      </c>
      <c r="H1671" s="277" t="s">
        <v>610</v>
      </c>
      <c r="I1671" s="393" t="s">
        <v>611</v>
      </c>
      <c r="J1671" s="279" t="s">
        <v>612</v>
      </c>
      <c r="K1671" s="267"/>
      <c r="L1671" s="258"/>
    </row>
    <row r="1672" spans="2:12" ht="16.5">
      <c r="B1672" s="258"/>
      <c r="C1672" s="266"/>
      <c r="D1672" s="706" t="s">
        <v>738</v>
      </c>
      <c r="E1672" s="707"/>
      <c r="F1672" s="707"/>
      <c r="G1672" s="280" t="s">
        <v>225</v>
      </c>
      <c r="H1672" s="281">
        <v>21978</v>
      </c>
      <c r="I1672" s="394">
        <v>1</v>
      </c>
      <c r="J1672" s="283">
        <f>ROUND((+IF(D1672="","",H1672*I1672)),2)</f>
        <v>21978</v>
      </c>
      <c r="K1672" s="267"/>
      <c r="L1672" s="258"/>
    </row>
    <row r="1673" spans="2:12" ht="16.5">
      <c r="B1673" s="258"/>
      <c r="C1673" s="266"/>
      <c r="D1673" s="688" t="s">
        <v>739</v>
      </c>
      <c r="E1673" s="689"/>
      <c r="F1673" s="689"/>
      <c r="G1673" s="284" t="s">
        <v>225</v>
      </c>
      <c r="H1673" s="285">
        <v>2219.5</v>
      </c>
      <c r="I1673" s="401">
        <v>2</v>
      </c>
      <c r="J1673" s="287">
        <f t="shared" ref="J1673:J1678" si="12">+IF(D1673="","",H1673*I1673)</f>
        <v>4439</v>
      </c>
      <c r="K1673" s="267"/>
      <c r="L1673" s="258"/>
    </row>
    <row r="1674" spans="2:12" ht="16.5">
      <c r="B1674" s="258"/>
      <c r="C1674" s="266"/>
      <c r="D1674" s="688" t="s">
        <v>732</v>
      </c>
      <c r="E1674" s="689"/>
      <c r="F1674" s="689"/>
      <c r="G1674" s="284" t="s">
        <v>733</v>
      </c>
      <c r="H1674" s="285">
        <v>1800</v>
      </c>
      <c r="I1674" s="401">
        <v>0.1</v>
      </c>
      <c r="J1674" s="287">
        <f t="shared" si="12"/>
        <v>180</v>
      </c>
      <c r="K1674" s="267"/>
      <c r="L1674" s="258"/>
    </row>
    <row r="1675" spans="2:12" ht="16.5">
      <c r="B1675" s="258"/>
      <c r="C1675" s="266"/>
      <c r="D1675" s="688" t="s">
        <v>711</v>
      </c>
      <c r="E1675" s="689"/>
      <c r="F1675" s="689"/>
      <c r="G1675" s="284" t="s">
        <v>710</v>
      </c>
      <c r="H1675" s="285">
        <v>52600</v>
      </c>
      <c r="I1675" s="401">
        <v>6.0000000000000001E-3</v>
      </c>
      <c r="J1675" s="287">
        <f t="shared" si="12"/>
        <v>315.60000000000002</v>
      </c>
      <c r="K1675" s="267"/>
      <c r="L1675" s="258"/>
    </row>
    <row r="1676" spans="2:12" ht="16.5">
      <c r="B1676" s="258"/>
      <c r="C1676" s="266"/>
      <c r="D1676" s="688" t="s">
        <v>709</v>
      </c>
      <c r="E1676" s="689"/>
      <c r="F1676" s="689"/>
      <c r="G1676" s="284" t="s">
        <v>710</v>
      </c>
      <c r="H1676" s="285">
        <v>64850</v>
      </c>
      <c r="I1676" s="401">
        <v>6.0000000000000001E-3</v>
      </c>
      <c r="J1676" s="287">
        <f t="shared" si="12"/>
        <v>389.1</v>
      </c>
      <c r="K1676" s="267"/>
      <c r="L1676" s="258"/>
    </row>
    <row r="1677" spans="2:12" ht="16.5">
      <c r="B1677" s="258"/>
      <c r="C1677" s="266"/>
      <c r="D1677" s="688"/>
      <c r="E1677" s="689"/>
      <c r="F1677" s="689"/>
      <c r="G1677" s="284" t="s">
        <v>618</v>
      </c>
      <c r="H1677" s="285" t="s">
        <v>618</v>
      </c>
      <c r="I1677" s="401"/>
      <c r="J1677" s="287" t="str">
        <f t="shared" si="12"/>
        <v/>
      </c>
      <c r="K1677" s="267"/>
      <c r="L1677" s="258"/>
    </row>
    <row r="1678" spans="2:12" ht="16.5">
      <c r="B1678" s="258"/>
      <c r="C1678" s="266"/>
      <c r="D1678" s="690"/>
      <c r="E1678" s="691"/>
      <c r="F1678" s="691"/>
      <c r="G1678" s="288" t="s">
        <v>618</v>
      </c>
      <c r="H1678" s="289" t="s">
        <v>618</v>
      </c>
      <c r="I1678" s="402"/>
      <c r="J1678" s="291" t="str">
        <f t="shared" si="12"/>
        <v/>
      </c>
      <c r="K1678" s="267"/>
      <c r="L1678" s="258"/>
    </row>
    <row r="1679" spans="2:12" ht="15.75">
      <c r="B1679" s="258"/>
      <c r="C1679" s="266"/>
      <c r="D1679" s="258"/>
      <c r="E1679" s="258"/>
      <c r="F1679" s="258"/>
      <c r="G1679" s="740" t="s">
        <v>619</v>
      </c>
      <c r="H1679" s="740"/>
      <c r="I1679" s="741"/>
      <c r="J1679" s="293">
        <f>+ROUND(SUM(J1672:J1678),2)</f>
        <v>27301.7</v>
      </c>
      <c r="K1679" s="267"/>
      <c r="L1679" s="258"/>
    </row>
    <row r="1680" spans="2:12" ht="15.75">
      <c r="B1680" s="258"/>
      <c r="C1680" s="266"/>
      <c r="D1680" s="258"/>
      <c r="E1680" s="258"/>
      <c r="F1680" s="258"/>
      <c r="G1680" s="294"/>
      <c r="H1680" s="294"/>
      <c r="I1680" s="403"/>
      <c r="J1680" s="295"/>
      <c r="K1680" s="267"/>
      <c r="L1680" s="258"/>
    </row>
    <row r="1681" spans="2:12" ht="15.75">
      <c r="B1681" s="258"/>
      <c r="C1681" s="266"/>
      <c r="D1681" s="701" t="s">
        <v>620</v>
      </c>
      <c r="E1681" s="702"/>
      <c r="F1681" s="702"/>
      <c r="G1681" s="702"/>
      <c r="H1681" s="702"/>
      <c r="I1681" s="702"/>
      <c r="J1681" s="703"/>
      <c r="K1681" s="267"/>
      <c r="L1681" s="258"/>
    </row>
    <row r="1682" spans="2:12" ht="15.75">
      <c r="B1682" s="258"/>
      <c r="C1682" s="266"/>
      <c r="D1682" s="747" t="s">
        <v>70</v>
      </c>
      <c r="E1682" s="747"/>
      <c r="F1682" s="747"/>
      <c r="G1682" s="297" t="s">
        <v>606</v>
      </c>
      <c r="H1682" s="297" t="s">
        <v>621</v>
      </c>
      <c r="I1682" s="404" t="s">
        <v>611</v>
      </c>
      <c r="J1682" s="296" t="s">
        <v>612</v>
      </c>
      <c r="K1682" s="267"/>
      <c r="L1682" s="258"/>
    </row>
    <row r="1683" spans="2:12" ht="15.75">
      <c r="B1683" s="258"/>
      <c r="C1683" s="266"/>
      <c r="D1683" s="748" t="s">
        <v>622</v>
      </c>
      <c r="E1683" s="749"/>
      <c r="F1683" s="749"/>
      <c r="G1683" s="298" t="s">
        <v>623</v>
      </c>
      <c r="H1683" s="299">
        <v>12274.37</v>
      </c>
      <c r="I1683" s="405">
        <v>0.05</v>
      </c>
      <c r="J1683" s="283">
        <f>+IF(D1683="","",H1683*I1683)</f>
        <v>613.71850000000006</v>
      </c>
      <c r="K1683" s="267"/>
      <c r="L1683" s="258"/>
    </row>
    <row r="1684" spans="2:12" ht="15.75">
      <c r="B1684" s="258"/>
      <c r="C1684" s="266"/>
      <c r="D1684" s="750"/>
      <c r="E1684" s="751"/>
      <c r="F1684" s="752"/>
      <c r="G1684" s="298" t="s">
        <v>618</v>
      </c>
      <c r="H1684" s="301" t="s">
        <v>618</v>
      </c>
      <c r="I1684" s="406"/>
      <c r="J1684" s="287" t="str">
        <f>+IF(D1684="","",H1684*I1684)</f>
        <v/>
      </c>
      <c r="K1684" s="267"/>
      <c r="L1684" s="258"/>
    </row>
    <row r="1685" spans="2:12" ht="15.75">
      <c r="B1685" s="258"/>
      <c r="C1685" s="266"/>
      <c r="D1685" s="783"/>
      <c r="E1685" s="784"/>
      <c r="F1685" s="784"/>
      <c r="G1685" s="304" t="s">
        <v>618</v>
      </c>
      <c r="H1685" s="305" t="s">
        <v>618</v>
      </c>
      <c r="I1685" s="407"/>
      <c r="J1685" s="307" t="str">
        <f>+IF(D1685="","",H1685*I1685)</f>
        <v/>
      </c>
      <c r="K1685" s="267"/>
      <c r="L1685" s="258"/>
    </row>
    <row r="1686" spans="2:12" ht="15.75">
      <c r="B1686" s="258"/>
      <c r="C1686" s="266"/>
      <c r="D1686" s="258"/>
      <c r="E1686" s="258"/>
      <c r="F1686" s="258"/>
      <c r="G1686" s="740" t="s">
        <v>624</v>
      </c>
      <c r="H1686" s="740"/>
      <c r="I1686" s="741"/>
      <c r="J1686" s="308">
        <f>ROUND(+SUM(J1683:J1685),2)</f>
        <v>613.72</v>
      </c>
      <c r="K1686" s="267"/>
      <c r="L1686" s="258"/>
    </row>
    <row r="1687" spans="2:12" ht="15.75">
      <c r="B1687" s="258"/>
      <c r="C1687" s="266"/>
      <c r="D1687" s="670"/>
      <c r="E1687" s="670"/>
      <c r="F1687" s="670"/>
      <c r="G1687" s="670"/>
      <c r="H1687" s="670"/>
      <c r="I1687" s="670"/>
      <c r="J1687" s="670"/>
      <c r="K1687" s="267"/>
      <c r="L1687" s="258"/>
    </row>
    <row r="1688" spans="2:12" ht="15.75">
      <c r="B1688" s="258"/>
      <c r="C1688" s="266"/>
      <c r="D1688" s="742" t="s">
        <v>625</v>
      </c>
      <c r="E1688" s="743"/>
      <c r="F1688" s="743"/>
      <c r="G1688" s="743"/>
      <c r="H1688" s="743"/>
      <c r="I1688" s="743"/>
      <c r="J1688" s="744"/>
      <c r="K1688" s="267"/>
      <c r="L1688" s="309"/>
    </row>
    <row r="1689" spans="2:12" ht="15.75">
      <c r="B1689" s="310"/>
      <c r="C1689" s="311"/>
      <c r="D1689" s="745" t="s">
        <v>70</v>
      </c>
      <c r="E1689" s="746"/>
      <c r="F1689" s="746"/>
      <c r="G1689" s="313" t="s">
        <v>606</v>
      </c>
      <c r="H1689" s="314" t="s">
        <v>621</v>
      </c>
      <c r="I1689" s="408" t="s">
        <v>611</v>
      </c>
      <c r="J1689" s="315" t="s">
        <v>612</v>
      </c>
      <c r="K1689" s="316"/>
      <c r="L1689" s="317"/>
    </row>
    <row r="1690" spans="2:12" ht="15.75">
      <c r="B1690" s="258"/>
      <c r="C1690" s="266"/>
      <c r="D1690" s="725" t="s">
        <v>715</v>
      </c>
      <c r="E1690" s="726"/>
      <c r="F1690" s="726"/>
      <c r="G1690" s="318" t="s">
        <v>627</v>
      </c>
      <c r="H1690" s="319">
        <v>35069.629374999997</v>
      </c>
      <c r="I1690" s="409">
        <v>0.35</v>
      </c>
      <c r="J1690" s="321">
        <f>(+IF(D1690="","",(H1690*I1690)))</f>
        <v>12274.370281249998</v>
      </c>
      <c r="K1690" s="267"/>
      <c r="L1690" s="309"/>
    </row>
    <row r="1691" spans="2:12" ht="15.75">
      <c r="B1691" s="258"/>
      <c r="C1691" s="266"/>
      <c r="D1691" s="725"/>
      <c r="E1691" s="726"/>
      <c r="F1691" s="726"/>
      <c r="G1691" s="318"/>
      <c r="H1691" s="319" t="s">
        <v>618</v>
      </c>
      <c r="I1691" s="409"/>
      <c r="J1691" s="321" t="str">
        <f>(+IF(D1691="","",(H1691*I1691)))</f>
        <v/>
      </c>
      <c r="K1691" s="267"/>
      <c r="L1691" s="309"/>
    </row>
    <row r="1692" spans="2:12" ht="15.75">
      <c r="B1692" s="258"/>
      <c r="C1692" s="266"/>
      <c r="D1692" s="725"/>
      <c r="E1692" s="726"/>
      <c r="F1692" s="726"/>
      <c r="G1692" s="318"/>
      <c r="H1692" s="319"/>
      <c r="I1692" s="409"/>
      <c r="J1692" s="321" t="str">
        <f>(+IF(D1692="","",(H1692*I1692)))</f>
        <v/>
      </c>
      <c r="K1692" s="267"/>
      <c r="L1692" s="309"/>
    </row>
    <row r="1693" spans="2:12" ht="15.75">
      <c r="B1693" s="258"/>
      <c r="C1693" s="266"/>
      <c r="D1693" s="727"/>
      <c r="E1693" s="728"/>
      <c r="F1693" s="728"/>
      <c r="G1693" s="322"/>
      <c r="H1693" s="323"/>
      <c r="I1693" s="410"/>
      <c r="J1693" s="325"/>
      <c r="K1693" s="267"/>
      <c r="L1693" s="309"/>
    </row>
    <row r="1694" spans="2:12" ht="15.75">
      <c r="B1694" s="258"/>
      <c r="C1694" s="266"/>
      <c r="D1694" s="258"/>
      <c r="E1694" s="258"/>
      <c r="F1694" s="258"/>
      <c r="G1694" s="729" t="s">
        <v>628</v>
      </c>
      <c r="H1694" s="729"/>
      <c r="I1694" s="730"/>
      <c r="J1694" s="293">
        <f>+ROUND(SUM(J1690:J1693),2)</f>
        <v>12274.37</v>
      </c>
      <c r="K1694" s="267"/>
      <c r="L1694" s="309"/>
    </row>
    <row r="1695" spans="2:12" ht="15.75">
      <c r="B1695" s="258"/>
      <c r="C1695" s="266"/>
      <c r="D1695" s="258"/>
      <c r="E1695" s="258"/>
      <c r="F1695" s="258"/>
      <c r="G1695" s="326"/>
      <c r="H1695" s="327"/>
      <c r="I1695" s="411"/>
      <c r="J1695" s="258"/>
      <c r="K1695" s="267"/>
      <c r="L1695" s="258"/>
    </row>
    <row r="1696" spans="2:12" ht="15.75">
      <c r="B1696" s="258"/>
      <c r="C1696" s="266"/>
      <c r="D1696" s="731" t="s">
        <v>629</v>
      </c>
      <c r="E1696" s="732"/>
      <c r="F1696" s="732"/>
      <c r="G1696" s="732"/>
      <c r="H1696" s="732"/>
      <c r="I1696" s="733"/>
      <c r="J1696" s="328">
        <f>ROUND((SUM(+J1679+J1686+J1694)),2)</f>
        <v>40189.79</v>
      </c>
      <c r="K1696" s="267"/>
      <c r="L1696" s="258"/>
    </row>
    <row r="1697" spans="2:12" ht="15.75">
      <c r="B1697" s="258"/>
      <c r="C1697" s="266"/>
      <c r="D1697" s="258"/>
      <c r="E1697" s="258"/>
      <c r="F1697" s="258"/>
      <c r="G1697" s="326"/>
      <c r="H1697" s="327"/>
      <c r="I1697" s="411"/>
      <c r="J1697" s="258"/>
      <c r="K1697" s="267"/>
      <c r="L1697" s="258"/>
    </row>
    <row r="1698" spans="2:12" ht="15.75">
      <c r="B1698" s="329"/>
      <c r="C1698" s="330"/>
      <c r="D1698" s="734" t="s">
        <v>630</v>
      </c>
      <c r="E1698" s="735"/>
      <c r="F1698" s="736"/>
      <c r="G1698" s="331"/>
      <c r="H1698" s="332"/>
      <c r="I1698" s="412">
        <v>0</v>
      </c>
      <c r="J1698" s="334">
        <f>+J1696*I1698</f>
        <v>0</v>
      </c>
      <c r="K1698" s="335"/>
      <c r="L1698" s="329"/>
    </row>
    <row r="1699" spans="2:12" ht="15.75">
      <c r="B1699" s="258"/>
      <c r="C1699" s="266"/>
      <c r="D1699" s="731" t="s">
        <v>631</v>
      </c>
      <c r="E1699" s="732"/>
      <c r="F1699" s="732"/>
      <c r="G1699" s="732"/>
      <c r="H1699" s="732"/>
      <c r="I1699" s="733"/>
      <c r="J1699" s="328">
        <f>+J1698+J1696</f>
        <v>40189.79</v>
      </c>
      <c r="K1699" s="267"/>
      <c r="L1699" s="258"/>
    </row>
    <row r="1700" spans="2:12" ht="15.75">
      <c r="B1700" s="258"/>
      <c r="C1700" s="266"/>
      <c r="D1700" s="258"/>
      <c r="E1700" s="258"/>
      <c r="F1700" s="258"/>
      <c r="G1700" s="326"/>
      <c r="H1700" s="327"/>
      <c r="I1700" s="411"/>
      <c r="J1700" s="258"/>
      <c r="K1700" s="267"/>
      <c r="L1700" s="258"/>
    </row>
    <row r="1701" spans="2:12" ht="15.75">
      <c r="B1701" s="329"/>
      <c r="C1701" s="330"/>
      <c r="D1701" s="771" t="s">
        <v>21</v>
      </c>
      <c r="E1701" s="772"/>
      <c r="F1701" s="772"/>
      <c r="G1701" s="336"/>
      <c r="H1701" s="337"/>
      <c r="I1701" s="338">
        <v>0.24</v>
      </c>
      <c r="J1701" s="339">
        <f>+J1696*I1701</f>
        <v>9645.5496000000003</v>
      </c>
      <c r="K1701" s="335"/>
      <c r="L1701" s="329"/>
    </row>
    <row r="1702" spans="2:12" ht="15.75">
      <c r="B1702" s="329"/>
      <c r="C1702" s="330"/>
      <c r="D1702" s="773" t="s">
        <v>632</v>
      </c>
      <c r="E1702" s="774"/>
      <c r="F1702" s="774"/>
      <c r="G1702" s="336"/>
      <c r="H1702" s="337"/>
      <c r="I1702" s="340">
        <v>0.01</v>
      </c>
      <c r="J1702" s="341">
        <f>+J1696*I1702</f>
        <v>401.89789999999999</v>
      </c>
      <c r="K1702" s="335"/>
      <c r="L1702" s="329"/>
    </row>
    <row r="1703" spans="2:12" ht="15.75">
      <c r="B1703" s="329"/>
      <c r="C1703" s="330"/>
      <c r="D1703" s="773" t="s">
        <v>75</v>
      </c>
      <c r="E1703" s="774"/>
      <c r="F1703" s="774"/>
      <c r="G1703" s="342"/>
      <c r="H1703" s="343"/>
      <c r="I1703" s="340">
        <v>0.05</v>
      </c>
      <c r="J1703" s="341">
        <f>+J1696*I1703</f>
        <v>2009.4895000000001</v>
      </c>
      <c r="K1703" s="335"/>
      <c r="L1703" s="329"/>
    </row>
    <row r="1704" spans="2:12" ht="15.75">
      <c r="B1704" s="258"/>
      <c r="C1704" s="266"/>
      <c r="D1704" s="775" t="s">
        <v>633</v>
      </c>
      <c r="E1704" s="776"/>
      <c r="F1704" s="776"/>
      <c r="G1704" s="776"/>
      <c r="H1704" s="776"/>
      <c r="I1704" s="776"/>
      <c r="J1704" s="344">
        <f>SUM(J1701:J1703)</f>
        <v>12056.937</v>
      </c>
      <c r="K1704" s="267"/>
      <c r="L1704" s="258"/>
    </row>
    <row r="1705" spans="2:12" ht="15.75">
      <c r="B1705" s="258"/>
      <c r="C1705" s="266"/>
      <c r="D1705" s="757"/>
      <c r="E1705" s="757"/>
      <c r="F1705" s="757"/>
      <c r="G1705" s="757"/>
      <c r="H1705" s="757"/>
      <c r="I1705" s="757"/>
      <c r="J1705" s="757"/>
      <c r="K1705" s="267"/>
      <c r="L1705" s="258"/>
    </row>
    <row r="1706" spans="2:12" ht="15.75">
      <c r="B1706" s="258"/>
      <c r="C1706" s="266"/>
      <c r="D1706" s="759" t="s">
        <v>634</v>
      </c>
      <c r="E1706" s="760"/>
      <c r="F1706" s="760"/>
      <c r="G1706" s="760"/>
      <c r="H1706" s="760"/>
      <c r="I1706" s="761"/>
      <c r="J1706" s="345">
        <f>ROUND(SUM(J1699+J1704),0)</f>
        <v>52247</v>
      </c>
      <c r="K1706" s="267"/>
      <c r="L1706" s="258"/>
    </row>
    <row r="1707" spans="2:12" ht="15.75">
      <c r="B1707" s="258"/>
      <c r="C1707" s="266"/>
      <c r="D1707" s="757"/>
      <c r="E1707" s="757"/>
      <c r="F1707" s="757"/>
      <c r="G1707" s="757"/>
      <c r="H1707" s="757"/>
      <c r="I1707" s="757"/>
      <c r="J1707" s="757"/>
      <c r="K1707" s="267"/>
      <c r="L1707" s="258"/>
    </row>
    <row r="1708" spans="2:12" ht="15.75">
      <c r="B1708" s="258"/>
      <c r="C1708" s="266"/>
      <c r="D1708" s="762" t="s">
        <v>635</v>
      </c>
      <c r="E1708" s="763"/>
      <c r="F1708" s="764"/>
      <c r="G1708" s="765"/>
      <c r="H1708" s="766"/>
      <c r="I1708" s="766"/>
      <c r="J1708" s="767"/>
      <c r="K1708" s="267"/>
      <c r="L1708" s="258"/>
    </row>
    <row r="1709" spans="2:12" ht="15.75">
      <c r="B1709" s="258"/>
      <c r="C1709" s="266"/>
      <c r="D1709" s="753"/>
      <c r="E1709" s="785"/>
      <c r="F1709" s="786"/>
      <c r="G1709" s="768"/>
      <c r="H1709" s="769"/>
      <c r="I1709" s="769"/>
      <c r="J1709" s="770"/>
      <c r="K1709" s="267"/>
      <c r="L1709" s="258"/>
    </row>
    <row r="1710" spans="2:12" ht="15.75">
      <c r="B1710" s="258"/>
      <c r="C1710" s="266"/>
      <c r="D1710" s="753"/>
      <c r="E1710" s="785"/>
      <c r="F1710" s="786"/>
      <c r="G1710" s="756" t="s">
        <v>636</v>
      </c>
      <c r="H1710" s="757"/>
      <c r="I1710" s="757"/>
      <c r="J1710" s="758"/>
      <c r="K1710" s="267"/>
      <c r="L1710" s="258"/>
    </row>
    <row r="1711" spans="2:12" ht="15.75">
      <c r="B1711" s="258"/>
      <c r="C1711" s="266"/>
      <c r="D1711" s="753"/>
      <c r="E1711" s="785"/>
      <c r="F1711" s="786"/>
      <c r="G1711" s="756" t="s">
        <v>637</v>
      </c>
      <c r="H1711" s="757"/>
      <c r="I1711" s="757"/>
      <c r="J1711" s="758"/>
      <c r="K1711" s="267"/>
      <c r="L1711" s="258"/>
    </row>
    <row r="1712" spans="2:12" ht="15.75">
      <c r="B1712" s="258"/>
      <c r="C1712" s="266"/>
      <c r="D1712" s="753"/>
      <c r="E1712" s="785"/>
      <c r="F1712" s="786"/>
      <c r="G1712" s="756" t="s">
        <v>79</v>
      </c>
      <c r="H1712" s="757"/>
      <c r="I1712" s="757"/>
      <c r="J1712" s="758"/>
      <c r="K1712" s="267"/>
      <c r="L1712" s="258"/>
    </row>
    <row r="1713" spans="2:12" ht="15.75">
      <c r="B1713" s="258"/>
      <c r="C1713" s="266"/>
      <c r="D1713" s="787"/>
      <c r="E1713" s="788"/>
      <c r="F1713" s="789"/>
      <c r="G1713" s="756" t="s">
        <v>636</v>
      </c>
      <c r="H1713" s="757"/>
      <c r="I1713" s="757"/>
      <c r="J1713" s="758"/>
      <c r="K1713" s="267"/>
      <c r="L1713" s="258"/>
    </row>
    <row r="1714" spans="2:12" ht="15.75">
      <c r="B1714" s="258"/>
      <c r="C1714" s="266"/>
      <c r="D1714" s="777"/>
      <c r="E1714" s="790"/>
      <c r="F1714" s="791"/>
      <c r="G1714" s="780" t="s">
        <v>638</v>
      </c>
      <c r="H1714" s="781"/>
      <c r="I1714" s="781"/>
      <c r="J1714" s="782"/>
      <c r="K1714" s="267"/>
      <c r="L1714" s="258"/>
    </row>
    <row r="1715" spans="2:12" ht="15.75">
      <c r="B1715" s="258"/>
      <c r="C1715" s="346"/>
      <c r="D1715" s="347"/>
      <c r="E1715" s="347"/>
      <c r="F1715" s="347"/>
      <c r="G1715" s="348"/>
      <c r="H1715" s="349"/>
      <c r="I1715" s="413"/>
      <c r="J1715" s="347"/>
      <c r="K1715" s="350"/>
      <c r="L1715" s="258"/>
    </row>
    <row r="1716" spans="2:12" ht="15.75">
      <c r="B1716" s="258"/>
      <c r="C1716" s="258"/>
      <c r="D1716" s="258"/>
      <c r="E1716" s="258"/>
      <c r="F1716" s="258"/>
      <c r="G1716" s="326"/>
      <c r="H1716" s="351"/>
      <c r="I1716" s="411"/>
      <c r="J1716" s="258"/>
      <c r="K1716" s="258"/>
      <c r="L1716" s="258"/>
    </row>
    <row r="1717" spans="2:12" ht="15.75">
      <c r="B1717" s="258"/>
      <c r="C1717" s="670"/>
      <c r="D1717" s="670"/>
      <c r="E1717" s="670"/>
      <c r="F1717" s="670"/>
      <c r="G1717" s="670"/>
      <c r="H1717" s="670"/>
      <c r="I1717" s="670"/>
      <c r="J1717" s="670"/>
      <c r="K1717" s="258"/>
      <c r="L1717" s="258"/>
    </row>
    <row r="1718" spans="2:12" ht="15.75">
      <c r="B1718" s="258"/>
      <c r="C1718" s="261"/>
      <c r="D1718" s="262"/>
      <c r="E1718" s="262"/>
      <c r="F1718" s="262"/>
      <c r="G1718" s="263"/>
      <c r="H1718" s="264"/>
      <c r="I1718" s="392"/>
      <c r="J1718" s="262"/>
      <c r="K1718" s="265"/>
      <c r="L1718" s="258"/>
    </row>
    <row r="1719" spans="2:12" ht="15.75">
      <c r="B1719" s="258"/>
      <c r="C1719" s="266"/>
      <c r="D1719" s="671"/>
      <c r="E1719" s="672"/>
      <c r="F1719" s="675" t="s">
        <v>592</v>
      </c>
      <c r="G1719" s="676"/>
      <c r="H1719" s="677"/>
      <c r="I1719" s="681" t="s">
        <v>593</v>
      </c>
      <c r="J1719" s="682"/>
      <c r="K1719" s="267"/>
      <c r="L1719" s="258"/>
    </row>
    <row r="1720" spans="2:12" ht="15.75">
      <c r="B1720" s="258"/>
      <c r="C1720" s="266"/>
      <c r="D1720" s="673"/>
      <c r="E1720" s="674"/>
      <c r="F1720" s="678"/>
      <c r="G1720" s="679"/>
      <c r="H1720" s="680"/>
      <c r="I1720" s="683" t="s">
        <v>594</v>
      </c>
      <c r="J1720" s="684"/>
      <c r="K1720" s="267"/>
      <c r="L1720" s="258"/>
    </row>
    <row r="1721" spans="2:12" ht="16.5">
      <c r="B1721" s="258"/>
      <c r="C1721" s="266"/>
      <c r="D1721" s="685" t="s">
        <v>595</v>
      </c>
      <c r="E1721" s="686"/>
      <c r="F1721" s="686"/>
      <c r="G1721" s="686"/>
      <c r="H1721" s="687"/>
      <c r="I1721" s="683" t="s">
        <v>596</v>
      </c>
      <c r="J1721" s="684"/>
      <c r="K1721" s="267"/>
      <c r="L1721" s="258"/>
    </row>
    <row r="1722" spans="2:12" ht="16.5">
      <c r="B1722" s="258"/>
      <c r="C1722" s="266"/>
      <c r="D1722" s="708" t="s">
        <v>597</v>
      </c>
      <c r="E1722" s="709"/>
      <c r="F1722" s="709"/>
      <c r="G1722" s="709"/>
      <c r="H1722" s="709"/>
      <c r="I1722" s="709"/>
      <c r="J1722" s="710"/>
      <c r="K1722" s="267"/>
      <c r="L1722" s="258"/>
    </row>
    <row r="1723" spans="2:12" ht="15.75">
      <c r="B1723" s="258"/>
      <c r="C1723" s="266"/>
      <c r="D1723" s="268"/>
      <c r="E1723" s="268"/>
      <c r="F1723" s="268"/>
      <c r="G1723" s="269"/>
      <c r="H1723" s="269"/>
      <c r="I1723" s="268"/>
      <c r="J1723" s="268"/>
      <c r="K1723" s="267"/>
      <c r="L1723" s="258"/>
    </row>
    <row r="1724" spans="2:12" ht="16.5">
      <c r="B1724" s="259"/>
      <c r="C1724" s="270"/>
      <c r="D1724" s="271" t="s">
        <v>598</v>
      </c>
      <c r="E1724" s="711" t="s">
        <v>599</v>
      </c>
      <c r="F1724" s="712"/>
      <c r="G1724" s="712"/>
      <c r="H1724" s="712"/>
      <c r="I1724" s="712"/>
      <c r="J1724" s="713"/>
      <c r="K1724" s="272"/>
      <c r="L1724" s="259"/>
    </row>
    <row r="1725" spans="2:12" ht="16.5">
      <c r="B1725" s="258"/>
      <c r="C1725" s="266"/>
      <c r="D1725" s="273">
        <v>2</v>
      </c>
      <c r="E1725" s="714" t="s">
        <v>653</v>
      </c>
      <c r="F1725" s="715"/>
      <c r="G1725" s="715"/>
      <c r="H1725" s="715"/>
      <c r="I1725" s="715"/>
      <c r="J1725" s="716"/>
      <c r="K1725" s="267"/>
      <c r="L1725" s="258"/>
    </row>
    <row r="1726" spans="2:12" ht="16.5">
      <c r="B1726" s="259"/>
      <c r="C1726" s="270"/>
      <c r="D1726" s="271" t="s">
        <v>601</v>
      </c>
      <c r="E1726" s="711" t="s">
        <v>602</v>
      </c>
      <c r="F1726" s="712"/>
      <c r="G1726" s="712"/>
      <c r="H1726" s="712"/>
      <c r="I1726" s="712"/>
      <c r="J1726" s="713"/>
      <c r="K1726" s="272"/>
      <c r="L1726" s="259"/>
    </row>
    <row r="1727" spans="2:12" ht="16.5">
      <c r="B1727" s="258"/>
      <c r="C1727" s="266"/>
      <c r="D1727" s="273">
        <v>2.12</v>
      </c>
      <c r="E1727" s="714" t="s">
        <v>706</v>
      </c>
      <c r="F1727" s="715"/>
      <c r="G1727" s="715"/>
      <c r="H1727" s="715"/>
      <c r="I1727" s="715"/>
      <c r="J1727" s="716"/>
      <c r="K1727" s="267"/>
      <c r="L1727" s="258"/>
    </row>
    <row r="1728" spans="2:12" ht="16.5">
      <c r="B1728" s="259"/>
      <c r="C1728" s="270"/>
      <c r="D1728" s="275" t="s">
        <v>604</v>
      </c>
      <c r="E1728" s="717" t="s">
        <v>605</v>
      </c>
      <c r="F1728" s="718"/>
      <c r="G1728" s="718"/>
      <c r="H1728" s="718"/>
      <c r="I1728" s="719"/>
      <c r="J1728" s="723" t="s">
        <v>606</v>
      </c>
      <c r="K1728" s="272"/>
      <c r="L1728" s="259"/>
    </row>
    <row r="1729" spans="2:12" ht="16.5">
      <c r="B1729" s="258"/>
      <c r="C1729" s="266"/>
      <c r="D1729" s="276" t="s">
        <v>740</v>
      </c>
      <c r="E1729" s="720"/>
      <c r="F1729" s="721"/>
      <c r="G1729" s="721"/>
      <c r="H1729" s="721"/>
      <c r="I1729" s="722"/>
      <c r="J1729" s="724"/>
      <c r="K1729" s="267"/>
      <c r="L1729" s="258"/>
    </row>
    <row r="1730" spans="2:12" ht="16.5">
      <c r="B1730" s="259"/>
      <c r="C1730" s="270"/>
      <c r="D1730" s="275" t="s">
        <v>608</v>
      </c>
      <c r="E1730" s="692" t="s">
        <v>186</v>
      </c>
      <c r="F1730" s="693"/>
      <c r="G1730" s="693"/>
      <c r="H1730" s="693"/>
      <c r="I1730" s="694"/>
      <c r="J1730" s="698" t="s">
        <v>225</v>
      </c>
      <c r="K1730" s="272"/>
      <c r="L1730" s="259"/>
    </row>
    <row r="1731" spans="2:12" ht="16.5">
      <c r="B1731" s="258"/>
      <c r="C1731" s="266"/>
      <c r="D1731" s="276" t="s">
        <v>740</v>
      </c>
      <c r="E1731" s="695"/>
      <c r="F1731" s="696"/>
      <c r="G1731" s="696"/>
      <c r="H1731" s="696"/>
      <c r="I1731" s="697"/>
      <c r="J1731" s="699"/>
      <c r="K1731" s="267"/>
      <c r="L1731" s="258"/>
    </row>
    <row r="1732" spans="2:12" ht="15.75">
      <c r="B1732" s="258"/>
      <c r="C1732" s="266"/>
      <c r="D1732" s="700"/>
      <c r="E1732" s="700"/>
      <c r="F1732" s="700"/>
      <c r="G1732" s="700"/>
      <c r="H1732" s="700"/>
      <c r="I1732" s="700"/>
      <c r="J1732" s="700"/>
      <c r="K1732" s="267"/>
      <c r="L1732" s="258"/>
    </row>
    <row r="1733" spans="2:12" ht="15.75">
      <c r="B1733" s="258"/>
      <c r="C1733" s="266"/>
      <c r="D1733" s="701" t="s">
        <v>609</v>
      </c>
      <c r="E1733" s="702"/>
      <c r="F1733" s="702"/>
      <c r="G1733" s="702"/>
      <c r="H1733" s="702"/>
      <c r="I1733" s="702"/>
      <c r="J1733" s="703"/>
      <c r="K1733" s="267"/>
      <c r="L1733" s="258"/>
    </row>
    <row r="1734" spans="2:12" ht="15.75">
      <c r="B1734" s="258"/>
      <c r="C1734" s="266"/>
      <c r="D1734" s="704" t="s">
        <v>70</v>
      </c>
      <c r="E1734" s="705"/>
      <c r="F1734" s="705"/>
      <c r="G1734" s="277" t="s">
        <v>606</v>
      </c>
      <c r="H1734" s="277" t="s">
        <v>610</v>
      </c>
      <c r="I1734" s="393" t="s">
        <v>611</v>
      </c>
      <c r="J1734" s="279" t="s">
        <v>612</v>
      </c>
      <c r="K1734" s="267"/>
      <c r="L1734" s="258"/>
    </row>
    <row r="1735" spans="2:12" ht="16.5">
      <c r="B1735" s="258"/>
      <c r="C1735" s="266"/>
      <c r="D1735" s="706" t="s">
        <v>717</v>
      </c>
      <c r="E1735" s="707"/>
      <c r="F1735" s="707"/>
      <c r="G1735" s="280" t="s">
        <v>174</v>
      </c>
      <c r="H1735" s="281">
        <v>5191.5</v>
      </c>
      <c r="I1735" s="394">
        <v>3</v>
      </c>
      <c r="J1735" s="283">
        <f>ROUND((+IF(D1735="","",H1735*I1735)),2)</f>
        <v>15574.5</v>
      </c>
      <c r="K1735" s="267"/>
      <c r="L1735" s="258"/>
    </row>
    <row r="1736" spans="2:12" ht="16.5">
      <c r="B1736" s="258"/>
      <c r="C1736" s="266"/>
      <c r="D1736" s="688" t="s">
        <v>711</v>
      </c>
      <c r="E1736" s="689"/>
      <c r="F1736" s="689"/>
      <c r="G1736" s="284" t="s">
        <v>710</v>
      </c>
      <c r="H1736" s="285">
        <v>52600</v>
      </c>
      <c r="I1736" s="395">
        <v>6.0000000000000001E-3</v>
      </c>
      <c r="J1736" s="287">
        <f t="shared" ref="J1736:J1744" si="13">+IF(D1736="","",H1736*I1736)</f>
        <v>315.60000000000002</v>
      </c>
      <c r="K1736" s="267"/>
      <c r="L1736" s="258"/>
    </row>
    <row r="1737" spans="2:12" ht="16.5">
      <c r="B1737" s="258"/>
      <c r="C1737" s="266"/>
      <c r="D1737" s="688" t="s">
        <v>709</v>
      </c>
      <c r="E1737" s="689"/>
      <c r="F1737" s="689"/>
      <c r="G1737" s="284" t="s">
        <v>710</v>
      </c>
      <c r="H1737" s="285">
        <v>64850</v>
      </c>
      <c r="I1737" s="395">
        <v>6.0000000000000001E-3</v>
      </c>
      <c r="J1737" s="287">
        <f t="shared" si="13"/>
        <v>389.1</v>
      </c>
      <c r="K1737" s="267"/>
      <c r="L1737" s="258"/>
    </row>
    <row r="1738" spans="2:12" ht="16.5">
      <c r="B1738" s="258"/>
      <c r="C1738" s="266"/>
      <c r="D1738" s="688" t="s">
        <v>741</v>
      </c>
      <c r="E1738" s="689"/>
      <c r="F1738" s="689"/>
      <c r="G1738" s="284" t="s">
        <v>225</v>
      </c>
      <c r="H1738" s="285">
        <v>555.5</v>
      </c>
      <c r="I1738" s="401">
        <v>1</v>
      </c>
      <c r="J1738" s="287">
        <f t="shared" si="13"/>
        <v>555.5</v>
      </c>
      <c r="K1738" s="267"/>
      <c r="L1738" s="258"/>
    </row>
    <row r="1739" spans="2:12" ht="16.5">
      <c r="B1739" s="258"/>
      <c r="C1739" s="266"/>
      <c r="D1739" s="688" t="s">
        <v>720</v>
      </c>
      <c r="E1739" s="689"/>
      <c r="F1739" s="689"/>
      <c r="G1739" s="284" t="s">
        <v>225</v>
      </c>
      <c r="H1739" s="285">
        <v>861.5</v>
      </c>
      <c r="I1739" s="401">
        <v>1</v>
      </c>
      <c r="J1739" s="287">
        <f t="shared" si="13"/>
        <v>861.5</v>
      </c>
      <c r="K1739" s="267"/>
      <c r="L1739" s="258"/>
    </row>
    <row r="1740" spans="2:12" ht="16.5">
      <c r="B1740" s="258"/>
      <c r="C1740" s="266"/>
      <c r="D1740" s="688" t="s">
        <v>719</v>
      </c>
      <c r="E1740" s="689"/>
      <c r="F1740" s="689"/>
      <c r="G1740" s="284" t="s">
        <v>225</v>
      </c>
      <c r="H1740" s="285">
        <v>1138</v>
      </c>
      <c r="I1740" s="401">
        <v>1</v>
      </c>
      <c r="J1740" s="287">
        <f t="shared" si="13"/>
        <v>1138</v>
      </c>
      <c r="K1740" s="267"/>
      <c r="L1740" s="258"/>
    </row>
    <row r="1741" spans="2:12" ht="16.5">
      <c r="B1741" s="258"/>
      <c r="C1741" s="266"/>
      <c r="D1741" s="688" t="s">
        <v>736</v>
      </c>
      <c r="E1741" s="689"/>
      <c r="F1741" s="689"/>
      <c r="G1741" s="284" t="s">
        <v>225</v>
      </c>
      <c r="H1741" s="285">
        <v>594.5</v>
      </c>
      <c r="I1741" s="401">
        <v>1</v>
      </c>
      <c r="J1741" s="287">
        <f t="shared" si="13"/>
        <v>594.5</v>
      </c>
      <c r="K1741" s="267"/>
      <c r="L1741" s="258"/>
    </row>
    <row r="1742" spans="2:12" ht="16.5">
      <c r="B1742" s="258"/>
      <c r="C1742" s="266"/>
      <c r="D1742" s="842" t="s">
        <v>732</v>
      </c>
      <c r="E1742" s="843"/>
      <c r="F1742" s="843"/>
      <c r="G1742" s="396" t="s">
        <v>733</v>
      </c>
      <c r="H1742" s="397">
        <v>1800</v>
      </c>
      <c r="I1742" s="400">
        <v>0.1</v>
      </c>
      <c r="J1742" s="399">
        <f t="shared" si="13"/>
        <v>180</v>
      </c>
      <c r="K1742" s="267"/>
      <c r="L1742" s="258"/>
    </row>
    <row r="1743" spans="2:12" ht="16.5">
      <c r="B1743" s="258"/>
      <c r="C1743" s="266"/>
      <c r="D1743" s="842" t="s">
        <v>742</v>
      </c>
      <c r="E1743" s="843"/>
      <c r="F1743" s="843"/>
      <c r="G1743" s="396" t="s">
        <v>225</v>
      </c>
      <c r="H1743" s="397">
        <v>743.5</v>
      </c>
      <c r="I1743" s="400">
        <v>1</v>
      </c>
      <c r="J1743" s="399">
        <f t="shared" si="13"/>
        <v>743.5</v>
      </c>
      <c r="K1743" s="267"/>
      <c r="L1743" s="258"/>
    </row>
    <row r="1744" spans="2:12" ht="16.5">
      <c r="B1744" s="258"/>
      <c r="C1744" s="266"/>
      <c r="D1744" s="690"/>
      <c r="E1744" s="691"/>
      <c r="F1744" s="691"/>
      <c r="G1744" s="288" t="s">
        <v>618</v>
      </c>
      <c r="H1744" s="289" t="s">
        <v>618</v>
      </c>
      <c r="I1744" s="402"/>
      <c r="J1744" s="291" t="str">
        <f t="shared" si="13"/>
        <v/>
      </c>
      <c r="K1744" s="267"/>
      <c r="L1744" s="258"/>
    </row>
    <row r="1745" spans="2:12" ht="15.75">
      <c r="B1745" s="258"/>
      <c r="C1745" s="266"/>
      <c r="D1745" s="258"/>
      <c r="E1745" s="258"/>
      <c r="F1745" s="258"/>
      <c r="G1745" s="740" t="s">
        <v>619</v>
      </c>
      <c r="H1745" s="740"/>
      <c r="I1745" s="741"/>
      <c r="J1745" s="293">
        <f>+ROUND(SUM(J1735:J1744),2)</f>
        <v>20352.2</v>
      </c>
      <c r="K1745" s="267"/>
      <c r="L1745" s="258"/>
    </row>
    <row r="1746" spans="2:12" ht="15.75">
      <c r="B1746" s="258"/>
      <c r="C1746" s="266"/>
      <c r="D1746" s="258"/>
      <c r="E1746" s="258"/>
      <c r="F1746" s="258"/>
      <c r="G1746" s="294"/>
      <c r="H1746" s="294"/>
      <c r="I1746" s="403"/>
      <c r="J1746" s="295"/>
      <c r="K1746" s="267"/>
      <c r="L1746" s="258"/>
    </row>
    <row r="1747" spans="2:12" ht="15.75">
      <c r="B1747" s="258"/>
      <c r="C1747" s="266"/>
      <c r="D1747" s="701" t="s">
        <v>620</v>
      </c>
      <c r="E1747" s="702"/>
      <c r="F1747" s="702"/>
      <c r="G1747" s="702"/>
      <c r="H1747" s="702"/>
      <c r="I1747" s="702"/>
      <c r="J1747" s="703"/>
      <c r="K1747" s="267"/>
      <c r="L1747" s="258"/>
    </row>
    <row r="1748" spans="2:12" ht="15.75">
      <c r="B1748" s="258"/>
      <c r="C1748" s="266"/>
      <c r="D1748" s="747" t="s">
        <v>70</v>
      </c>
      <c r="E1748" s="747"/>
      <c r="F1748" s="747"/>
      <c r="G1748" s="297" t="s">
        <v>606</v>
      </c>
      <c r="H1748" s="297" t="s">
        <v>621</v>
      </c>
      <c r="I1748" s="404" t="s">
        <v>611</v>
      </c>
      <c r="J1748" s="296" t="s">
        <v>612</v>
      </c>
      <c r="K1748" s="267"/>
      <c r="L1748" s="258"/>
    </row>
    <row r="1749" spans="2:12" ht="15.75">
      <c r="B1749" s="258"/>
      <c r="C1749" s="266"/>
      <c r="D1749" s="748" t="s">
        <v>622</v>
      </c>
      <c r="E1749" s="749"/>
      <c r="F1749" s="749"/>
      <c r="G1749" s="298" t="s">
        <v>623</v>
      </c>
      <c r="H1749" s="299">
        <v>87674.07</v>
      </c>
      <c r="I1749" s="405">
        <v>0.05</v>
      </c>
      <c r="J1749" s="283">
        <f>+IF(D1749="","",H1749*I1749)</f>
        <v>4383.7035000000005</v>
      </c>
      <c r="K1749" s="267"/>
      <c r="L1749" s="258"/>
    </row>
    <row r="1750" spans="2:12" ht="15.75">
      <c r="B1750" s="258"/>
      <c r="C1750" s="266"/>
      <c r="D1750" s="750"/>
      <c r="E1750" s="751"/>
      <c r="F1750" s="752"/>
      <c r="G1750" s="298" t="s">
        <v>618</v>
      </c>
      <c r="H1750" s="301" t="s">
        <v>618</v>
      </c>
      <c r="I1750" s="406"/>
      <c r="J1750" s="287" t="str">
        <f>+IF(D1750="","",H1750*I1750)</f>
        <v/>
      </c>
      <c r="K1750" s="267"/>
      <c r="L1750" s="258"/>
    </row>
    <row r="1751" spans="2:12" ht="15.75">
      <c r="B1751" s="258"/>
      <c r="C1751" s="266"/>
      <c r="D1751" s="783"/>
      <c r="E1751" s="784"/>
      <c r="F1751" s="784"/>
      <c r="G1751" s="304" t="s">
        <v>618</v>
      </c>
      <c r="H1751" s="305" t="s">
        <v>618</v>
      </c>
      <c r="I1751" s="407"/>
      <c r="J1751" s="307" t="str">
        <f>+IF(D1751="","",H1751*I1751)</f>
        <v/>
      </c>
      <c r="K1751" s="267"/>
      <c r="L1751" s="258"/>
    </row>
    <row r="1752" spans="2:12" ht="15.75">
      <c r="B1752" s="258"/>
      <c r="C1752" s="266"/>
      <c r="D1752" s="258"/>
      <c r="E1752" s="258"/>
      <c r="F1752" s="258"/>
      <c r="G1752" s="740" t="s">
        <v>624</v>
      </c>
      <c r="H1752" s="740"/>
      <c r="I1752" s="741"/>
      <c r="J1752" s="308">
        <f>ROUND(+SUM(J1749:J1751),2)</f>
        <v>4383.7</v>
      </c>
      <c r="K1752" s="267"/>
      <c r="L1752" s="258"/>
    </row>
    <row r="1753" spans="2:12" ht="15.75">
      <c r="B1753" s="258"/>
      <c r="C1753" s="266"/>
      <c r="D1753" s="670"/>
      <c r="E1753" s="670"/>
      <c r="F1753" s="670"/>
      <c r="G1753" s="670"/>
      <c r="H1753" s="670"/>
      <c r="I1753" s="670"/>
      <c r="J1753" s="670"/>
      <c r="K1753" s="267"/>
      <c r="L1753" s="258"/>
    </row>
    <row r="1754" spans="2:12" ht="15.75">
      <c r="B1754" s="258"/>
      <c r="C1754" s="266"/>
      <c r="D1754" s="742" t="s">
        <v>625</v>
      </c>
      <c r="E1754" s="743"/>
      <c r="F1754" s="743"/>
      <c r="G1754" s="743"/>
      <c r="H1754" s="743"/>
      <c r="I1754" s="743"/>
      <c r="J1754" s="744"/>
      <c r="K1754" s="267"/>
      <c r="L1754" s="309"/>
    </row>
    <row r="1755" spans="2:12" ht="15.75">
      <c r="B1755" s="310"/>
      <c r="C1755" s="311"/>
      <c r="D1755" s="745" t="s">
        <v>70</v>
      </c>
      <c r="E1755" s="746"/>
      <c r="F1755" s="746"/>
      <c r="G1755" s="313" t="s">
        <v>606</v>
      </c>
      <c r="H1755" s="314" t="s">
        <v>621</v>
      </c>
      <c r="I1755" s="408" t="s">
        <v>611</v>
      </c>
      <c r="J1755" s="315" t="s">
        <v>612</v>
      </c>
      <c r="K1755" s="316"/>
      <c r="L1755" s="317"/>
    </row>
    <row r="1756" spans="2:12" ht="15.75">
      <c r="B1756" s="258"/>
      <c r="C1756" s="266"/>
      <c r="D1756" s="725" t="s">
        <v>715</v>
      </c>
      <c r="E1756" s="726"/>
      <c r="F1756" s="726"/>
      <c r="G1756" s="318" t="s">
        <v>627</v>
      </c>
      <c r="H1756" s="319">
        <v>35069.629374999997</v>
      </c>
      <c r="I1756" s="409">
        <v>2.5</v>
      </c>
      <c r="J1756" s="321">
        <f>(+IF(D1756="","",(H1756*I1756)))</f>
        <v>87674.073437499988</v>
      </c>
      <c r="K1756" s="267"/>
      <c r="L1756" s="309"/>
    </row>
    <row r="1757" spans="2:12" ht="15.75">
      <c r="B1757" s="258"/>
      <c r="C1757" s="266"/>
      <c r="D1757" s="727"/>
      <c r="E1757" s="728"/>
      <c r="F1757" s="728"/>
      <c r="G1757" s="322"/>
      <c r="H1757" s="323"/>
      <c r="I1757" s="410"/>
      <c r="J1757" s="325"/>
      <c r="K1757" s="267"/>
      <c r="L1757" s="309"/>
    </row>
    <row r="1758" spans="2:12" ht="15.75">
      <c r="B1758" s="258"/>
      <c r="C1758" s="266"/>
      <c r="D1758" s="258"/>
      <c r="E1758" s="258"/>
      <c r="F1758" s="258"/>
      <c r="G1758" s="729" t="s">
        <v>628</v>
      </c>
      <c r="H1758" s="729"/>
      <c r="I1758" s="730"/>
      <c r="J1758" s="293">
        <f>+ROUND(SUM(J1756:J1757),2)</f>
        <v>87674.07</v>
      </c>
      <c r="K1758" s="267"/>
      <c r="L1758" s="309"/>
    </row>
    <row r="1759" spans="2:12" ht="15.75">
      <c r="B1759" s="258"/>
      <c r="C1759" s="266"/>
      <c r="D1759" s="258"/>
      <c r="E1759" s="258"/>
      <c r="F1759" s="258"/>
      <c r="G1759" s="326"/>
      <c r="H1759" s="327"/>
      <c r="I1759" s="411"/>
      <c r="J1759" s="258"/>
      <c r="K1759" s="267"/>
      <c r="L1759" s="258"/>
    </row>
    <row r="1760" spans="2:12" ht="15.75">
      <c r="B1760" s="258"/>
      <c r="C1760" s="266"/>
      <c r="D1760" s="731" t="s">
        <v>629</v>
      </c>
      <c r="E1760" s="732"/>
      <c r="F1760" s="732"/>
      <c r="G1760" s="732"/>
      <c r="H1760" s="732"/>
      <c r="I1760" s="733"/>
      <c r="J1760" s="328">
        <f>ROUND((SUM(+J1745+J1752+J1758)),2)</f>
        <v>112409.97</v>
      </c>
      <c r="K1760" s="267"/>
      <c r="L1760" s="258"/>
    </row>
    <row r="1761" spans="2:12" ht="15.75">
      <c r="B1761" s="258"/>
      <c r="C1761" s="266"/>
      <c r="D1761" s="258"/>
      <c r="E1761" s="258"/>
      <c r="F1761" s="258"/>
      <c r="G1761" s="326"/>
      <c r="H1761" s="327"/>
      <c r="I1761" s="411"/>
      <c r="J1761" s="258"/>
      <c r="K1761" s="267"/>
      <c r="L1761" s="258"/>
    </row>
    <row r="1762" spans="2:12" ht="15.75">
      <c r="B1762" s="329"/>
      <c r="C1762" s="330"/>
      <c r="D1762" s="734" t="s">
        <v>630</v>
      </c>
      <c r="E1762" s="735"/>
      <c r="F1762" s="736"/>
      <c r="G1762" s="331"/>
      <c r="H1762" s="332"/>
      <c r="I1762" s="412">
        <v>0</v>
      </c>
      <c r="J1762" s="334">
        <f>+J1760*I1762</f>
        <v>0</v>
      </c>
      <c r="K1762" s="335"/>
      <c r="L1762" s="329"/>
    </row>
    <row r="1763" spans="2:12" ht="15.75">
      <c r="B1763" s="258"/>
      <c r="C1763" s="266"/>
      <c r="D1763" s="731" t="s">
        <v>631</v>
      </c>
      <c r="E1763" s="732"/>
      <c r="F1763" s="732"/>
      <c r="G1763" s="732"/>
      <c r="H1763" s="732"/>
      <c r="I1763" s="733"/>
      <c r="J1763" s="328">
        <f>+J1762+J1760</f>
        <v>112409.97</v>
      </c>
      <c r="K1763" s="267"/>
      <c r="L1763" s="258"/>
    </row>
    <row r="1764" spans="2:12" ht="15.75">
      <c r="B1764" s="258"/>
      <c r="C1764" s="266"/>
      <c r="D1764" s="258"/>
      <c r="E1764" s="258"/>
      <c r="F1764" s="258"/>
      <c r="G1764" s="326"/>
      <c r="H1764" s="327"/>
      <c r="I1764" s="411"/>
      <c r="J1764" s="258"/>
      <c r="K1764" s="267"/>
      <c r="L1764" s="258"/>
    </row>
    <row r="1765" spans="2:12" ht="15.75">
      <c r="B1765" s="329"/>
      <c r="C1765" s="330"/>
      <c r="D1765" s="771" t="s">
        <v>21</v>
      </c>
      <c r="E1765" s="772"/>
      <c r="F1765" s="772"/>
      <c r="G1765" s="336"/>
      <c r="H1765" s="337"/>
      <c r="I1765" s="338">
        <v>0.24</v>
      </c>
      <c r="J1765" s="339">
        <f>+J1760*I1765</f>
        <v>26978.392799999998</v>
      </c>
      <c r="K1765" s="335"/>
      <c r="L1765" s="329"/>
    </row>
    <row r="1766" spans="2:12" ht="15.75">
      <c r="B1766" s="329"/>
      <c r="C1766" s="330"/>
      <c r="D1766" s="773" t="s">
        <v>632</v>
      </c>
      <c r="E1766" s="774"/>
      <c r="F1766" s="774"/>
      <c r="G1766" s="336"/>
      <c r="H1766" s="337"/>
      <c r="I1766" s="340">
        <v>0.01</v>
      </c>
      <c r="J1766" s="341">
        <f>+J1760*I1766</f>
        <v>1124.0997</v>
      </c>
      <c r="K1766" s="335"/>
      <c r="L1766" s="329"/>
    </row>
    <row r="1767" spans="2:12" ht="15.75">
      <c r="B1767" s="329"/>
      <c r="C1767" s="330"/>
      <c r="D1767" s="773" t="s">
        <v>75</v>
      </c>
      <c r="E1767" s="774"/>
      <c r="F1767" s="774"/>
      <c r="G1767" s="342"/>
      <c r="H1767" s="343"/>
      <c r="I1767" s="340">
        <v>0.05</v>
      </c>
      <c r="J1767" s="341">
        <f>+J1760*I1767</f>
        <v>5620.4985000000006</v>
      </c>
      <c r="K1767" s="335"/>
      <c r="L1767" s="329"/>
    </row>
    <row r="1768" spans="2:12" ht="15.75">
      <c r="B1768" s="258"/>
      <c r="C1768" s="266"/>
      <c r="D1768" s="775" t="s">
        <v>633</v>
      </c>
      <c r="E1768" s="776"/>
      <c r="F1768" s="776"/>
      <c r="G1768" s="776"/>
      <c r="H1768" s="776"/>
      <c r="I1768" s="776"/>
      <c r="J1768" s="344">
        <f>SUM(J1765:J1767)</f>
        <v>33722.990999999995</v>
      </c>
      <c r="K1768" s="267"/>
      <c r="L1768" s="258"/>
    </row>
    <row r="1769" spans="2:12" ht="15.75">
      <c r="B1769" s="258"/>
      <c r="C1769" s="266"/>
      <c r="D1769" s="757"/>
      <c r="E1769" s="757"/>
      <c r="F1769" s="757"/>
      <c r="G1769" s="757"/>
      <c r="H1769" s="757"/>
      <c r="I1769" s="757"/>
      <c r="J1769" s="757"/>
      <c r="K1769" s="267"/>
      <c r="L1769" s="258"/>
    </row>
    <row r="1770" spans="2:12" ht="15.75">
      <c r="B1770" s="258"/>
      <c r="C1770" s="266"/>
      <c r="D1770" s="759" t="s">
        <v>634</v>
      </c>
      <c r="E1770" s="760"/>
      <c r="F1770" s="760"/>
      <c r="G1770" s="760"/>
      <c r="H1770" s="760"/>
      <c r="I1770" s="761"/>
      <c r="J1770" s="345">
        <f>ROUND(SUM(J1763+J1768),0)</f>
        <v>146133</v>
      </c>
      <c r="K1770" s="267"/>
      <c r="L1770" s="258"/>
    </row>
    <row r="1771" spans="2:12" ht="15.75">
      <c r="B1771" s="258"/>
      <c r="C1771" s="266"/>
      <c r="D1771" s="757"/>
      <c r="E1771" s="757"/>
      <c r="F1771" s="757"/>
      <c r="G1771" s="757"/>
      <c r="H1771" s="757"/>
      <c r="I1771" s="757"/>
      <c r="J1771" s="757"/>
      <c r="K1771" s="267"/>
      <c r="L1771" s="258"/>
    </row>
    <row r="1772" spans="2:12" ht="15.75">
      <c r="B1772" s="258"/>
      <c r="C1772" s="266"/>
      <c r="D1772" s="762" t="s">
        <v>635</v>
      </c>
      <c r="E1772" s="763"/>
      <c r="F1772" s="764"/>
      <c r="G1772" s="765"/>
      <c r="H1772" s="766"/>
      <c r="I1772" s="766"/>
      <c r="J1772" s="767"/>
      <c r="K1772" s="267"/>
      <c r="L1772" s="258"/>
    </row>
    <row r="1773" spans="2:12" ht="15.75">
      <c r="B1773" s="258"/>
      <c r="C1773" s="266"/>
      <c r="D1773" s="753"/>
      <c r="E1773" s="785"/>
      <c r="F1773" s="786"/>
      <c r="G1773" s="768"/>
      <c r="H1773" s="769"/>
      <c r="I1773" s="769"/>
      <c r="J1773" s="770"/>
      <c r="K1773" s="267"/>
      <c r="L1773" s="258"/>
    </row>
    <row r="1774" spans="2:12" ht="15.75">
      <c r="B1774" s="258"/>
      <c r="C1774" s="266"/>
      <c r="D1774" s="753"/>
      <c r="E1774" s="785"/>
      <c r="F1774" s="786"/>
      <c r="G1774" s="756" t="s">
        <v>636</v>
      </c>
      <c r="H1774" s="757"/>
      <c r="I1774" s="757"/>
      <c r="J1774" s="758"/>
      <c r="K1774" s="267"/>
      <c r="L1774" s="258"/>
    </row>
    <row r="1775" spans="2:12" ht="15.75">
      <c r="B1775" s="258"/>
      <c r="C1775" s="266"/>
      <c r="D1775" s="753"/>
      <c r="E1775" s="785"/>
      <c r="F1775" s="786"/>
      <c r="G1775" s="756" t="s">
        <v>637</v>
      </c>
      <c r="H1775" s="757"/>
      <c r="I1775" s="757"/>
      <c r="J1775" s="758"/>
      <c r="K1775" s="267"/>
      <c r="L1775" s="258"/>
    </row>
    <row r="1776" spans="2:12" ht="15.75">
      <c r="B1776" s="258"/>
      <c r="C1776" s="266"/>
      <c r="D1776" s="753"/>
      <c r="E1776" s="785"/>
      <c r="F1776" s="786"/>
      <c r="G1776" s="756" t="s">
        <v>79</v>
      </c>
      <c r="H1776" s="757"/>
      <c r="I1776" s="757"/>
      <c r="J1776" s="758"/>
      <c r="K1776" s="267"/>
      <c r="L1776" s="258"/>
    </row>
    <row r="1777" spans="2:12" ht="15.75">
      <c r="B1777" s="258"/>
      <c r="C1777" s="266"/>
      <c r="D1777" s="787"/>
      <c r="E1777" s="788"/>
      <c r="F1777" s="789"/>
      <c r="G1777" s="756" t="s">
        <v>636</v>
      </c>
      <c r="H1777" s="757"/>
      <c r="I1777" s="757"/>
      <c r="J1777" s="758"/>
      <c r="K1777" s="267"/>
      <c r="L1777" s="258"/>
    </row>
    <row r="1778" spans="2:12" ht="15.75">
      <c r="B1778" s="258"/>
      <c r="C1778" s="266"/>
      <c r="D1778" s="777"/>
      <c r="E1778" s="790"/>
      <c r="F1778" s="791"/>
      <c r="G1778" s="780" t="s">
        <v>638</v>
      </c>
      <c r="H1778" s="781"/>
      <c r="I1778" s="781"/>
      <c r="J1778" s="782"/>
      <c r="K1778" s="267"/>
      <c r="L1778" s="258"/>
    </row>
    <row r="1779" spans="2:12" ht="15.75">
      <c r="B1779" s="258"/>
      <c r="C1779" s="346"/>
      <c r="D1779" s="347"/>
      <c r="E1779" s="347"/>
      <c r="F1779" s="347"/>
      <c r="G1779" s="348"/>
      <c r="H1779" s="349"/>
      <c r="I1779" s="413"/>
      <c r="J1779" s="347"/>
      <c r="K1779" s="350"/>
      <c r="L1779" s="258"/>
    </row>
    <row r="1780" spans="2:12" ht="15.75">
      <c r="B1780" s="258"/>
      <c r="C1780" s="258"/>
      <c r="D1780" s="258"/>
      <c r="E1780" s="258"/>
      <c r="F1780" s="258"/>
      <c r="G1780" s="326"/>
      <c r="H1780" s="351"/>
      <c r="I1780" s="411"/>
      <c r="J1780" s="258"/>
      <c r="K1780" s="258"/>
      <c r="L1780" s="258"/>
    </row>
    <row r="1781" spans="2:12" ht="15.75">
      <c r="B1781" s="258"/>
      <c r="C1781" s="670"/>
      <c r="D1781" s="670"/>
      <c r="E1781" s="670"/>
      <c r="F1781" s="670"/>
      <c r="G1781" s="670"/>
      <c r="H1781" s="670"/>
      <c r="I1781" s="670"/>
      <c r="J1781" s="670"/>
      <c r="K1781" s="258"/>
      <c r="L1781" s="258"/>
    </row>
    <row r="1782" spans="2:12" ht="15.75">
      <c r="B1782" s="258"/>
      <c r="C1782" s="261"/>
      <c r="D1782" s="262"/>
      <c r="E1782" s="262"/>
      <c r="F1782" s="262"/>
      <c r="G1782" s="263"/>
      <c r="H1782" s="264"/>
      <c r="I1782" s="392"/>
      <c r="J1782" s="262"/>
      <c r="K1782" s="265"/>
      <c r="L1782" s="258"/>
    </row>
    <row r="1783" spans="2:12" ht="15.75">
      <c r="B1783" s="258"/>
      <c r="C1783" s="266"/>
      <c r="D1783" s="671"/>
      <c r="E1783" s="672"/>
      <c r="F1783" s="675" t="s">
        <v>592</v>
      </c>
      <c r="G1783" s="676"/>
      <c r="H1783" s="677"/>
      <c r="I1783" s="681" t="s">
        <v>593</v>
      </c>
      <c r="J1783" s="682"/>
      <c r="K1783" s="267"/>
      <c r="L1783" s="258"/>
    </row>
    <row r="1784" spans="2:12" ht="15.75">
      <c r="B1784" s="258"/>
      <c r="C1784" s="266"/>
      <c r="D1784" s="673"/>
      <c r="E1784" s="674"/>
      <c r="F1784" s="678"/>
      <c r="G1784" s="679"/>
      <c r="H1784" s="680"/>
      <c r="I1784" s="683" t="s">
        <v>594</v>
      </c>
      <c r="J1784" s="684"/>
      <c r="K1784" s="267"/>
      <c r="L1784" s="258"/>
    </row>
    <row r="1785" spans="2:12" ht="16.5">
      <c r="B1785" s="258"/>
      <c r="C1785" s="266"/>
      <c r="D1785" s="685" t="s">
        <v>595</v>
      </c>
      <c r="E1785" s="686"/>
      <c r="F1785" s="686"/>
      <c r="G1785" s="686"/>
      <c r="H1785" s="687"/>
      <c r="I1785" s="683" t="s">
        <v>596</v>
      </c>
      <c r="J1785" s="684"/>
      <c r="K1785" s="267"/>
      <c r="L1785" s="258"/>
    </row>
    <row r="1786" spans="2:12" ht="16.5">
      <c r="B1786" s="258"/>
      <c r="C1786" s="266"/>
      <c r="D1786" s="708" t="s">
        <v>597</v>
      </c>
      <c r="E1786" s="709"/>
      <c r="F1786" s="709"/>
      <c r="G1786" s="709"/>
      <c r="H1786" s="709"/>
      <c r="I1786" s="709"/>
      <c r="J1786" s="710"/>
      <c r="K1786" s="267"/>
      <c r="L1786" s="258"/>
    </row>
    <row r="1787" spans="2:12" ht="15.75">
      <c r="B1787" s="258"/>
      <c r="C1787" s="266"/>
      <c r="D1787" s="268"/>
      <c r="E1787" s="268"/>
      <c r="F1787" s="268"/>
      <c r="G1787" s="269"/>
      <c r="H1787" s="269"/>
      <c r="I1787" s="268"/>
      <c r="J1787" s="268"/>
      <c r="K1787" s="267"/>
      <c r="L1787" s="258"/>
    </row>
    <row r="1788" spans="2:12" ht="16.5">
      <c r="B1788" s="259"/>
      <c r="C1788" s="270"/>
      <c r="D1788" s="271" t="s">
        <v>598</v>
      </c>
      <c r="E1788" s="711" t="s">
        <v>599</v>
      </c>
      <c r="F1788" s="712"/>
      <c r="G1788" s="712"/>
      <c r="H1788" s="712"/>
      <c r="I1788" s="712"/>
      <c r="J1788" s="713"/>
      <c r="K1788" s="272"/>
      <c r="L1788" s="259"/>
    </row>
    <row r="1789" spans="2:12" ht="16.5">
      <c r="B1789" s="258"/>
      <c r="C1789" s="266"/>
      <c r="D1789" s="273">
        <v>2</v>
      </c>
      <c r="E1789" s="714" t="s">
        <v>653</v>
      </c>
      <c r="F1789" s="715"/>
      <c r="G1789" s="715"/>
      <c r="H1789" s="715"/>
      <c r="I1789" s="715"/>
      <c r="J1789" s="716"/>
      <c r="K1789" s="267"/>
      <c r="L1789" s="258"/>
    </row>
    <row r="1790" spans="2:12" ht="16.5">
      <c r="B1790" s="259"/>
      <c r="C1790" s="270"/>
      <c r="D1790" s="271" t="s">
        <v>601</v>
      </c>
      <c r="E1790" s="711" t="s">
        <v>602</v>
      </c>
      <c r="F1790" s="712"/>
      <c r="G1790" s="712"/>
      <c r="H1790" s="712"/>
      <c r="I1790" s="712"/>
      <c r="J1790" s="713"/>
      <c r="K1790" s="272"/>
      <c r="L1790" s="259"/>
    </row>
    <row r="1791" spans="2:12" ht="16.5">
      <c r="B1791" s="258"/>
      <c r="C1791" s="266"/>
      <c r="D1791" s="273">
        <v>2.12</v>
      </c>
      <c r="E1791" s="714" t="s">
        <v>706</v>
      </c>
      <c r="F1791" s="715"/>
      <c r="G1791" s="715"/>
      <c r="H1791" s="715"/>
      <c r="I1791" s="715"/>
      <c r="J1791" s="716"/>
      <c r="K1791" s="267"/>
      <c r="L1791" s="258"/>
    </row>
    <row r="1792" spans="2:12" ht="16.5">
      <c r="B1792" s="259"/>
      <c r="C1792" s="270"/>
      <c r="D1792" s="275" t="s">
        <v>604</v>
      </c>
      <c r="E1792" s="717" t="s">
        <v>605</v>
      </c>
      <c r="F1792" s="718"/>
      <c r="G1792" s="718"/>
      <c r="H1792" s="718"/>
      <c r="I1792" s="719"/>
      <c r="J1792" s="723" t="s">
        <v>606</v>
      </c>
      <c r="K1792" s="272"/>
      <c r="L1792" s="259"/>
    </row>
    <row r="1793" spans="2:12" ht="16.5">
      <c r="B1793" s="258"/>
      <c r="C1793" s="266"/>
      <c r="D1793" s="276" t="s">
        <v>743</v>
      </c>
      <c r="E1793" s="720"/>
      <c r="F1793" s="721"/>
      <c r="G1793" s="721"/>
      <c r="H1793" s="721"/>
      <c r="I1793" s="722"/>
      <c r="J1793" s="724"/>
      <c r="K1793" s="267"/>
      <c r="L1793" s="258"/>
    </row>
    <row r="1794" spans="2:12" ht="16.5">
      <c r="B1794" s="259"/>
      <c r="C1794" s="270"/>
      <c r="D1794" s="275" t="s">
        <v>608</v>
      </c>
      <c r="E1794" s="692" t="s">
        <v>187</v>
      </c>
      <c r="F1794" s="693"/>
      <c r="G1794" s="693"/>
      <c r="H1794" s="693"/>
      <c r="I1794" s="694"/>
      <c r="J1794" s="698" t="s">
        <v>174</v>
      </c>
      <c r="K1794" s="272"/>
      <c r="L1794" s="259"/>
    </row>
    <row r="1795" spans="2:12" ht="16.5">
      <c r="B1795" s="258"/>
      <c r="C1795" s="266"/>
      <c r="D1795" s="276" t="s">
        <v>743</v>
      </c>
      <c r="E1795" s="695"/>
      <c r="F1795" s="696"/>
      <c r="G1795" s="696"/>
      <c r="H1795" s="696"/>
      <c r="I1795" s="697"/>
      <c r="J1795" s="699"/>
      <c r="K1795" s="267"/>
      <c r="L1795" s="258"/>
    </row>
    <row r="1796" spans="2:12" ht="15.75">
      <c r="B1796" s="258"/>
      <c r="C1796" s="266"/>
      <c r="D1796" s="700"/>
      <c r="E1796" s="700"/>
      <c r="F1796" s="700"/>
      <c r="G1796" s="700"/>
      <c r="H1796" s="700"/>
      <c r="I1796" s="700"/>
      <c r="J1796" s="700"/>
      <c r="K1796" s="267"/>
      <c r="L1796" s="258"/>
    </row>
    <row r="1797" spans="2:12" ht="15.75">
      <c r="B1797" s="258"/>
      <c r="C1797" s="266"/>
      <c r="D1797" s="701" t="s">
        <v>609</v>
      </c>
      <c r="E1797" s="702"/>
      <c r="F1797" s="702"/>
      <c r="G1797" s="702"/>
      <c r="H1797" s="702"/>
      <c r="I1797" s="702"/>
      <c r="J1797" s="703"/>
      <c r="K1797" s="267"/>
      <c r="L1797" s="258"/>
    </row>
    <row r="1798" spans="2:12" ht="15.75">
      <c r="B1798" s="258"/>
      <c r="C1798" s="266"/>
      <c r="D1798" s="704" t="s">
        <v>70</v>
      </c>
      <c r="E1798" s="705"/>
      <c r="F1798" s="705"/>
      <c r="G1798" s="277" t="s">
        <v>606</v>
      </c>
      <c r="H1798" s="277" t="s">
        <v>610</v>
      </c>
      <c r="I1798" s="393" t="s">
        <v>611</v>
      </c>
      <c r="J1798" s="279" t="s">
        <v>612</v>
      </c>
      <c r="K1798" s="267"/>
      <c r="L1798" s="258"/>
    </row>
    <row r="1799" spans="2:12" ht="16.5">
      <c r="B1799" s="258"/>
      <c r="C1799" s="266"/>
      <c r="D1799" s="706" t="s">
        <v>744</v>
      </c>
      <c r="E1799" s="707"/>
      <c r="F1799" s="707"/>
      <c r="G1799" s="280" t="s">
        <v>174</v>
      </c>
      <c r="H1799" s="281">
        <v>16641.830000000002</v>
      </c>
      <c r="I1799" s="394">
        <v>1</v>
      </c>
      <c r="J1799" s="283">
        <f>ROUND((+IF(D1799="","",H1799*I1799)),2)</f>
        <v>16641.830000000002</v>
      </c>
      <c r="K1799" s="267"/>
      <c r="L1799" s="258"/>
    </row>
    <row r="1800" spans="2:12" ht="16.5">
      <c r="B1800" s="258"/>
      <c r="C1800" s="266"/>
      <c r="D1800" s="688" t="s">
        <v>709</v>
      </c>
      <c r="E1800" s="689"/>
      <c r="F1800" s="689"/>
      <c r="G1800" s="284" t="s">
        <v>710</v>
      </c>
      <c r="H1800" s="285">
        <v>64850</v>
      </c>
      <c r="I1800" s="395">
        <v>5.0000000000000001E-3</v>
      </c>
      <c r="J1800" s="287">
        <f t="shared" ref="J1800:J1806" si="14">+IF(D1800="","",H1800*I1800)</f>
        <v>324.25</v>
      </c>
      <c r="K1800" s="267"/>
      <c r="L1800" s="258"/>
    </row>
    <row r="1801" spans="2:12" ht="16.5">
      <c r="B1801" s="258"/>
      <c r="C1801" s="266"/>
      <c r="D1801" s="688" t="s">
        <v>711</v>
      </c>
      <c r="E1801" s="689"/>
      <c r="F1801" s="689"/>
      <c r="G1801" s="284" t="s">
        <v>710</v>
      </c>
      <c r="H1801" s="285">
        <v>52600</v>
      </c>
      <c r="I1801" s="395">
        <v>5.0000000000000001E-3</v>
      </c>
      <c r="J1801" s="287">
        <f t="shared" si="14"/>
        <v>263</v>
      </c>
      <c r="K1801" s="267"/>
      <c r="L1801" s="258"/>
    </row>
    <row r="1802" spans="2:12" ht="16.5">
      <c r="B1802" s="258"/>
      <c r="C1802" s="266"/>
      <c r="D1802" s="688" t="s">
        <v>745</v>
      </c>
      <c r="E1802" s="689"/>
      <c r="F1802" s="689"/>
      <c r="G1802" s="284" t="s">
        <v>225</v>
      </c>
      <c r="H1802" s="285">
        <v>3808</v>
      </c>
      <c r="I1802" s="401">
        <v>0.17</v>
      </c>
      <c r="J1802" s="287">
        <f t="shared" si="14"/>
        <v>647.36</v>
      </c>
      <c r="K1802" s="267"/>
      <c r="L1802" s="258"/>
    </row>
    <row r="1803" spans="2:12" ht="16.5">
      <c r="B1803" s="258"/>
      <c r="C1803" s="266"/>
      <c r="D1803" s="688" t="s">
        <v>746</v>
      </c>
      <c r="E1803" s="689"/>
      <c r="F1803" s="689"/>
      <c r="G1803" s="284" t="s">
        <v>225</v>
      </c>
      <c r="H1803" s="285">
        <v>4442</v>
      </c>
      <c r="I1803" s="401">
        <v>0.1</v>
      </c>
      <c r="J1803" s="287">
        <f t="shared" si="14"/>
        <v>444.20000000000005</v>
      </c>
      <c r="K1803" s="267"/>
      <c r="L1803" s="258"/>
    </row>
    <row r="1804" spans="2:12" ht="16.5">
      <c r="B1804" s="258"/>
      <c r="C1804" s="266"/>
      <c r="D1804" s="688" t="s">
        <v>747</v>
      </c>
      <c r="E1804" s="689"/>
      <c r="F1804" s="689"/>
      <c r="G1804" s="284" t="s">
        <v>225</v>
      </c>
      <c r="H1804" s="285">
        <v>9628.67</v>
      </c>
      <c r="I1804" s="401">
        <v>0.1</v>
      </c>
      <c r="J1804" s="287">
        <f t="shared" si="14"/>
        <v>962.86700000000008</v>
      </c>
      <c r="K1804" s="267"/>
      <c r="L1804" s="258"/>
    </row>
    <row r="1805" spans="2:12" ht="16.5">
      <c r="B1805" s="258"/>
      <c r="C1805" s="266"/>
      <c r="D1805" s="688"/>
      <c r="E1805" s="689"/>
      <c r="F1805" s="689"/>
      <c r="G1805" s="284" t="s">
        <v>618</v>
      </c>
      <c r="H1805" s="285" t="s">
        <v>618</v>
      </c>
      <c r="I1805" s="401"/>
      <c r="J1805" s="287" t="str">
        <f t="shared" si="14"/>
        <v/>
      </c>
      <c r="K1805" s="267"/>
      <c r="L1805" s="258"/>
    </row>
    <row r="1806" spans="2:12" ht="16.5">
      <c r="B1806" s="258"/>
      <c r="C1806" s="266"/>
      <c r="D1806" s="690"/>
      <c r="E1806" s="691"/>
      <c r="F1806" s="691"/>
      <c r="G1806" s="288" t="s">
        <v>618</v>
      </c>
      <c r="H1806" s="289" t="s">
        <v>618</v>
      </c>
      <c r="I1806" s="402"/>
      <c r="J1806" s="291" t="str">
        <f t="shared" si="14"/>
        <v/>
      </c>
      <c r="K1806" s="267"/>
      <c r="L1806" s="258"/>
    </row>
    <row r="1807" spans="2:12" ht="15.75">
      <c r="B1807" s="258"/>
      <c r="C1807" s="266"/>
      <c r="D1807" s="258"/>
      <c r="E1807" s="258"/>
      <c r="F1807" s="258"/>
      <c r="G1807" s="740" t="s">
        <v>619</v>
      </c>
      <c r="H1807" s="740"/>
      <c r="I1807" s="741"/>
      <c r="J1807" s="293">
        <f>+ROUND(SUM(J1799:J1806),2)</f>
        <v>19283.509999999998</v>
      </c>
      <c r="K1807" s="267"/>
      <c r="L1807" s="258"/>
    </row>
    <row r="1808" spans="2:12" ht="15.75">
      <c r="B1808" s="258"/>
      <c r="C1808" s="266"/>
      <c r="D1808" s="258"/>
      <c r="E1808" s="258"/>
      <c r="F1808" s="258"/>
      <c r="G1808" s="294"/>
      <c r="H1808" s="294"/>
      <c r="I1808" s="403"/>
      <c r="J1808" s="295"/>
      <c r="K1808" s="267"/>
      <c r="L1808" s="258"/>
    </row>
    <row r="1809" spans="2:12" ht="15.75">
      <c r="B1809" s="258"/>
      <c r="C1809" s="266"/>
      <c r="D1809" s="701" t="s">
        <v>620</v>
      </c>
      <c r="E1809" s="702"/>
      <c r="F1809" s="702"/>
      <c r="G1809" s="702"/>
      <c r="H1809" s="702"/>
      <c r="I1809" s="702"/>
      <c r="J1809" s="703"/>
      <c r="K1809" s="267"/>
      <c r="L1809" s="258"/>
    </row>
    <row r="1810" spans="2:12" ht="15.75">
      <c r="B1810" s="258"/>
      <c r="C1810" s="266"/>
      <c r="D1810" s="747" t="s">
        <v>70</v>
      </c>
      <c r="E1810" s="747"/>
      <c r="F1810" s="747"/>
      <c r="G1810" s="297" t="s">
        <v>606</v>
      </c>
      <c r="H1810" s="297" t="s">
        <v>621</v>
      </c>
      <c r="I1810" s="404" t="s">
        <v>611</v>
      </c>
      <c r="J1810" s="296" t="s">
        <v>612</v>
      </c>
      <c r="K1810" s="267"/>
      <c r="L1810" s="258"/>
    </row>
    <row r="1811" spans="2:12" ht="15.75">
      <c r="B1811" s="258"/>
      <c r="C1811" s="266"/>
      <c r="D1811" s="748" t="s">
        <v>622</v>
      </c>
      <c r="E1811" s="749"/>
      <c r="F1811" s="749"/>
      <c r="G1811" s="298" t="s">
        <v>623</v>
      </c>
      <c r="H1811" s="299">
        <v>10520.89</v>
      </c>
      <c r="I1811" s="405">
        <v>0.05</v>
      </c>
      <c r="J1811" s="283">
        <f>+IF(D1811="","",H1811*I1811)</f>
        <v>526.04449999999997</v>
      </c>
      <c r="K1811" s="267"/>
      <c r="L1811" s="258"/>
    </row>
    <row r="1812" spans="2:12" ht="15.75">
      <c r="B1812" s="258"/>
      <c r="C1812" s="266"/>
      <c r="D1812" s="750"/>
      <c r="E1812" s="751"/>
      <c r="F1812" s="752"/>
      <c r="G1812" s="298" t="s">
        <v>618</v>
      </c>
      <c r="H1812" s="301" t="s">
        <v>618</v>
      </c>
      <c r="I1812" s="406"/>
      <c r="J1812" s="287" t="str">
        <f>+IF(D1812="","",H1812*I1812)</f>
        <v/>
      </c>
      <c r="K1812" s="267"/>
      <c r="L1812" s="258"/>
    </row>
    <row r="1813" spans="2:12" ht="15.75">
      <c r="B1813" s="258"/>
      <c r="C1813" s="266"/>
      <c r="D1813" s="783"/>
      <c r="E1813" s="784"/>
      <c r="F1813" s="784"/>
      <c r="G1813" s="304" t="s">
        <v>618</v>
      </c>
      <c r="H1813" s="305" t="s">
        <v>618</v>
      </c>
      <c r="I1813" s="407"/>
      <c r="J1813" s="307" t="str">
        <f>+IF(D1813="","",H1813*I1813)</f>
        <v/>
      </c>
      <c r="K1813" s="267"/>
      <c r="L1813" s="258"/>
    </row>
    <row r="1814" spans="2:12" ht="15.75">
      <c r="B1814" s="258"/>
      <c r="C1814" s="266"/>
      <c r="D1814" s="258"/>
      <c r="E1814" s="258"/>
      <c r="F1814" s="258"/>
      <c r="G1814" s="740" t="s">
        <v>624</v>
      </c>
      <c r="H1814" s="740"/>
      <c r="I1814" s="741"/>
      <c r="J1814" s="308">
        <f>ROUND(+SUM(J1811:J1813),2)</f>
        <v>526.04</v>
      </c>
      <c r="K1814" s="267"/>
      <c r="L1814" s="258"/>
    </row>
    <row r="1815" spans="2:12" ht="15.75">
      <c r="B1815" s="258"/>
      <c r="C1815" s="266"/>
      <c r="D1815" s="670"/>
      <c r="E1815" s="670"/>
      <c r="F1815" s="670"/>
      <c r="G1815" s="670"/>
      <c r="H1815" s="670"/>
      <c r="I1815" s="670"/>
      <c r="J1815" s="670"/>
      <c r="K1815" s="267"/>
      <c r="L1815" s="258"/>
    </row>
    <row r="1816" spans="2:12" ht="15.75">
      <c r="B1816" s="258"/>
      <c r="C1816" s="266"/>
      <c r="D1816" s="742" t="s">
        <v>625</v>
      </c>
      <c r="E1816" s="743"/>
      <c r="F1816" s="743"/>
      <c r="G1816" s="743"/>
      <c r="H1816" s="743"/>
      <c r="I1816" s="743"/>
      <c r="J1816" s="744"/>
      <c r="K1816" s="267"/>
      <c r="L1816" s="309"/>
    </row>
    <row r="1817" spans="2:12" ht="15.75">
      <c r="B1817" s="310"/>
      <c r="C1817" s="311"/>
      <c r="D1817" s="745" t="s">
        <v>70</v>
      </c>
      <c r="E1817" s="746"/>
      <c r="F1817" s="746"/>
      <c r="G1817" s="313" t="s">
        <v>606</v>
      </c>
      <c r="H1817" s="314" t="s">
        <v>621</v>
      </c>
      <c r="I1817" s="408" t="s">
        <v>611</v>
      </c>
      <c r="J1817" s="315" t="s">
        <v>612</v>
      </c>
      <c r="K1817" s="316"/>
      <c r="L1817" s="317"/>
    </row>
    <row r="1818" spans="2:12" ht="15.75">
      <c r="B1818" s="258"/>
      <c r="C1818" s="266"/>
      <c r="D1818" s="725" t="s">
        <v>715</v>
      </c>
      <c r="E1818" s="726"/>
      <c r="F1818" s="726"/>
      <c r="G1818" s="318" t="s">
        <v>627</v>
      </c>
      <c r="H1818" s="319">
        <v>35069.629374999997</v>
      </c>
      <c r="I1818" s="409">
        <v>0.3</v>
      </c>
      <c r="J1818" s="321">
        <f>(+IF(D1818="","",(H1818*I1818)))</f>
        <v>10520.888812499999</v>
      </c>
      <c r="K1818" s="267"/>
      <c r="L1818" s="309"/>
    </row>
    <row r="1819" spans="2:12" ht="15.75">
      <c r="B1819" s="258"/>
      <c r="C1819" s="266"/>
      <c r="D1819" s="725"/>
      <c r="E1819" s="726"/>
      <c r="F1819" s="726"/>
      <c r="G1819" s="318"/>
      <c r="H1819" s="319" t="s">
        <v>618</v>
      </c>
      <c r="I1819" s="409"/>
      <c r="J1819" s="321" t="str">
        <f>(+IF(D1819="","",(H1819*I1819)))</f>
        <v/>
      </c>
      <c r="K1819" s="267"/>
      <c r="L1819" s="309"/>
    </row>
    <row r="1820" spans="2:12" ht="15.75">
      <c r="B1820" s="258"/>
      <c r="C1820" s="266"/>
      <c r="D1820" s="725"/>
      <c r="E1820" s="726"/>
      <c r="F1820" s="726"/>
      <c r="G1820" s="318"/>
      <c r="H1820" s="319"/>
      <c r="I1820" s="409"/>
      <c r="J1820" s="321" t="str">
        <f>(+IF(D1820="","",(H1820*I1820)))</f>
        <v/>
      </c>
      <c r="K1820" s="267"/>
      <c r="L1820" s="309"/>
    </row>
    <row r="1821" spans="2:12" ht="15.75">
      <c r="B1821" s="258"/>
      <c r="C1821" s="266"/>
      <c r="D1821" s="727"/>
      <c r="E1821" s="728"/>
      <c r="F1821" s="728"/>
      <c r="G1821" s="322"/>
      <c r="H1821" s="323"/>
      <c r="I1821" s="410"/>
      <c r="J1821" s="325"/>
      <c r="K1821" s="267"/>
      <c r="L1821" s="309"/>
    </row>
    <row r="1822" spans="2:12" ht="15.75">
      <c r="B1822" s="258"/>
      <c r="C1822" s="266"/>
      <c r="D1822" s="258"/>
      <c r="E1822" s="258"/>
      <c r="F1822" s="258"/>
      <c r="G1822" s="729" t="s">
        <v>628</v>
      </c>
      <c r="H1822" s="729"/>
      <c r="I1822" s="730"/>
      <c r="J1822" s="293">
        <f>+ROUND(SUM(J1818:J1821),2)</f>
        <v>10520.89</v>
      </c>
      <c r="K1822" s="267"/>
      <c r="L1822" s="309"/>
    </row>
    <row r="1823" spans="2:12" ht="15.75">
      <c r="B1823" s="258"/>
      <c r="C1823" s="266"/>
      <c r="D1823" s="258"/>
      <c r="E1823" s="258"/>
      <c r="F1823" s="258"/>
      <c r="G1823" s="326"/>
      <c r="H1823" s="327"/>
      <c r="I1823" s="411"/>
      <c r="J1823" s="258"/>
      <c r="K1823" s="267"/>
      <c r="L1823" s="258"/>
    </row>
    <row r="1824" spans="2:12" ht="15.75">
      <c r="B1824" s="258"/>
      <c r="C1824" s="266"/>
      <c r="D1824" s="731" t="s">
        <v>629</v>
      </c>
      <c r="E1824" s="732"/>
      <c r="F1824" s="732"/>
      <c r="G1824" s="732"/>
      <c r="H1824" s="732"/>
      <c r="I1824" s="733"/>
      <c r="J1824" s="328">
        <f>ROUND((SUM(+J1807+J1814+J1822)),2)</f>
        <v>30330.44</v>
      </c>
      <c r="K1824" s="267"/>
      <c r="L1824" s="258"/>
    </row>
    <row r="1825" spans="2:12" ht="15.75">
      <c r="B1825" s="258"/>
      <c r="C1825" s="266"/>
      <c r="D1825" s="258"/>
      <c r="E1825" s="258"/>
      <c r="F1825" s="258"/>
      <c r="G1825" s="326"/>
      <c r="H1825" s="327"/>
      <c r="I1825" s="411"/>
      <c r="J1825" s="258"/>
      <c r="K1825" s="267"/>
      <c r="L1825" s="258"/>
    </row>
    <row r="1826" spans="2:12" ht="15.75">
      <c r="B1826" s="329"/>
      <c r="C1826" s="330"/>
      <c r="D1826" s="734" t="s">
        <v>630</v>
      </c>
      <c r="E1826" s="735"/>
      <c r="F1826" s="736"/>
      <c r="G1826" s="331"/>
      <c r="H1826" s="332"/>
      <c r="I1826" s="412">
        <v>0</v>
      </c>
      <c r="J1826" s="334">
        <f>+J1824*I1826</f>
        <v>0</v>
      </c>
      <c r="K1826" s="335"/>
      <c r="L1826" s="329"/>
    </row>
    <row r="1827" spans="2:12" ht="15.75">
      <c r="B1827" s="258"/>
      <c r="C1827" s="266"/>
      <c r="D1827" s="731" t="s">
        <v>631</v>
      </c>
      <c r="E1827" s="732"/>
      <c r="F1827" s="732"/>
      <c r="G1827" s="732"/>
      <c r="H1827" s="732"/>
      <c r="I1827" s="733"/>
      <c r="J1827" s="328">
        <f>+J1826+J1824</f>
        <v>30330.44</v>
      </c>
      <c r="K1827" s="267"/>
      <c r="L1827" s="258"/>
    </row>
    <row r="1828" spans="2:12" ht="15.75">
      <c r="B1828" s="258"/>
      <c r="C1828" s="266"/>
      <c r="D1828" s="258"/>
      <c r="E1828" s="258"/>
      <c r="F1828" s="258"/>
      <c r="G1828" s="326"/>
      <c r="H1828" s="327"/>
      <c r="I1828" s="411"/>
      <c r="J1828" s="258"/>
      <c r="K1828" s="267"/>
      <c r="L1828" s="258"/>
    </row>
    <row r="1829" spans="2:12" ht="15.75">
      <c r="B1829" s="329"/>
      <c r="C1829" s="330"/>
      <c r="D1829" s="771" t="s">
        <v>21</v>
      </c>
      <c r="E1829" s="772"/>
      <c r="F1829" s="772"/>
      <c r="G1829" s="336"/>
      <c r="H1829" s="337"/>
      <c r="I1829" s="338">
        <v>0.24</v>
      </c>
      <c r="J1829" s="339">
        <f>+J1824*I1829</f>
        <v>7279.3055999999997</v>
      </c>
      <c r="K1829" s="335"/>
      <c r="L1829" s="329"/>
    </row>
    <row r="1830" spans="2:12" ht="15.75">
      <c r="B1830" s="329"/>
      <c r="C1830" s="330"/>
      <c r="D1830" s="773" t="s">
        <v>632</v>
      </c>
      <c r="E1830" s="774"/>
      <c r="F1830" s="774"/>
      <c r="G1830" s="336"/>
      <c r="H1830" s="337"/>
      <c r="I1830" s="340">
        <v>0.01</v>
      </c>
      <c r="J1830" s="341">
        <f>+J1824*I1830</f>
        <v>303.30439999999999</v>
      </c>
      <c r="K1830" s="335"/>
      <c r="L1830" s="329"/>
    </row>
    <row r="1831" spans="2:12" ht="15.75">
      <c r="B1831" s="329"/>
      <c r="C1831" s="330"/>
      <c r="D1831" s="773" t="s">
        <v>75</v>
      </c>
      <c r="E1831" s="774"/>
      <c r="F1831" s="774"/>
      <c r="G1831" s="342"/>
      <c r="H1831" s="343"/>
      <c r="I1831" s="340">
        <v>0.05</v>
      </c>
      <c r="J1831" s="341">
        <f>+J1824*I1831</f>
        <v>1516.5219999999999</v>
      </c>
      <c r="K1831" s="335"/>
      <c r="L1831" s="329"/>
    </row>
    <row r="1832" spans="2:12" ht="15.75">
      <c r="B1832" s="258"/>
      <c r="C1832" s="266"/>
      <c r="D1832" s="775" t="s">
        <v>633</v>
      </c>
      <c r="E1832" s="776"/>
      <c r="F1832" s="776"/>
      <c r="G1832" s="776"/>
      <c r="H1832" s="776"/>
      <c r="I1832" s="776"/>
      <c r="J1832" s="344">
        <f>SUM(J1829:J1831)</f>
        <v>9099.1319999999996</v>
      </c>
      <c r="K1832" s="267"/>
      <c r="L1832" s="258"/>
    </row>
    <row r="1833" spans="2:12" ht="15.75">
      <c r="B1833" s="258"/>
      <c r="C1833" s="266"/>
      <c r="D1833" s="757"/>
      <c r="E1833" s="757"/>
      <c r="F1833" s="757"/>
      <c r="G1833" s="757"/>
      <c r="H1833" s="757"/>
      <c r="I1833" s="757"/>
      <c r="J1833" s="757"/>
      <c r="K1833" s="267"/>
      <c r="L1833" s="258"/>
    </row>
    <row r="1834" spans="2:12" ht="15.75">
      <c r="B1834" s="258"/>
      <c r="C1834" s="266"/>
      <c r="D1834" s="759" t="s">
        <v>634</v>
      </c>
      <c r="E1834" s="760"/>
      <c r="F1834" s="760"/>
      <c r="G1834" s="760"/>
      <c r="H1834" s="760"/>
      <c r="I1834" s="761"/>
      <c r="J1834" s="345">
        <f>ROUND(SUM(J1827+J1832),0)</f>
        <v>39430</v>
      </c>
      <c r="K1834" s="267"/>
      <c r="L1834" s="258"/>
    </row>
    <row r="1835" spans="2:12" ht="15.75">
      <c r="B1835" s="258"/>
      <c r="C1835" s="266"/>
      <c r="D1835" s="757"/>
      <c r="E1835" s="757"/>
      <c r="F1835" s="757"/>
      <c r="G1835" s="757"/>
      <c r="H1835" s="757"/>
      <c r="I1835" s="757"/>
      <c r="J1835" s="757"/>
      <c r="K1835" s="267"/>
      <c r="L1835" s="258"/>
    </row>
    <row r="1836" spans="2:12" ht="15.75">
      <c r="B1836" s="258"/>
      <c r="C1836" s="266"/>
      <c r="D1836" s="762" t="s">
        <v>635</v>
      </c>
      <c r="E1836" s="763"/>
      <c r="F1836" s="764"/>
      <c r="G1836" s="765"/>
      <c r="H1836" s="766"/>
      <c r="I1836" s="766"/>
      <c r="J1836" s="767"/>
      <c r="K1836" s="267"/>
      <c r="L1836" s="258"/>
    </row>
    <row r="1837" spans="2:12" ht="15.75">
      <c r="B1837" s="258"/>
      <c r="C1837" s="266"/>
      <c r="D1837" s="753"/>
      <c r="E1837" s="785"/>
      <c r="F1837" s="786"/>
      <c r="G1837" s="768"/>
      <c r="H1837" s="769"/>
      <c r="I1837" s="769"/>
      <c r="J1837" s="770"/>
      <c r="K1837" s="267"/>
      <c r="L1837" s="258"/>
    </row>
    <row r="1838" spans="2:12" ht="15.75">
      <c r="B1838" s="258"/>
      <c r="C1838" s="266"/>
      <c r="D1838" s="753"/>
      <c r="E1838" s="785"/>
      <c r="F1838" s="786"/>
      <c r="G1838" s="756" t="s">
        <v>636</v>
      </c>
      <c r="H1838" s="757"/>
      <c r="I1838" s="757"/>
      <c r="J1838" s="758"/>
      <c r="K1838" s="267"/>
      <c r="L1838" s="258"/>
    </row>
    <row r="1839" spans="2:12" ht="15.75">
      <c r="B1839" s="258"/>
      <c r="C1839" s="266"/>
      <c r="D1839" s="753"/>
      <c r="E1839" s="785"/>
      <c r="F1839" s="786"/>
      <c r="G1839" s="756" t="s">
        <v>637</v>
      </c>
      <c r="H1839" s="757"/>
      <c r="I1839" s="757"/>
      <c r="J1839" s="758"/>
      <c r="K1839" s="267"/>
      <c r="L1839" s="258"/>
    </row>
    <row r="1840" spans="2:12" ht="15.75">
      <c r="B1840" s="258"/>
      <c r="C1840" s="266"/>
      <c r="D1840" s="753"/>
      <c r="E1840" s="785"/>
      <c r="F1840" s="786"/>
      <c r="G1840" s="756" t="s">
        <v>79</v>
      </c>
      <c r="H1840" s="757"/>
      <c r="I1840" s="757"/>
      <c r="J1840" s="758"/>
      <c r="K1840" s="267"/>
      <c r="L1840" s="258"/>
    </row>
    <row r="1841" spans="2:12" ht="15.75">
      <c r="B1841" s="258"/>
      <c r="C1841" s="266"/>
      <c r="D1841" s="787"/>
      <c r="E1841" s="788"/>
      <c r="F1841" s="789"/>
      <c r="G1841" s="756" t="s">
        <v>636</v>
      </c>
      <c r="H1841" s="757"/>
      <c r="I1841" s="757"/>
      <c r="J1841" s="758"/>
      <c r="K1841" s="267"/>
      <c r="L1841" s="258"/>
    </row>
    <row r="1842" spans="2:12" ht="15.75">
      <c r="B1842" s="258"/>
      <c r="C1842" s="266"/>
      <c r="D1842" s="777"/>
      <c r="E1842" s="790"/>
      <c r="F1842" s="791"/>
      <c r="G1842" s="780" t="s">
        <v>638</v>
      </c>
      <c r="H1842" s="781"/>
      <c r="I1842" s="781"/>
      <c r="J1842" s="782"/>
      <c r="K1842" s="267"/>
      <c r="L1842" s="258"/>
    </row>
    <row r="1843" spans="2:12" ht="15.75">
      <c r="B1843" s="258"/>
      <c r="C1843" s="346"/>
      <c r="D1843" s="347"/>
      <c r="E1843" s="347"/>
      <c r="F1843" s="347"/>
      <c r="G1843" s="348"/>
      <c r="H1843" s="349"/>
      <c r="I1843" s="413"/>
      <c r="J1843" s="347"/>
      <c r="K1843" s="350"/>
      <c r="L1843" s="258"/>
    </row>
    <row r="1844" spans="2:12" ht="15.75">
      <c r="B1844" s="258"/>
      <c r="C1844" s="258"/>
      <c r="D1844" s="258"/>
      <c r="E1844" s="258"/>
      <c r="F1844" s="258"/>
      <c r="G1844" s="326"/>
      <c r="H1844" s="351"/>
      <c r="I1844" s="411"/>
      <c r="J1844" s="258"/>
      <c r="K1844" s="258"/>
      <c r="L1844" s="258"/>
    </row>
    <row r="1845" spans="2:12" ht="15.75">
      <c r="B1845" s="258"/>
      <c r="C1845" s="670"/>
      <c r="D1845" s="670"/>
      <c r="E1845" s="670"/>
      <c r="F1845" s="670"/>
      <c r="G1845" s="670"/>
      <c r="H1845" s="670"/>
      <c r="I1845" s="670"/>
      <c r="J1845" s="670"/>
      <c r="K1845" s="258"/>
      <c r="L1845" s="258"/>
    </row>
    <row r="1846" spans="2:12" ht="15.75">
      <c r="B1846" s="258"/>
      <c r="C1846" s="261"/>
      <c r="D1846" s="262"/>
      <c r="E1846" s="262"/>
      <c r="F1846" s="262"/>
      <c r="G1846" s="263"/>
      <c r="H1846" s="264"/>
      <c r="I1846" s="392"/>
      <c r="J1846" s="262"/>
      <c r="K1846" s="265"/>
      <c r="L1846" s="258"/>
    </row>
    <row r="1847" spans="2:12" ht="15.75">
      <c r="B1847" s="258"/>
      <c r="C1847" s="266"/>
      <c r="D1847" s="671"/>
      <c r="E1847" s="672"/>
      <c r="F1847" s="675" t="s">
        <v>592</v>
      </c>
      <c r="G1847" s="676"/>
      <c r="H1847" s="677"/>
      <c r="I1847" s="681" t="s">
        <v>593</v>
      </c>
      <c r="J1847" s="682"/>
      <c r="K1847" s="267"/>
      <c r="L1847" s="258"/>
    </row>
    <row r="1848" spans="2:12" ht="15.75">
      <c r="B1848" s="258"/>
      <c r="C1848" s="266"/>
      <c r="D1848" s="673"/>
      <c r="E1848" s="674"/>
      <c r="F1848" s="678"/>
      <c r="G1848" s="679"/>
      <c r="H1848" s="680"/>
      <c r="I1848" s="683" t="s">
        <v>594</v>
      </c>
      <c r="J1848" s="684"/>
      <c r="K1848" s="267"/>
      <c r="L1848" s="258"/>
    </row>
    <row r="1849" spans="2:12" ht="16.5">
      <c r="B1849" s="258"/>
      <c r="C1849" s="266"/>
      <c r="D1849" s="685" t="s">
        <v>595</v>
      </c>
      <c r="E1849" s="686"/>
      <c r="F1849" s="686"/>
      <c r="G1849" s="686"/>
      <c r="H1849" s="687"/>
      <c r="I1849" s="683" t="s">
        <v>596</v>
      </c>
      <c r="J1849" s="684"/>
      <c r="K1849" s="267"/>
      <c r="L1849" s="258"/>
    </row>
    <row r="1850" spans="2:12" ht="16.5">
      <c r="B1850" s="258"/>
      <c r="C1850" s="266"/>
      <c r="D1850" s="708" t="s">
        <v>597</v>
      </c>
      <c r="E1850" s="709"/>
      <c r="F1850" s="709"/>
      <c r="G1850" s="709"/>
      <c r="H1850" s="709"/>
      <c r="I1850" s="709"/>
      <c r="J1850" s="710"/>
      <c r="K1850" s="267"/>
      <c r="L1850" s="258"/>
    </row>
    <row r="1851" spans="2:12" ht="15.75">
      <c r="B1851" s="258"/>
      <c r="C1851" s="266"/>
      <c r="D1851" s="268"/>
      <c r="E1851" s="268"/>
      <c r="F1851" s="268"/>
      <c r="G1851" s="269"/>
      <c r="H1851" s="269"/>
      <c r="I1851" s="268"/>
      <c r="J1851" s="268"/>
      <c r="K1851" s="267"/>
      <c r="L1851" s="258"/>
    </row>
    <row r="1852" spans="2:12" ht="16.5">
      <c r="B1852" s="259"/>
      <c r="C1852" s="270"/>
      <c r="D1852" s="271" t="s">
        <v>598</v>
      </c>
      <c r="E1852" s="711" t="s">
        <v>599</v>
      </c>
      <c r="F1852" s="712"/>
      <c r="G1852" s="712"/>
      <c r="H1852" s="712"/>
      <c r="I1852" s="712"/>
      <c r="J1852" s="713"/>
      <c r="K1852" s="272"/>
      <c r="L1852" s="259"/>
    </row>
    <row r="1853" spans="2:12" ht="16.5">
      <c r="B1853" s="258"/>
      <c r="C1853" s="266"/>
      <c r="D1853" s="273">
        <v>2</v>
      </c>
      <c r="E1853" s="714" t="s">
        <v>653</v>
      </c>
      <c r="F1853" s="715"/>
      <c r="G1853" s="715"/>
      <c r="H1853" s="715"/>
      <c r="I1853" s="715"/>
      <c r="J1853" s="716"/>
      <c r="K1853" s="267"/>
      <c r="L1853" s="258"/>
    </row>
    <row r="1854" spans="2:12" ht="16.5">
      <c r="B1854" s="259"/>
      <c r="C1854" s="270"/>
      <c r="D1854" s="271" t="s">
        <v>601</v>
      </c>
      <c r="E1854" s="711" t="s">
        <v>602</v>
      </c>
      <c r="F1854" s="712"/>
      <c r="G1854" s="712"/>
      <c r="H1854" s="712"/>
      <c r="I1854" s="712"/>
      <c r="J1854" s="713"/>
      <c r="K1854" s="272"/>
      <c r="L1854" s="259"/>
    </row>
    <row r="1855" spans="2:12" ht="16.5">
      <c r="B1855" s="258"/>
      <c r="C1855" s="266"/>
      <c r="D1855" s="273">
        <v>2.12</v>
      </c>
      <c r="E1855" s="714" t="s">
        <v>706</v>
      </c>
      <c r="F1855" s="715"/>
      <c r="G1855" s="715"/>
      <c r="H1855" s="715"/>
      <c r="I1855" s="715"/>
      <c r="J1855" s="716"/>
      <c r="K1855" s="267"/>
      <c r="L1855" s="258"/>
    </row>
    <row r="1856" spans="2:12" ht="16.5">
      <c r="B1856" s="259"/>
      <c r="C1856" s="270"/>
      <c r="D1856" s="275" t="s">
        <v>604</v>
      </c>
      <c r="E1856" s="717" t="s">
        <v>605</v>
      </c>
      <c r="F1856" s="718"/>
      <c r="G1856" s="718"/>
      <c r="H1856" s="718"/>
      <c r="I1856" s="719"/>
      <c r="J1856" s="723" t="s">
        <v>606</v>
      </c>
      <c r="K1856" s="272"/>
      <c r="L1856" s="259"/>
    </row>
    <row r="1857" spans="2:12" ht="16.5">
      <c r="B1857" s="258"/>
      <c r="C1857" s="266"/>
      <c r="D1857" s="276" t="s">
        <v>748</v>
      </c>
      <c r="E1857" s="720"/>
      <c r="F1857" s="721"/>
      <c r="G1857" s="721"/>
      <c r="H1857" s="721"/>
      <c r="I1857" s="722"/>
      <c r="J1857" s="724"/>
      <c r="K1857" s="267"/>
      <c r="L1857" s="258"/>
    </row>
    <row r="1858" spans="2:12" ht="16.5">
      <c r="B1858" s="259"/>
      <c r="C1858" s="270"/>
      <c r="D1858" s="275" t="s">
        <v>608</v>
      </c>
      <c r="E1858" s="692" t="s">
        <v>188</v>
      </c>
      <c r="F1858" s="693"/>
      <c r="G1858" s="693"/>
      <c r="H1858" s="693"/>
      <c r="I1858" s="694"/>
      <c r="J1858" s="698" t="s">
        <v>174</v>
      </c>
      <c r="K1858" s="272"/>
      <c r="L1858" s="259"/>
    </row>
    <row r="1859" spans="2:12" ht="16.5">
      <c r="B1859" s="258"/>
      <c r="C1859" s="266"/>
      <c r="D1859" s="276" t="s">
        <v>748</v>
      </c>
      <c r="E1859" s="695"/>
      <c r="F1859" s="696"/>
      <c r="G1859" s="696"/>
      <c r="H1859" s="696"/>
      <c r="I1859" s="697"/>
      <c r="J1859" s="699"/>
      <c r="K1859" s="267"/>
      <c r="L1859" s="258"/>
    </row>
    <row r="1860" spans="2:12" ht="15.75">
      <c r="B1860" s="258"/>
      <c r="C1860" s="266"/>
      <c r="D1860" s="700"/>
      <c r="E1860" s="700"/>
      <c r="F1860" s="700"/>
      <c r="G1860" s="700"/>
      <c r="H1860" s="700"/>
      <c r="I1860" s="700"/>
      <c r="J1860" s="700"/>
      <c r="K1860" s="267"/>
      <c r="L1860" s="258"/>
    </row>
    <row r="1861" spans="2:12" ht="15.75">
      <c r="B1861" s="258"/>
      <c r="C1861" s="266"/>
      <c r="D1861" s="701" t="s">
        <v>609</v>
      </c>
      <c r="E1861" s="702"/>
      <c r="F1861" s="702"/>
      <c r="G1861" s="702"/>
      <c r="H1861" s="702"/>
      <c r="I1861" s="702"/>
      <c r="J1861" s="703"/>
      <c r="K1861" s="267"/>
      <c r="L1861" s="258"/>
    </row>
    <row r="1862" spans="2:12" ht="15.75">
      <c r="B1862" s="258"/>
      <c r="C1862" s="266"/>
      <c r="D1862" s="704" t="s">
        <v>70</v>
      </c>
      <c r="E1862" s="705"/>
      <c r="F1862" s="705"/>
      <c r="G1862" s="277" t="s">
        <v>606</v>
      </c>
      <c r="H1862" s="277" t="s">
        <v>610</v>
      </c>
      <c r="I1862" s="393" t="s">
        <v>611</v>
      </c>
      <c r="J1862" s="279" t="s">
        <v>612</v>
      </c>
      <c r="K1862" s="267"/>
      <c r="L1862" s="258"/>
    </row>
    <row r="1863" spans="2:12" ht="15.75">
      <c r="B1863" s="258"/>
      <c r="C1863" s="266"/>
      <c r="D1863" s="706" t="s">
        <v>749</v>
      </c>
      <c r="E1863" s="707"/>
      <c r="F1863" s="707"/>
      <c r="G1863" s="367" t="s">
        <v>174</v>
      </c>
      <c r="H1863" s="368">
        <v>34962.33</v>
      </c>
      <c r="I1863" s="394">
        <v>1</v>
      </c>
      <c r="J1863" s="283">
        <f>ROUND((+IF(D1863="","",H1863*I1863)),2)</f>
        <v>34962.33</v>
      </c>
      <c r="K1863" s="267"/>
      <c r="L1863" s="258"/>
    </row>
    <row r="1864" spans="2:12" ht="15.75">
      <c r="B1864" s="258"/>
      <c r="C1864" s="266"/>
      <c r="D1864" s="688" t="s">
        <v>709</v>
      </c>
      <c r="E1864" s="689"/>
      <c r="F1864" s="689"/>
      <c r="G1864" s="369" t="s">
        <v>710</v>
      </c>
      <c r="H1864" s="370">
        <v>64850</v>
      </c>
      <c r="I1864" s="395">
        <v>5.0000000000000001E-3</v>
      </c>
      <c r="J1864" s="287">
        <f t="shared" ref="J1864:J1870" si="15">+IF(D1864="","",H1864*I1864)</f>
        <v>324.25</v>
      </c>
      <c r="K1864" s="267"/>
      <c r="L1864" s="258"/>
    </row>
    <row r="1865" spans="2:12" ht="15.75">
      <c r="B1865" s="258"/>
      <c r="C1865" s="266"/>
      <c r="D1865" s="688" t="s">
        <v>711</v>
      </c>
      <c r="E1865" s="689"/>
      <c r="F1865" s="689"/>
      <c r="G1865" s="369" t="s">
        <v>710</v>
      </c>
      <c r="H1865" s="370">
        <v>52600</v>
      </c>
      <c r="I1865" s="395">
        <v>5.0000000000000001E-3</v>
      </c>
      <c r="J1865" s="287">
        <f t="shared" si="15"/>
        <v>263</v>
      </c>
      <c r="K1865" s="267"/>
      <c r="L1865" s="258"/>
    </row>
    <row r="1866" spans="2:12" ht="15.75">
      <c r="B1866" s="258"/>
      <c r="C1866" s="266"/>
      <c r="D1866" s="688" t="s">
        <v>750</v>
      </c>
      <c r="E1866" s="689"/>
      <c r="F1866" s="689"/>
      <c r="G1866" s="369" t="s">
        <v>225</v>
      </c>
      <c r="H1866" s="370">
        <v>11030.33</v>
      </c>
      <c r="I1866" s="401">
        <v>0.17</v>
      </c>
      <c r="J1866" s="287">
        <f t="shared" si="15"/>
        <v>1875.1561000000002</v>
      </c>
      <c r="K1866" s="267"/>
      <c r="L1866" s="258"/>
    </row>
    <row r="1867" spans="2:12" ht="15.75">
      <c r="B1867" s="258"/>
      <c r="C1867" s="266"/>
      <c r="D1867" s="688" t="s">
        <v>751</v>
      </c>
      <c r="E1867" s="689"/>
      <c r="F1867" s="689"/>
      <c r="G1867" s="369" t="s">
        <v>225</v>
      </c>
      <c r="H1867" s="370">
        <v>17829.5</v>
      </c>
      <c r="I1867" s="401">
        <v>0.1</v>
      </c>
      <c r="J1867" s="287">
        <f t="shared" si="15"/>
        <v>1782.95</v>
      </c>
      <c r="K1867" s="267"/>
      <c r="L1867" s="258"/>
    </row>
    <row r="1868" spans="2:12" ht="15.75">
      <c r="B1868" s="258"/>
      <c r="C1868" s="266"/>
      <c r="D1868" s="688" t="s">
        <v>752</v>
      </c>
      <c r="E1868" s="689"/>
      <c r="F1868" s="689"/>
      <c r="G1868" s="369" t="s">
        <v>225</v>
      </c>
      <c r="H1868" s="370">
        <v>25226.67</v>
      </c>
      <c r="I1868" s="401">
        <v>0.1</v>
      </c>
      <c r="J1868" s="287">
        <f t="shared" si="15"/>
        <v>2522.6669999999999</v>
      </c>
      <c r="K1868" s="267"/>
      <c r="L1868" s="258"/>
    </row>
    <row r="1869" spans="2:12" ht="16.5">
      <c r="B1869" s="258"/>
      <c r="C1869" s="266"/>
      <c r="D1869" s="688"/>
      <c r="E1869" s="689"/>
      <c r="F1869" s="689"/>
      <c r="G1869" s="284" t="s">
        <v>618</v>
      </c>
      <c r="H1869" s="285" t="s">
        <v>618</v>
      </c>
      <c r="I1869" s="401"/>
      <c r="J1869" s="287" t="str">
        <f t="shared" si="15"/>
        <v/>
      </c>
      <c r="K1869" s="267"/>
      <c r="L1869" s="258"/>
    </row>
    <row r="1870" spans="2:12" ht="16.5">
      <c r="B1870" s="258"/>
      <c r="C1870" s="266"/>
      <c r="D1870" s="690"/>
      <c r="E1870" s="691"/>
      <c r="F1870" s="691"/>
      <c r="G1870" s="288" t="s">
        <v>618</v>
      </c>
      <c r="H1870" s="289" t="s">
        <v>618</v>
      </c>
      <c r="I1870" s="402"/>
      <c r="J1870" s="291" t="str">
        <f t="shared" si="15"/>
        <v/>
      </c>
      <c r="K1870" s="267"/>
      <c r="L1870" s="258"/>
    </row>
    <row r="1871" spans="2:12" ht="15.75">
      <c r="B1871" s="258"/>
      <c r="C1871" s="266"/>
      <c r="D1871" s="258"/>
      <c r="E1871" s="258"/>
      <c r="F1871" s="258"/>
      <c r="G1871" s="740" t="s">
        <v>619</v>
      </c>
      <c r="H1871" s="740"/>
      <c r="I1871" s="741"/>
      <c r="J1871" s="293">
        <f>+ROUND(SUM(J1863:J1870),2)</f>
        <v>41730.35</v>
      </c>
      <c r="K1871" s="267"/>
      <c r="L1871" s="258"/>
    </row>
    <row r="1872" spans="2:12" ht="15.75">
      <c r="B1872" s="258"/>
      <c r="C1872" s="266"/>
      <c r="D1872" s="258"/>
      <c r="E1872" s="258"/>
      <c r="F1872" s="258"/>
      <c r="G1872" s="294"/>
      <c r="H1872" s="294"/>
      <c r="I1872" s="403"/>
      <c r="J1872" s="295"/>
      <c r="K1872" s="267"/>
      <c r="L1872" s="258"/>
    </row>
    <row r="1873" spans="2:12" ht="15.75">
      <c r="B1873" s="258"/>
      <c r="C1873" s="266"/>
      <c r="D1873" s="701" t="s">
        <v>620</v>
      </c>
      <c r="E1873" s="702"/>
      <c r="F1873" s="702"/>
      <c r="G1873" s="702"/>
      <c r="H1873" s="702"/>
      <c r="I1873" s="702"/>
      <c r="J1873" s="703"/>
      <c r="K1873" s="267"/>
      <c r="L1873" s="258"/>
    </row>
    <row r="1874" spans="2:12" ht="15.75">
      <c r="B1874" s="258"/>
      <c r="C1874" s="266"/>
      <c r="D1874" s="747" t="s">
        <v>70</v>
      </c>
      <c r="E1874" s="747"/>
      <c r="F1874" s="747"/>
      <c r="G1874" s="297" t="s">
        <v>606</v>
      </c>
      <c r="H1874" s="297" t="s">
        <v>621</v>
      </c>
      <c r="I1874" s="404" t="s">
        <v>611</v>
      </c>
      <c r="J1874" s="296" t="s">
        <v>612</v>
      </c>
      <c r="K1874" s="267"/>
      <c r="L1874" s="258"/>
    </row>
    <row r="1875" spans="2:12" ht="15.75">
      <c r="B1875" s="258"/>
      <c r="C1875" s="266"/>
      <c r="D1875" s="748" t="s">
        <v>622</v>
      </c>
      <c r="E1875" s="749"/>
      <c r="F1875" s="749"/>
      <c r="G1875" s="298" t="s">
        <v>623</v>
      </c>
      <c r="H1875" s="299">
        <v>17534.810000000001</v>
      </c>
      <c r="I1875" s="405">
        <v>0.05</v>
      </c>
      <c r="J1875" s="283">
        <f>+IF(D1875="","",H1875*I1875)</f>
        <v>876.74050000000011</v>
      </c>
      <c r="K1875" s="267"/>
      <c r="L1875" s="258"/>
    </row>
    <row r="1876" spans="2:12" ht="15.75">
      <c r="B1876" s="258"/>
      <c r="C1876" s="266"/>
      <c r="D1876" s="750"/>
      <c r="E1876" s="751"/>
      <c r="F1876" s="752"/>
      <c r="G1876" s="298" t="s">
        <v>618</v>
      </c>
      <c r="H1876" s="301" t="s">
        <v>618</v>
      </c>
      <c r="I1876" s="406"/>
      <c r="J1876" s="287" t="str">
        <f>+IF(D1876="","",H1876*I1876)</f>
        <v/>
      </c>
      <c r="K1876" s="267"/>
      <c r="L1876" s="258"/>
    </row>
    <row r="1877" spans="2:12" ht="15.75">
      <c r="B1877" s="258"/>
      <c r="C1877" s="266"/>
      <c r="D1877" s="783"/>
      <c r="E1877" s="784"/>
      <c r="F1877" s="784"/>
      <c r="G1877" s="304" t="s">
        <v>618</v>
      </c>
      <c r="H1877" s="305" t="s">
        <v>618</v>
      </c>
      <c r="I1877" s="407"/>
      <c r="J1877" s="307" t="str">
        <f>+IF(D1877="","",H1877*I1877)</f>
        <v/>
      </c>
      <c r="K1877" s="267"/>
      <c r="L1877" s="258"/>
    </row>
    <row r="1878" spans="2:12" ht="15.75">
      <c r="B1878" s="258"/>
      <c r="C1878" s="266"/>
      <c r="D1878" s="258"/>
      <c r="E1878" s="258"/>
      <c r="F1878" s="258"/>
      <c r="G1878" s="740" t="s">
        <v>624</v>
      </c>
      <c r="H1878" s="740"/>
      <c r="I1878" s="741"/>
      <c r="J1878" s="308">
        <f>ROUND(+SUM(J1875:J1877),2)</f>
        <v>876.74</v>
      </c>
      <c r="K1878" s="267"/>
      <c r="L1878" s="258"/>
    </row>
    <row r="1879" spans="2:12" ht="15.75">
      <c r="B1879" s="258"/>
      <c r="C1879" s="266"/>
      <c r="D1879" s="670"/>
      <c r="E1879" s="670"/>
      <c r="F1879" s="670"/>
      <c r="G1879" s="670"/>
      <c r="H1879" s="670"/>
      <c r="I1879" s="670"/>
      <c r="J1879" s="670"/>
      <c r="K1879" s="267"/>
      <c r="L1879" s="258"/>
    </row>
    <row r="1880" spans="2:12" ht="15.75">
      <c r="B1880" s="258"/>
      <c r="C1880" s="266"/>
      <c r="D1880" s="742" t="s">
        <v>625</v>
      </c>
      <c r="E1880" s="743"/>
      <c r="F1880" s="743"/>
      <c r="G1880" s="743"/>
      <c r="H1880" s="743"/>
      <c r="I1880" s="743"/>
      <c r="J1880" s="744"/>
      <c r="K1880" s="267"/>
      <c r="L1880" s="309"/>
    </row>
    <row r="1881" spans="2:12" ht="15.75">
      <c r="B1881" s="310"/>
      <c r="C1881" s="311"/>
      <c r="D1881" s="745" t="s">
        <v>70</v>
      </c>
      <c r="E1881" s="746"/>
      <c r="F1881" s="746"/>
      <c r="G1881" s="313" t="s">
        <v>606</v>
      </c>
      <c r="H1881" s="314" t="s">
        <v>621</v>
      </c>
      <c r="I1881" s="408" t="s">
        <v>611</v>
      </c>
      <c r="J1881" s="315" t="s">
        <v>612</v>
      </c>
      <c r="K1881" s="316"/>
      <c r="L1881" s="317"/>
    </row>
    <row r="1882" spans="2:12" ht="15.75">
      <c r="B1882" s="258"/>
      <c r="C1882" s="266"/>
      <c r="D1882" s="725" t="s">
        <v>715</v>
      </c>
      <c r="E1882" s="726"/>
      <c r="F1882" s="726"/>
      <c r="G1882" s="318" t="s">
        <v>627</v>
      </c>
      <c r="H1882" s="319">
        <v>35069.629374999997</v>
      </c>
      <c r="I1882" s="409">
        <v>0.5</v>
      </c>
      <c r="J1882" s="321">
        <f>(+IF(D1882="","",(H1882*I1882)))</f>
        <v>17534.814687499998</v>
      </c>
      <c r="K1882" s="267"/>
      <c r="L1882" s="309"/>
    </row>
    <row r="1883" spans="2:12" ht="15.75">
      <c r="B1883" s="258"/>
      <c r="C1883" s="266"/>
      <c r="D1883" s="725"/>
      <c r="E1883" s="726"/>
      <c r="F1883" s="726"/>
      <c r="G1883" s="318"/>
      <c r="H1883" s="319" t="s">
        <v>618</v>
      </c>
      <c r="I1883" s="409"/>
      <c r="J1883" s="321" t="str">
        <f>(+IF(D1883="","",(H1883*I1883)))</f>
        <v/>
      </c>
      <c r="K1883" s="267"/>
      <c r="L1883" s="309"/>
    </row>
    <row r="1884" spans="2:12" ht="15.75">
      <c r="B1884" s="258"/>
      <c r="C1884" s="266"/>
      <c r="D1884" s="725"/>
      <c r="E1884" s="726"/>
      <c r="F1884" s="726"/>
      <c r="G1884" s="318"/>
      <c r="H1884" s="319"/>
      <c r="I1884" s="409"/>
      <c r="J1884" s="321" t="str">
        <f>(+IF(D1884="","",(H1884*I1884)))</f>
        <v/>
      </c>
      <c r="K1884" s="267"/>
      <c r="L1884" s="309"/>
    </row>
    <row r="1885" spans="2:12" ht="15.75">
      <c r="B1885" s="258"/>
      <c r="C1885" s="266"/>
      <c r="D1885" s="727"/>
      <c r="E1885" s="728"/>
      <c r="F1885" s="728"/>
      <c r="G1885" s="322"/>
      <c r="H1885" s="323"/>
      <c r="I1885" s="410"/>
      <c r="J1885" s="325"/>
      <c r="K1885" s="267"/>
      <c r="L1885" s="309"/>
    </row>
    <row r="1886" spans="2:12" ht="15.75">
      <c r="B1886" s="258"/>
      <c r="C1886" s="266"/>
      <c r="D1886" s="258"/>
      <c r="E1886" s="258"/>
      <c r="F1886" s="258"/>
      <c r="G1886" s="729" t="s">
        <v>628</v>
      </c>
      <c r="H1886" s="729"/>
      <c r="I1886" s="730"/>
      <c r="J1886" s="293">
        <f>+ROUND(SUM(J1882:J1885),2)</f>
        <v>17534.810000000001</v>
      </c>
      <c r="K1886" s="267"/>
      <c r="L1886" s="309"/>
    </row>
    <row r="1887" spans="2:12" ht="15.75">
      <c r="B1887" s="258"/>
      <c r="C1887" s="266"/>
      <c r="D1887" s="258"/>
      <c r="E1887" s="258"/>
      <c r="F1887" s="258"/>
      <c r="G1887" s="326"/>
      <c r="H1887" s="327"/>
      <c r="I1887" s="411"/>
      <c r="J1887" s="258"/>
      <c r="K1887" s="267"/>
      <c r="L1887" s="258"/>
    </row>
    <row r="1888" spans="2:12" ht="15.75">
      <c r="B1888" s="258"/>
      <c r="C1888" s="266"/>
      <c r="D1888" s="731" t="s">
        <v>629</v>
      </c>
      <c r="E1888" s="732"/>
      <c r="F1888" s="732"/>
      <c r="G1888" s="732"/>
      <c r="H1888" s="732"/>
      <c r="I1888" s="733"/>
      <c r="J1888" s="328">
        <f>ROUND((SUM(+J1871+J1878+J1886)),2)</f>
        <v>60141.9</v>
      </c>
      <c r="K1888" s="267"/>
      <c r="L1888" s="258"/>
    </row>
    <row r="1889" spans="2:12" ht="15.75">
      <c r="B1889" s="258"/>
      <c r="C1889" s="266"/>
      <c r="D1889" s="258"/>
      <c r="E1889" s="258"/>
      <c r="F1889" s="258"/>
      <c r="G1889" s="326"/>
      <c r="H1889" s="327"/>
      <c r="I1889" s="411"/>
      <c r="J1889" s="258"/>
      <c r="K1889" s="267"/>
      <c r="L1889" s="258"/>
    </row>
    <row r="1890" spans="2:12" ht="15.75">
      <c r="B1890" s="329"/>
      <c r="C1890" s="330"/>
      <c r="D1890" s="734" t="s">
        <v>630</v>
      </c>
      <c r="E1890" s="735"/>
      <c r="F1890" s="736"/>
      <c r="G1890" s="331"/>
      <c r="H1890" s="332"/>
      <c r="I1890" s="412">
        <v>0</v>
      </c>
      <c r="J1890" s="334">
        <f>+J1888*I1890</f>
        <v>0</v>
      </c>
      <c r="K1890" s="335"/>
      <c r="L1890" s="329"/>
    </row>
    <row r="1891" spans="2:12" ht="15.75">
      <c r="B1891" s="258"/>
      <c r="C1891" s="266"/>
      <c r="D1891" s="731" t="s">
        <v>631</v>
      </c>
      <c r="E1891" s="732"/>
      <c r="F1891" s="732"/>
      <c r="G1891" s="732"/>
      <c r="H1891" s="732"/>
      <c r="I1891" s="733"/>
      <c r="J1891" s="328">
        <f>+J1890+J1888</f>
        <v>60141.9</v>
      </c>
      <c r="K1891" s="267"/>
      <c r="L1891" s="258"/>
    </row>
    <row r="1892" spans="2:12" ht="15.75">
      <c r="B1892" s="258"/>
      <c r="C1892" s="266"/>
      <c r="D1892" s="258"/>
      <c r="E1892" s="258"/>
      <c r="F1892" s="258"/>
      <c r="G1892" s="326"/>
      <c r="H1892" s="327"/>
      <c r="I1892" s="411"/>
      <c r="J1892" s="258"/>
      <c r="K1892" s="267"/>
      <c r="L1892" s="258"/>
    </row>
    <row r="1893" spans="2:12" ht="15.75">
      <c r="B1893" s="329"/>
      <c r="C1893" s="330"/>
      <c r="D1893" s="771" t="s">
        <v>21</v>
      </c>
      <c r="E1893" s="772"/>
      <c r="F1893" s="772"/>
      <c r="G1893" s="336"/>
      <c r="H1893" s="337"/>
      <c r="I1893" s="338">
        <v>0.24</v>
      </c>
      <c r="J1893" s="339">
        <f>+J1888*I1893</f>
        <v>14434.056</v>
      </c>
      <c r="K1893" s="335"/>
      <c r="L1893" s="329"/>
    </row>
    <row r="1894" spans="2:12" ht="15.75">
      <c r="B1894" s="329"/>
      <c r="C1894" s="330"/>
      <c r="D1894" s="773" t="s">
        <v>632</v>
      </c>
      <c r="E1894" s="774"/>
      <c r="F1894" s="774"/>
      <c r="G1894" s="336"/>
      <c r="H1894" s="337"/>
      <c r="I1894" s="340">
        <v>0.01</v>
      </c>
      <c r="J1894" s="341">
        <f>+J1888*I1894</f>
        <v>601.41899999999998</v>
      </c>
      <c r="K1894" s="335"/>
      <c r="L1894" s="329"/>
    </row>
    <row r="1895" spans="2:12" ht="15.75">
      <c r="B1895" s="329"/>
      <c r="C1895" s="330"/>
      <c r="D1895" s="773" t="s">
        <v>75</v>
      </c>
      <c r="E1895" s="774"/>
      <c r="F1895" s="774"/>
      <c r="G1895" s="342"/>
      <c r="H1895" s="343"/>
      <c r="I1895" s="340">
        <v>0.05</v>
      </c>
      <c r="J1895" s="341">
        <f>+J1888*I1895</f>
        <v>3007.0950000000003</v>
      </c>
      <c r="K1895" s="335"/>
      <c r="L1895" s="329"/>
    </row>
    <row r="1896" spans="2:12" ht="15.75">
      <c r="B1896" s="258"/>
      <c r="C1896" s="266"/>
      <c r="D1896" s="775" t="s">
        <v>633</v>
      </c>
      <c r="E1896" s="776"/>
      <c r="F1896" s="776"/>
      <c r="G1896" s="776"/>
      <c r="H1896" s="776"/>
      <c r="I1896" s="776"/>
      <c r="J1896" s="344">
        <f>SUM(J1893:J1895)</f>
        <v>18042.57</v>
      </c>
      <c r="K1896" s="267"/>
      <c r="L1896" s="258"/>
    </row>
    <row r="1897" spans="2:12" ht="15.75">
      <c r="B1897" s="258"/>
      <c r="C1897" s="266"/>
      <c r="D1897" s="757"/>
      <c r="E1897" s="757"/>
      <c r="F1897" s="757"/>
      <c r="G1897" s="757"/>
      <c r="H1897" s="757"/>
      <c r="I1897" s="757"/>
      <c r="J1897" s="757"/>
      <c r="K1897" s="267"/>
      <c r="L1897" s="258"/>
    </row>
    <row r="1898" spans="2:12" ht="15.75">
      <c r="B1898" s="258"/>
      <c r="C1898" s="266"/>
      <c r="D1898" s="759" t="s">
        <v>634</v>
      </c>
      <c r="E1898" s="760"/>
      <c r="F1898" s="760"/>
      <c r="G1898" s="760"/>
      <c r="H1898" s="760"/>
      <c r="I1898" s="761"/>
      <c r="J1898" s="345">
        <f>ROUND(SUM(J1891+J1896),0)</f>
        <v>78184</v>
      </c>
      <c r="K1898" s="267"/>
      <c r="L1898" s="258"/>
    </row>
    <row r="1899" spans="2:12" ht="15.75">
      <c r="B1899" s="258"/>
      <c r="C1899" s="266"/>
      <c r="D1899" s="757"/>
      <c r="E1899" s="757"/>
      <c r="F1899" s="757"/>
      <c r="G1899" s="757"/>
      <c r="H1899" s="757"/>
      <c r="I1899" s="757"/>
      <c r="J1899" s="757"/>
      <c r="K1899" s="267"/>
      <c r="L1899" s="258"/>
    </row>
    <row r="1900" spans="2:12" ht="15.75">
      <c r="B1900" s="258"/>
      <c r="C1900" s="266"/>
      <c r="D1900" s="762" t="s">
        <v>635</v>
      </c>
      <c r="E1900" s="763"/>
      <c r="F1900" s="764"/>
      <c r="G1900" s="765"/>
      <c r="H1900" s="766"/>
      <c r="I1900" s="766"/>
      <c r="J1900" s="767"/>
      <c r="K1900" s="267"/>
      <c r="L1900" s="258"/>
    </row>
    <row r="1901" spans="2:12" ht="15.75">
      <c r="B1901" s="258"/>
      <c r="C1901" s="266"/>
      <c r="D1901" s="753"/>
      <c r="E1901" s="785"/>
      <c r="F1901" s="786"/>
      <c r="G1901" s="768"/>
      <c r="H1901" s="769"/>
      <c r="I1901" s="769"/>
      <c r="J1901" s="770"/>
      <c r="K1901" s="267"/>
      <c r="L1901" s="258"/>
    </row>
    <row r="1902" spans="2:12" ht="15.75">
      <c r="B1902" s="258"/>
      <c r="C1902" s="266"/>
      <c r="D1902" s="753"/>
      <c r="E1902" s="785"/>
      <c r="F1902" s="786"/>
      <c r="G1902" s="756" t="s">
        <v>636</v>
      </c>
      <c r="H1902" s="757"/>
      <c r="I1902" s="757"/>
      <c r="J1902" s="758"/>
      <c r="K1902" s="267"/>
      <c r="L1902" s="258"/>
    </row>
    <row r="1903" spans="2:12" ht="15.75">
      <c r="B1903" s="258"/>
      <c r="C1903" s="266"/>
      <c r="D1903" s="753"/>
      <c r="E1903" s="785"/>
      <c r="F1903" s="786"/>
      <c r="G1903" s="756" t="s">
        <v>637</v>
      </c>
      <c r="H1903" s="757"/>
      <c r="I1903" s="757"/>
      <c r="J1903" s="758"/>
      <c r="K1903" s="267"/>
      <c r="L1903" s="258"/>
    </row>
    <row r="1904" spans="2:12" ht="15.75">
      <c r="B1904" s="258"/>
      <c r="C1904" s="266"/>
      <c r="D1904" s="753"/>
      <c r="E1904" s="785"/>
      <c r="F1904" s="786"/>
      <c r="G1904" s="756" t="s">
        <v>79</v>
      </c>
      <c r="H1904" s="757"/>
      <c r="I1904" s="757"/>
      <c r="J1904" s="758"/>
      <c r="K1904" s="267"/>
      <c r="L1904" s="258"/>
    </row>
    <row r="1905" spans="2:12" ht="15.75">
      <c r="B1905" s="258"/>
      <c r="C1905" s="266"/>
      <c r="D1905" s="787"/>
      <c r="E1905" s="788"/>
      <c r="F1905" s="789"/>
      <c r="G1905" s="756" t="s">
        <v>636</v>
      </c>
      <c r="H1905" s="757"/>
      <c r="I1905" s="757"/>
      <c r="J1905" s="758"/>
      <c r="K1905" s="267"/>
      <c r="L1905" s="258"/>
    </row>
    <row r="1906" spans="2:12" ht="15.75">
      <c r="B1906" s="258"/>
      <c r="C1906" s="266"/>
      <c r="D1906" s="777"/>
      <c r="E1906" s="790"/>
      <c r="F1906" s="791"/>
      <c r="G1906" s="780" t="s">
        <v>638</v>
      </c>
      <c r="H1906" s="781"/>
      <c r="I1906" s="781"/>
      <c r="J1906" s="782"/>
      <c r="K1906" s="267"/>
      <c r="L1906" s="258"/>
    </row>
    <row r="1907" spans="2:12" ht="15.75">
      <c r="B1907" s="258"/>
      <c r="C1907" s="346"/>
      <c r="D1907" s="347"/>
      <c r="E1907" s="347"/>
      <c r="F1907" s="347"/>
      <c r="G1907" s="348"/>
      <c r="H1907" s="349"/>
      <c r="I1907" s="413"/>
      <c r="J1907" s="347"/>
      <c r="K1907" s="350"/>
      <c r="L1907" s="258"/>
    </row>
    <row r="1908" spans="2:12" ht="15.75">
      <c r="B1908" s="258"/>
      <c r="C1908" s="258"/>
      <c r="D1908" s="258"/>
      <c r="E1908" s="258"/>
      <c r="F1908" s="258"/>
      <c r="G1908" s="326"/>
      <c r="H1908" s="351"/>
      <c r="I1908" s="411"/>
      <c r="J1908" s="258"/>
      <c r="K1908" s="258"/>
      <c r="L1908" s="258"/>
    </row>
    <row r="1909" spans="2:12" ht="15.75">
      <c r="B1909" s="258"/>
      <c r="C1909" s="670"/>
      <c r="D1909" s="670"/>
      <c r="E1909" s="670"/>
      <c r="F1909" s="670"/>
      <c r="G1909" s="670"/>
      <c r="H1909" s="670"/>
      <c r="I1909" s="670"/>
      <c r="J1909" s="670"/>
      <c r="K1909" s="258"/>
      <c r="L1909" s="258"/>
    </row>
    <row r="1910" spans="2:12" ht="15.75">
      <c r="B1910" s="258"/>
      <c r="C1910" s="261"/>
      <c r="D1910" s="262"/>
      <c r="E1910" s="262"/>
      <c r="F1910" s="262"/>
      <c r="G1910" s="263"/>
      <c r="H1910" s="264"/>
      <c r="I1910" s="392"/>
      <c r="J1910" s="262"/>
      <c r="K1910" s="265"/>
      <c r="L1910" s="258"/>
    </row>
    <row r="1911" spans="2:12" ht="15.75">
      <c r="B1911" s="258"/>
      <c r="C1911" s="266"/>
      <c r="D1911" s="671"/>
      <c r="E1911" s="672"/>
      <c r="F1911" s="675" t="s">
        <v>592</v>
      </c>
      <c r="G1911" s="676"/>
      <c r="H1911" s="677"/>
      <c r="I1911" s="681" t="s">
        <v>593</v>
      </c>
      <c r="J1911" s="682"/>
      <c r="K1911" s="267"/>
      <c r="L1911" s="258"/>
    </row>
    <row r="1912" spans="2:12" ht="15.75">
      <c r="B1912" s="258"/>
      <c r="C1912" s="266"/>
      <c r="D1912" s="673"/>
      <c r="E1912" s="674"/>
      <c r="F1912" s="678"/>
      <c r="G1912" s="679"/>
      <c r="H1912" s="680"/>
      <c r="I1912" s="683" t="s">
        <v>594</v>
      </c>
      <c r="J1912" s="684"/>
      <c r="K1912" s="267"/>
      <c r="L1912" s="258"/>
    </row>
    <row r="1913" spans="2:12" ht="16.5">
      <c r="B1913" s="258"/>
      <c r="C1913" s="266"/>
      <c r="D1913" s="685" t="s">
        <v>595</v>
      </c>
      <c r="E1913" s="686"/>
      <c r="F1913" s="686"/>
      <c r="G1913" s="686"/>
      <c r="H1913" s="687"/>
      <c r="I1913" s="683" t="s">
        <v>596</v>
      </c>
      <c r="J1913" s="684"/>
      <c r="K1913" s="267"/>
      <c r="L1913" s="258"/>
    </row>
    <row r="1914" spans="2:12" ht="16.5">
      <c r="B1914" s="258"/>
      <c r="C1914" s="266"/>
      <c r="D1914" s="708" t="s">
        <v>597</v>
      </c>
      <c r="E1914" s="709"/>
      <c r="F1914" s="709"/>
      <c r="G1914" s="709"/>
      <c r="H1914" s="709"/>
      <c r="I1914" s="709"/>
      <c r="J1914" s="710"/>
      <c r="K1914" s="267"/>
      <c r="L1914" s="258"/>
    </row>
    <row r="1915" spans="2:12" ht="15.75">
      <c r="B1915" s="258"/>
      <c r="C1915" s="266"/>
      <c r="D1915" s="268"/>
      <c r="E1915" s="268"/>
      <c r="F1915" s="268"/>
      <c r="G1915" s="269"/>
      <c r="H1915" s="269"/>
      <c r="I1915" s="268"/>
      <c r="J1915" s="268"/>
      <c r="K1915" s="267"/>
      <c r="L1915" s="258"/>
    </row>
    <row r="1916" spans="2:12" ht="16.5">
      <c r="B1916" s="259"/>
      <c r="C1916" s="270"/>
      <c r="D1916" s="271" t="s">
        <v>598</v>
      </c>
      <c r="E1916" s="711" t="s">
        <v>599</v>
      </c>
      <c r="F1916" s="712"/>
      <c r="G1916" s="712"/>
      <c r="H1916" s="712"/>
      <c r="I1916" s="712"/>
      <c r="J1916" s="713"/>
      <c r="K1916" s="272"/>
      <c r="L1916" s="259"/>
    </row>
    <row r="1917" spans="2:12" ht="16.5">
      <c r="B1917" s="258"/>
      <c r="C1917" s="266"/>
      <c r="D1917" s="273">
        <v>2</v>
      </c>
      <c r="E1917" s="714" t="s">
        <v>653</v>
      </c>
      <c r="F1917" s="715"/>
      <c r="G1917" s="715"/>
      <c r="H1917" s="715"/>
      <c r="I1917" s="715"/>
      <c r="J1917" s="716"/>
      <c r="K1917" s="267"/>
      <c r="L1917" s="258"/>
    </row>
    <row r="1918" spans="2:12" ht="16.5">
      <c r="B1918" s="259"/>
      <c r="C1918" s="270"/>
      <c r="D1918" s="271" t="s">
        <v>601</v>
      </c>
      <c r="E1918" s="711" t="s">
        <v>602</v>
      </c>
      <c r="F1918" s="712"/>
      <c r="G1918" s="712"/>
      <c r="H1918" s="712"/>
      <c r="I1918" s="712"/>
      <c r="J1918" s="713"/>
      <c r="K1918" s="272"/>
      <c r="L1918" s="259"/>
    </row>
    <row r="1919" spans="2:12" ht="16.5">
      <c r="B1919" s="258"/>
      <c r="C1919" s="266"/>
      <c r="D1919" s="273">
        <v>2.12</v>
      </c>
      <c r="E1919" s="714" t="s">
        <v>706</v>
      </c>
      <c r="F1919" s="715"/>
      <c r="G1919" s="715"/>
      <c r="H1919" s="715"/>
      <c r="I1919" s="715"/>
      <c r="J1919" s="716"/>
      <c r="K1919" s="267"/>
      <c r="L1919" s="258"/>
    </row>
    <row r="1920" spans="2:12" ht="16.5">
      <c r="B1920" s="259"/>
      <c r="C1920" s="270"/>
      <c r="D1920" s="275" t="s">
        <v>604</v>
      </c>
      <c r="E1920" s="717" t="s">
        <v>605</v>
      </c>
      <c r="F1920" s="718"/>
      <c r="G1920" s="718"/>
      <c r="H1920" s="718"/>
      <c r="I1920" s="719"/>
      <c r="J1920" s="723" t="s">
        <v>606</v>
      </c>
      <c r="K1920" s="272"/>
      <c r="L1920" s="259"/>
    </row>
    <row r="1921" spans="2:12" ht="16.5">
      <c r="B1921" s="258"/>
      <c r="C1921" s="266"/>
      <c r="D1921" s="276" t="s">
        <v>753</v>
      </c>
      <c r="E1921" s="720"/>
      <c r="F1921" s="721"/>
      <c r="G1921" s="721"/>
      <c r="H1921" s="721"/>
      <c r="I1921" s="722"/>
      <c r="J1921" s="724"/>
      <c r="K1921" s="267"/>
      <c r="L1921" s="258"/>
    </row>
    <row r="1922" spans="2:12" ht="16.5">
      <c r="B1922" s="259"/>
      <c r="C1922" s="270"/>
      <c r="D1922" s="275" t="s">
        <v>608</v>
      </c>
      <c r="E1922" s="692" t="s">
        <v>199</v>
      </c>
      <c r="F1922" s="693"/>
      <c r="G1922" s="693"/>
      <c r="H1922" s="693"/>
      <c r="I1922" s="694"/>
      <c r="J1922" s="698" t="s">
        <v>225</v>
      </c>
      <c r="K1922" s="272"/>
      <c r="L1922" s="259"/>
    </row>
    <row r="1923" spans="2:12" ht="16.5">
      <c r="B1923" s="258"/>
      <c r="C1923" s="266"/>
      <c r="D1923" s="276" t="s">
        <v>753</v>
      </c>
      <c r="E1923" s="695"/>
      <c r="F1923" s="696"/>
      <c r="G1923" s="696"/>
      <c r="H1923" s="696"/>
      <c r="I1923" s="697"/>
      <c r="J1923" s="699"/>
      <c r="K1923" s="267"/>
      <c r="L1923" s="258"/>
    </row>
    <row r="1924" spans="2:12" ht="15.75">
      <c r="B1924" s="258"/>
      <c r="C1924" s="266"/>
      <c r="D1924" s="700"/>
      <c r="E1924" s="700"/>
      <c r="F1924" s="700"/>
      <c r="G1924" s="700"/>
      <c r="H1924" s="700"/>
      <c r="I1924" s="700"/>
      <c r="J1924" s="700"/>
      <c r="K1924" s="267"/>
      <c r="L1924" s="258"/>
    </row>
    <row r="1925" spans="2:12" ht="15.75">
      <c r="B1925" s="258"/>
      <c r="C1925" s="266"/>
      <c r="D1925" s="701" t="s">
        <v>609</v>
      </c>
      <c r="E1925" s="702"/>
      <c r="F1925" s="702"/>
      <c r="G1925" s="702"/>
      <c r="H1925" s="702"/>
      <c r="I1925" s="702"/>
      <c r="J1925" s="703"/>
      <c r="K1925" s="267"/>
      <c r="L1925" s="258"/>
    </row>
    <row r="1926" spans="2:12" ht="15.75">
      <c r="B1926" s="258"/>
      <c r="C1926" s="266"/>
      <c r="D1926" s="704" t="s">
        <v>70</v>
      </c>
      <c r="E1926" s="705"/>
      <c r="F1926" s="705"/>
      <c r="G1926" s="277" t="s">
        <v>606</v>
      </c>
      <c r="H1926" s="277" t="s">
        <v>610</v>
      </c>
      <c r="I1926" s="393" t="s">
        <v>611</v>
      </c>
      <c r="J1926" s="279" t="s">
        <v>612</v>
      </c>
      <c r="K1926" s="267"/>
      <c r="L1926" s="258"/>
    </row>
    <row r="1927" spans="2:12" ht="16.5">
      <c r="B1927" s="258"/>
      <c r="C1927" s="266"/>
      <c r="D1927" s="706" t="s">
        <v>722</v>
      </c>
      <c r="E1927" s="707"/>
      <c r="F1927" s="707"/>
      <c r="G1927" s="280" t="s">
        <v>174</v>
      </c>
      <c r="H1927" s="281">
        <v>6902.42</v>
      </c>
      <c r="I1927" s="394">
        <v>3</v>
      </c>
      <c r="J1927" s="283">
        <f>ROUND((+IF(D1927="","",H1927*I1927)),2)</f>
        <v>20707.259999999998</v>
      </c>
      <c r="K1927" s="267"/>
      <c r="L1927" s="258"/>
    </row>
    <row r="1928" spans="2:12" ht="16.5">
      <c r="B1928" s="258"/>
      <c r="C1928" s="266"/>
      <c r="D1928" s="688" t="s">
        <v>711</v>
      </c>
      <c r="E1928" s="689"/>
      <c r="F1928" s="689"/>
      <c r="G1928" s="284" t="s">
        <v>710</v>
      </c>
      <c r="H1928" s="285">
        <v>52600</v>
      </c>
      <c r="I1928" s="395">
        <v>6.0000000000000001E-3</v>
      </c>
      <c r="J1928" s="287">
        <f t="shared" ref="J1928:J1936" si="16">+IF(D1928="","",H1928*I1928)</f>
        <v>315.60000000000002</v>
      </c>
      <c r="K1928" s="267"/>
      <c r="L1928" s="258"/>
    </row>
    <row r="1929" spans="2:12" ht="16.5">
      <c r="B1929" s="258"/>
      <c r="C1929" s="266"/>
      <c r="D1929" s="688" t="s">
        <v>709</v>
      </c>
      <c r="E1929" s="689"/>
      <c r="F1929" s="689"/>
      <c r="G1929" s="284" t="s">
        <v>710</v>
      </c>
      <c r="H1929" s="285">
        <v>64850</v>
      </c>
      <c r="I1929" s="395">
        <v>6.0000000000000001E-3</v>
      </c>
      <c r="J1929" s="287">
        <f t="shared" si="16"/>
        <v>389.1</v>
      </c>
      <c r="K1929" s="267"/>
      <c r="L1929" s="258"/>
    </row>
    <row r="1930" spans="2:12" ht="16.5">
      <c r="B1930" s="258"/>
      <c r="C1930" s="266"/>
      <c r="D1930" s="688" t="s">
        <v>754</v>
      </c>
      <c r="E1930" s="689"/>
      <c r="F1930" s="689"/>
      <c r="G1930" s="284" t="s">
        <v>225</v>
      </c>
      <c r="H1930" s="285">
        <v>874.5</v>
      </c>
      <c r="I1930" s="401">
        <v>1</v>
      </c>
      <c r="J1930" s="287">
        <f t="shared" si="16"/>
        <v>874.5</v>
      </c>
      <c r="K1930" s="267"/>
      <c r="L1930" s="258"/>
    </row>
    <row r="1931" spans="2:12" ht="16.5">
      <c r="B1931" s="258"/>
      <c r="C1931" s="266"/>
      <c r="D1931" s="688" t="s">
        <v>724</v>
      </c>
      <c r="E1931" s="689"/>
      <c r="F1931" s="689"/>
      <c r="G1931" s="284" t="s">
        <v>225</v>
      </c>
      <c r="H1931" s="285">
        <v>1380.5</v>
      </c>
      <c r="I1931" s="401">
        <v>1</v>
      </c>
      <c r="J1931" s="287">
        <f t="shared" si="16"/>
        <v>1380.5</v>
      </c>
      <c r="K1931" s="267"/>
      <c r="L1931" s="258"/>
    </row>
    <row r="1932" spans="2:12" ht="16.5">
      <c r="B1932" s="258"/>
      <c r="C1932" s="266"/>
      <c r="D1932" s="688" t="s">
        <v>723</v>
      </c>
      <c r="E1932" s="689"/>
      <c r="F1932" s="689"/>
      <c r="G1932" s="284" t="s">
        <v>225</v>
      </c>
      <c r="H1932" s="285">
        <v>1921</v>
      </c>
      <c r="I1932" s="401">
        <v>1</v>
      </c>
      <c r="J1932" s="287">
        <f t="shared" si="16"/>
        <v>1921</v>
      </c>
      <c r="K1932" s="267"/>
      <c r="L1932" s="258"/>
    </row>
    <row r="1933" spans="2:12" ht="16.5">
      <c r="B1933" s="258"/>
      <c r="C1933" s="266"/>
      <c r="D1933" s="688" t="s">
        <v>731</v>
      </c>
      <c r="E1933" s="689"/>
      <c r="F1933" s="689"/>
      <c r="G1933" s="284" t="s">
        <v>225</v>
      </c>
      <c r="H1933" s="285">
        <v>1083.5</v>
      </c>
      <c r="I1933" s="401">
        <v>1</v>
      </c>
      <c r="J1933" s="287">
        <f t="shared" si="16"/>
        <v>1083.5</v>
      </c>
      <c r="K1933" s="267"/>
      <c r="L1933" s="258"/>
    </row>
    <row r="1934" spans="2:12" ht="16.5">
      <c r="B1934" s="258"/>
      <c r="C1934" s="266"/>
      <c r="D1934" s="842" t="s">
        <v>732</v>
      </c>
      <c r="E1934" s="843"/>
      <c r="F1934" s="843"/>
      <c r="G1934" s="396" t="s">
        <v>733</v>
      </c>
      <c r="H1934" s="397">
        <v>1800</v>
      </c>
      <c r="I1934" s="400">
        <v>0.1</v>
      </c>
      <c r="J1934" s="399">
        <f t="shared" si="16"/>
        <v>180</v>
      </c>
      <c r="K1934" s="267"/>
      <c r="L1934" s="258"/>
    </row>
    <row r="1935" spans="2:12" ht="16.5">
      <c r="B1935" s="258"/>
      <c r="C1935" s="266"/>
      <c r="D1935" s="842" t="s">
        <v>742</v>
      </c>
      <c r="E1935" s="843"/>
      <c r="F1935" s="843"/>
      <c r="G1935" s="396" t="s">
        <v>225</v>
      </c>
      <c r="H1935" s="397">
        <v>743.5</v>
      </c>
      <c r="I1935" s="400">
        <v>1</v>
      </c>
      <c r="J1935" s="399">
        <f t="shared" si="16"/>
        <v>743.5</v>
      </c>
      <c r="K1935" s="267"/>
      <c r="L1935" s="258"/>
    </row>
    <row r="1936" spans="2:12" ht="16.5">
      <c r="B1936" s="258"/>
      <c r="C1936" s="266"/>
      <c r="D1936" s="690"/>
      <c r="E1936" s="691"/>
      <c r="F1936" s="691"/>
      <c r="G1936" s="288" t="s">
        <v>618</v>
      </c>
      <c r="H1936" s="289" t="s">
        <v>618</v>
      </c>
      <c r="I1936" s="402"/>
      <c r="J1936" s="291" t="str">
        <f t="shared" si="16"/>
        <v/>
      </c>
      <c r="K1936" s="267"/>
      <c r="L1936" s="258"/>
    </row>
    <row r="1937" spans="2:12" ht="15.75">
      <c r="B1937" s="258"/>
      <c r="C1937" s="266"/>
      <c r="D1937" s="258"/>
      <c r="E1937" s="258"/>
      <c r="F1937" s="258"/>
      <c r="G1937" s="740" t="s">
        <v>619</v>
      </c>
      <c r="H1937" s="740"/>
      <c r="I1937" s="741"/>
      <c r="J1937" s="293">
        <f>+ROUND(SUM(J1927:J1936),2)</f>
        <v>27594.959999999999</v>
      </c>
      <c r="K1937" s="267"/>
      <c r="L1937" s="258"/>
    </row>
    <row r="1938" spans="2:12" ht="15.75">
      <c r="B1938" s="258"/>
      <c r="C1938" s="266"/>
      <c r="D1938" s="258"/>
      <c r="E1938" s="258"/>
      <c r="F1938" s="258"/>
      <c r="G1938" s="294"/>
      <c r="H1938" s="294"/>
      <c r="I1938" s="403"/>
      <c r="J1938" s="295"/>
      <c r="K1938" s="267"/>
      <c r="L1938" s="258"/>
    </row>
    <row r="1939" spans="2:12" ht="15.75">
      <c r="B1939" s="258"/>
      <c r="C1939" s="266"/>
      <c r="D1939" s="701" t="s">
        <v>620</v>
      </c>
      <c r="E1939" s="702"/>
      <c r="F1939" s="702"/>
      <c r="G1939" s="702"/>
      <c r="H1939" s="702"/>
      <c r="I1939" s="702"/>
      <c r="J1939" s="703"/>
      <c r="K1939" s="267"/>
      <c r="L1939" s="258"/>
    </row>
    <row r="1940" spans="2:12" ht="15.75">
      <c r="B1940" s="258"/>
      <c r="C1940" s="266"/>
      <c r="D1940" s="747" t="s">
        <v>70</v>
      </c>
      <c r="E1940" s="747"/>
      <c r="F1940" s="747"/>
      <c r="G1940" s="297" t="s">
        <v>606</v>
      </c>
      <c r="H1940" s="297" t="s">
        <v>621</v>
      </c>
      <c r="I1940" s="404" t="s">
        <v>611</v>
      </c>
      <c r="J1940" s="296" t="s">
        <v>612</v>
      </c>
      <c r="K1940" s="267"/>
      <c r="L1940" s="258"/>
    </row>
    <row r="1941" spans="2:12" ht="15.75">
      <c r="B1941" s="258"/>
      <c r="C1941" s="266"/>
      <c r="D1941" s="748" t="s">
        <v>622</v>
      </c>
      <c r="E1941" s="749"/>
      <c r="F1941" s="749"/>
      <c r="G1941" s="298" t="s">
        <v>623</v>
      </c>
      <c r="H1941" s="299">
        <v>87674.07</v>
      </c>
      <c r="I1941" s="405">
        <v>0.05</v>
      </c>
      <c r="J1941" s="283">
        <f>+IF(D1941="","",H1941*I1941)</f>
        <v>4383.7035000000005</v>
      </c>
      <c r="K1941" s="267"/>
      <c r="L1941" s="258"/>
    </row>
    <row r="1942" spans="2:12" ht="15.75">
      <c r="B1942" s="258"/>
      <c r="C1942" s="266"/>
      <c r="D1942" s="750"/>
      <c r="E1942" s="751"/>
      <c r="F1942" s="752"/>
      <c r="G1942" s="298" t="s">
        <v>618</v>
      </c>
      <c r="H1942" s="301" t="s">
        <v>618</v>
      </c>
      <c r="I1942" s="406"/>
      <c r="J1942" s="287" t="str">
        <f>+IF(D1942="","",H1942*I1942)</f>
        <v/>
      </c>
      <c r="K1942" s="267"/>
      <c r="L1942" s="258"/>
    </row>
    <row r="1943" spans="2:12" ht="15.75">
      <c r="B1943" s="258"/>
      <c r="C1943" s="266"/>
      <c r="D1943" s="783"/>
      <c r="E1943" s="784"/>
      <c r="F1943" s="784"/>
      <c r="G1943" s="304" t="s">
        <v>618</v>
      </c>
      <c r="H1943" s="305" t="s">
        <v>618</v>
      </c>
      <c r="I1943" s="407"/>
      <c r="J1943" s="307" t="str">
        <f>+IF(D1943="","",H1943*I1943)</f>
        <v/>
      </c>
      <c r="K1943" s="267"/>
      <c r="L1943" s="258"/>
    </row>
    <row r="1944" spans="2:12" ht="15.75">
      <c r="B1944" s="258"/>
      <c r="C1944" s="266"/>
      <c r="D1944" s="258"/>
      <c r="E1944" s="258"/>
      <c r="F1944" s="258"/>
      <c r="G1944" s="740" t="s">
        <v>624</v>
      </c>
      <c r="H1944" s="740"/>
      <c r="I1944" s="741"/>
      <c r="J1944" s="308">
        <f>ROUND(+SUM(J1941:J1943),2)</f>
        <v>4383.7</v>
      </c>
      <c r="K1944" s="267"/>
      <c r="L1944" s="258"/>
    </row>
    <row r="1945" spans="2:12" ht="15.75">
      <c r="B1945" s="258"/>
      <c r="C1945" s="266"/>
      <c r="D1945" s="670"/>
      <c r="E1945" s="670"/>
      <c r="F1945" s="670"/>
      <c r="G1945" s="670"/>
      <c r="H1945" s="670"/>
      <c r="I1945" s="670"/>
      <c r="J1945" s="670"/>
      <c r="K1945" s="267"/>
      <c r="L1945" s="258"/>
    </row>
    <row r="1946" spans="2:12" ht="15.75">
      <c r="B1946" s="258"/>
      <c r="C1946" s="266"/>
      <c r="D1946" s="742" t="s">
        <v>625</v>
      </c>
      <c r="E1946" s="743"/>
      <c r="F1946" s="743"/>
      <c r="G1946" s="743"/>
      <c r="H1946" s="743"/>
      <c r="I1946" s="743"/>
      <c r="J1946" s="744"/>
      <c r="K1946" s="267"/>
      <c r="L1946" s="309"/>
    </row>
    <row r="1947" spans="2:12" ht="15.75">
      <c r="B1947" s="310"/>
      <c r="C1947" s="311"/>
      <c r="D1947" s="745" t="s">
        <v>70</v>
      </c>
      <c r="E1947" s="746"/>
      <c r="F1947" s="746"/>
      <c r="G1947" s="313" t="s">
        <v>606</v>
      </c>
      <c r="H1947" s="314" t="s">
        <v>621</v>
      </c>
      <c r="I1947" s="408" t="s">
        <v>611</v>
      </c>
      <c r="J1947" s="315" t="s">
        <v>612</v>
      </c>
      <c r="K1947" s="316"/>
      <c r="L1947" s="317"/>
    </row>
    <row r="1948" spans="2:12" ht="15.75">
      <c r="B1948" s="258"/>
      <c r="C1948" s="266"/>
      <c r="D1948" s="725" t="s">
        <v>715</v>
      </c>
      <c r="E1948" s="726"/>
      <c r="F1948" s="726"/>
      <c r="G1948" s="318" t="s">
        <v>627</v>
      </c>
      <c r="H1948" s="319">
        <v>35069.629374999997</v>
      </c>
      <c r="I1948" s="409">
        <v>2.5</v>
      </c>
      <c r="J1948" s="321">
        <f>(+IF(D1948="","",(H1948*I1948)))</f>
        <v>87674.073437499988</v>
      </c>
      <c r="K1948" s="267"/>
      <c r="L1948" s="309"/>
    </row>
    <row r="1949" spans="2:12" ht="15.75">
      <c r="B1949" s="258"/>
      <c r="C1949" s="266"/>
      <c r="D1949" s="727"/>
      <c r="E1949" s="728"/>
      <c r="F1949" s="728"/>
      <c r="G1949" s="322"/>
      <c r="H1949" s="323"/>
      <c r="I1949" s="410"/>
      <c r="J1949" s="325"/>
      <c r="K1949" s="267"/>
      <c r="L1949" s="309"/>
    </row>
    <row r="1950" spans="2:12" ht="15.75">
      <c r="B1950" s="258"/>
      <c r="C1950" s="266"/>
      <c r="D1950" s="258"/>
      <c r="E1950" s="258"/>
      <c r="F1950" s="258"/>
      <c r="G1950" s="729" t="s">
        <v>628</v>
      </c>
      <c r="H1950" s="729"/>
      <c r="I1950" s="730"/>
      <c r="J1950" s="293">
        <f>+ROUND(SUM(J1948:J1949),2)</f>
        <v>87674.07</v>
      </c>
      <c r="K1950" s="267"/>
      <c r="L1950" s="309"/>
    </row>
    <row r="1951" spans="2:12" ht="15.75">
      <c r="B1951" s="258"/>
      <c r="C1951" s="266"/>
      <c r="D1951" s="258"/>
      <c r="E1951" s="258"/>
      <c r="F1951" s="258"/>
      <c r="G1951" s="326"/>
      <c r="H1951" s="327"/>
      <c r="I1951" s="411"/>
      <c r="J1951" s="258"/>
      <c r="K1951" s="267"/>
      <c r="L1951" s="258"/>
    </row>
    <row r="1952" spans="2:12" ht="15.75">
      <c r="B1952" s="258"/>
      <c r="C1952" s="266"/>
      <c r="D1952" s="731" t="s">
        <v>629</v>
      </c>
      <c r="E1952" s="732"/>
      <c r="F1952" s="732"/>
      <c r="G1952" s="732"/>
      <c r="H1952" s="732"/>
      <c r="I1952" s="733"/>
      <c r="J1952" s="328">
        <f>ROUND((SUM(+J1937+J1944+J1950)),2)</f>
        <v>119652.73</v>
      </c>
      <c r="K1952" s="267"/>
      <c r="L1952" s="258"/>
    </row>
    <row r="1953" spans="2:12" ht="15.75">
      <c r="B1953" s="258"/>
      <c r="C1953" s="266"/>
      <c r="D1953" s="258"/>
      <c r="E1953" s="258"/>
      <c r="F1953" s="258"/>
      <c r="G1953" s="326"/>
      <c r="H1953" s="327"/>
      <c r="I1953" s="411"/>
      <c r="J1953" s="258"/>
      <c r="K1953" s="267"/>
      <c r="L1953" s="258"/>
    </row>
    <row r="1954" spans="2:12" ht="15.75">
      <c r="B1954" s="329"/>
      <c r="C1954" s="330"/>
      <c r="D1954" s="734" t="s">
        <v>630</v>
      </c>
      <c r="E1954" s="735"/>
      <c r="F1954" s="736"/>
      <c r="G1954" s="331"/>
      <c r="H1954" s="332"/>
      <c r="I1954" s="412">
        <v>0</v>
      </c>
      <c r="J1954" s="334">
        <f>+J1952*I1954</f>
        <v>0</v>
      </c>
      <c r="K1954" s="335"/>
      <c r="L1954" s="329"/>
    </row>
    <row r="1955" spans="2:12" ht="15.75">
      <c r="B1955" s="258"/>
      <c r="C1955" s="266"/>
      <c r="D1955" s="731" t="s">
        <v>631</v>
      </c>
      <c r="E1955" s="732"/>
      <c r="F1955" s="732"/>
      <c r="G1955" s="732"/>
      <c r="H1955" s="732"/>
      <c r="I1955" s="733"/>
      <c r="J1955" s="328">
        <f>+J1954+J1952</f>
        <v>119652.73</v>
      </c>
      <c r="K1955" s="267"/>
      <c r="L1955" s="258"/>
    </row>
    <row r="1956" spans="2:12" ht="15.75">
      <c r="B1956" s="258"/>
      <c r="C1956" s="266"/>
      <c r="D1956" s="258"/>
      <c r="E1956" s="258"/>
      <c r="F1956" s="258"/>
      <c r="G1956" s="326"/>
      <c r="H1956" s="327"/>
      <c r="I1956" s="411"/>
      <c r="J1956" s="258"/>
      <c r="K1956" s="267"/>
      <c r="L1956" s="258"/>
    </row>
    <row r="1957" spans="2:12" ht="15.75">
      <c r="B1957" s="329"/>
      <c r="C1957" s="330"/>
      <c r="D1957" s="771" t="s">
        <v>21</v>
      </c>
      <c r="E1957" s="772"/>
      <c r="F1957" s="772"/>
      <c r="G1957" s="336"/>
      <c r="H1957" s="337"/>
      <c r="I1957" s="338">
        <v>0.24</v>
      </c>
      <c r="J1957" s="339">
        <f>+J1952*I1957</f>
        <v>28716.655199999997</v>
      </c>
      <c r="K1957" s="335"/>
      <c r="L1957" s="329"/>
    </row>
    <row r="1958" spans="2:12" ht="15.75">
      <c r="B1958" s="329"/>
      <c r="C1958" s="330"/>
      <c r="D1958" s="773" t="s">
        <v>632</v>
      </c>
      <c r="E1958" s="774"/>
      <c r="F1958" s="774"/>
      <c r="G1958" s="336"/>
      <c r="H1958" s="337"/>
      <c r="I1958" s="340">
        <v>0.01</v>
      </c>
      <c r="J1958" s="341">
        <f>+J1952*I1958</f>
        <v>1196.5273</v>
      </c>
      <c r="K1958" s="335"/>
      <c r="L1958" s="329"/>
    </row>
    <row r="1959" spans="2:12" ht="15.75">
      <c r="B1959" s="329"/>
      <c r="C1959" s="330"/>
      <c r="D1959" s="773" t="s">
        <v>75</v>
      </c>
      <c r="E1959" s="774"/>
      <c r="F1959" s="774"/>
      <c r="G1959" s="342"/>
      <c r="H1959" s="343"/>
      <c r="I1959" s="340">
        <v>0.05</v>
      </c>
      <c r="J1959" s="341">
        <f>+J1952*I1959</f>
        <v>5982.6365000000005</v>
      </c>
      <c r="K1959" s="335"/>
      <c r="L1959" s="329"/>
    </row>
    <row r="1960" spans="2:12" ht="15.75">
      <c r="B1960" s="258"/>
      <c r="C1960" s="266"/>
      <c r="D1960" s="775" t="s">
        <v>633</v>
      </c>
      <c r="E1960" s="776"/>
      <c r="F1960" s="776"/>
      <c r="G1960" s="776"/>
      <c r="H1960" s="776"/>
      <c r="I1960" s="776"/>
      <c r="J1960" s="344">
        <f>SUM(J1957:J1959)</f>
        <v>35895.819000000003</v>
      </c>
      <c r="K1960" s="267"/>
      <c r="L1960" s="258"/>
    </row>
    <row r="1961" spans="2:12" ht="15.75">
      <c r="B1961" s="258"/>
      <c r="C1961" s="266"/>
      <c r="D1961" s="757"/>
      <c r="E1961" s="757"/>
      <c r="F1961" s="757"/>
      <c r="G1961" s="757"/>
      <c r="H1961" s="757"/>
      <c r="I1961" s="757"/>
      <c r="J1961" s="757"/>
      <c r="K1961" s="267"/>
      <c r="L1961" s="258"/>
    </row>
    <row r="1962" spans="2:12" ht="15.75">
      <c r="B1962" s="258"/>
      <c r="C1962" s="266"/>
      <c r="D1962" s="759" t="s">
        <v>634</v>
      </c>
      <c r="E1962" s="760"/>
      <c r="F1962" s="760"/>
      <c r="G1962" s="760"/>
      <c r="H1962" s="760"/>
      <c r="I1962" s="761"/>
      <c r="J1962" s="345">
        <f>ROUND(SUM(J1955+J1960),0)</f>
        <v>155549</v>
      </c>
      <c r="K1962" s="267"/>
      <c r="L1962" s="258"/>
    </row>
    <row r="1963" spans="2:12" ht="15.75">
      <c r="B1963" s="258"/>
      <c r="C1963" s="266"/>
      <c r="D1963" s="757"/>
      <c r="E1963" s="757"/>
      <c r="F1963" s="757"/>
      <c r="G1963" s="757"/>
      <c r="H1963" s="757"/>
      <c r="I1963" s="757"/>
      <c r="J1963" s="757"/>
      <c r="K1963" s="267"/>
      <c r="L1963" s="258"/>
    </row>
    <row r="1964" spans="2:12" ht="15.75">
      <c r="B1964" s="258"/>
      <c r="C1964" s="266"/>
      <c r="D1964" s="762" t="s">
        <v>635</v>
      </c>
      <c r="E1964" s="763"/>
      <c r="F1964" s="764"/>
      <c r="G1964" s="765"/>
      <c r="H1964" s="766"/>
      <c r="I1964" s="766"/>
      <c r="J1964" s="767"/>
      <c r="K1964" s="267"/>
      <c r="L1964" s="258"/>
    </row>
    <row r="1965" spans="2:12" ht="15.75">
      <c r="B1965" s="258"/>
      <c r="C1965" s="266"/>
      <c r="D1965" s="753"/>
      <c r="E1965" s="785"/>
      <c r="F1965" s="786"/>
      <c r="G1965" s="768"/>
      <c r="H1965" s="769"/>
      <c r="I1965" s="769"/>
      <c r="J1965" s="770"/>
      <c r="K1965" s="267"/>
      <c r="L1965" s="258"/>
    </row>
    <row r="1966" spans="2:12" ht="15.75">
      <c r="B1966" s="258"/>
      <c r="C1966" s="266"/>
      <c r="D1966" s="753"/>
      <c r="E1966" s="785"/>
      <c r="F1966" s="786"/>
      <c r="G1966" s="756" t="s">
        <v>636</v>
      </c>
      <c r="H1966" s="757"/>
      <c r="I1966" s="757"/>
      <c r="J1966" s="758"/>
      <c r="K1966" s="267"/>
      <c r="L1966" s="258"/>
    </row>
    <row r="1967" spans="2:12" ht="15.75">
      <c r="B1967" s="258"/>
      <c r="C1967" s="266"/>
      <c r="D1967" s="753"/>
      <c r="E1967" s="785"/>
      <c r="F1967" s="786"/>
      <c r="G1967" s="756" t="s">
        <v>637</v>
      </c>
      <c r="H1967" s="757"/>
      <c r="I1967" s="757"/>
      <c r="J1967" s="758"/>
      <c r="K1967" s="267"/>
      <c r="L1967" s="258"/>
    </row>
    <row r="1968" spans="2:12" ht="15.75">
      <c r="B1968" s="258"/>
      <c r="C1968" s="266"/>
      <c r="D1968" s="753"/>
      <c r="E1968" s="785"/>
      <c r="F1968" s="786"/>
      <c r="G1968" s="756" t="s">
        <v>79</v>
      </c>
      <c r="H1968" s="757"/>
      <c r="I1968" s="757"/>
      <c r="J1968" s="758"/>
      <c r="K1968" s="267"/>
      <c r="L1968" s="258"/>
    </row>
    <row r="1969" spans="2:12" ht="15.75">
      <c r="B1969" s="258"/>
      <c r="C1969" s="266"/>
      <c r="D1969" s="787"/>
      <c r="E1969" s="788"/>
      <c r="F1969" s="789"/>
      <c r="G1969" s="756" t="s">
        <v>636</v>
      </c>
      <c r="H1969" s="757"/>
      <c r="I1969" s="757"/>
      <c r="J1969" s="758"/>
      <c r="K1969" s="267"/>
      <c r="L1969" s="258"/>
    </row>
    <row r="1970" spans="2:12" ht="15.75">
      <c r="B1970" s="258"/>
      <c r="C1970" s="266"/>
      <c r="D1970" s="777"/>
      <c r="E1970" s="790"/>
      <c r="F1970" s="791"/>
      <c r="G1970" s="780" t="s">
        <v>638</v>
      </c>
      <c r="H1970" s="781"/>
      <c r="I1970" s="781"/>
      <c r="J1970" s="782"/>
      <c r="K1970" s="267"/>
      <c r="L1970" s="258"/>
    </row>
    <row r="1971" spans="2:12" ht="15.75">
      <c r="B1971" s="258"/>
      <c r="C1971" s="346"/>
      <c r="D1971" s="347"/>
      <c r="E1971" s="347"/>
      <c r="F1971" s="347"/>
      <c r="G1971" s="348"/>
      <c r="H1971" s="349"/>
      <c r="I1971" s="413"/>
      <c r="J1971" s="347"/>
      <c r="K1971" s="350"/>
      <c r="L1971" s="258"/>
    </row>
    <row r="1972" spans="2:12" ht="15.75">
      <c r="B1972" s="258"/>
      <c r="C1972" s="258"/>
      <c r="D1972" s="258"/>
      <c r="E1972" s="258"/>
      <c r="F1972" s="258"/>
      <c r="G1972" s="326"/>
      <c r="H1972" s="351"/>
      <c r="I1972" s="411"/>
      <c r="J1972" s="258"/>
      <c r="K1972" s="258"/>
      <c r="L1972" s="258"/>
    </row>
    <row r="1973" spans="2:12" ht="15.75">
      <c r="B1973" s="258"/>
      <c r="C1973" s="670"/>
      <c r="D1973" s="670"/>
      <c r="E1973" s="670"/>
      <c r="F1973" s="670"/>
      <c r="G1973" s="670"/>
      <c r="H1973" s="670"/>
      <c r="I1973" s="670"/>
      <c r="J1973" s="670"/>
      <c r="K1973" s="258"/>
      <c r="L1973" s="258"/>
    </row>
    <row r="1974" spans="2:12" ht="15.75">
      <c r="B1974" s="258"/>
      <c r="C1974" s="261"/>
      <c r="D1974" s="262"/>
      <c r="E1974" s="262"/>
      <c r="F1974" s="262"/>
      <c r="G1974" s="263"/>
      <c r="H1974" s="264"/>
      <c r="I1974" s="392"/>
      <c r="J1974" s="262"/>
      <c r="K1974" s="265"/>
      <c r="L1974" s="258"/>
    </row>
    <row r="1975" spans="2:12" ht="15.75">
      <c r="B1975" s="258"/>
      <c r="C1975" s="266"/>
      <c r="D1975" s="671"/>
      <c r="E1975" s="672"/>
      <c r="F1975" s="675" t="s">
        <v>592</v>
      </c>
      <c r="G1975" s="676"/>
      <c r="H1975" s="677"/>
      <c r="I1975" s="681" t="s">
        <v>593</v>
      </c>
      <c r="J1975" s="682"/>
      <c r="K1975" s="267"/>
      <c r="L1975" s="258"/>
    </row>
    <row r="1976" spans="2:12" ht="15.75">
      <c r="B1976" s="258"/>
      <c r="C1976" s="266"/>
      <c r="D1976" s="673"/>
      <c r="E1976" s="674"/>
      <c r="F1976" s="678"/>
      <c r="G1976" s="679"/>
      <c r="H1976" s="680"/>
      <c r="I1976" s="683" t="s">
        <v>594</v>
      </c>
      <c r="J1976" s="684"/>
      <c r="K1976" s="267"/>
      <c r="L1976" s="258"/>
    </row>
    <row r="1977" spans="2:12" ht="16.5">
      <c r="B1977" s="258"/>
      <c r="C1977" s="266"/>
      <c r="D1977" s="685" t="s">
        <v>595</v>
      </c>
      <c r="E1977" s="686"/>
      <c r="F1977" s="686"/>
      <c r="G1977" s="686"/>
      <c r="H1977" s="687"/>
      <c r="I1977" s="683" t="s">
        <v>596</v>
      </c>
      <c r="J1977" s="684"/>
      <c r="K1977" s="267"/>
      <c r="L1977" s="258"/>
    </row>
    <row r="1978" spans="2:12" ht="16.5">
      <c r="B1978" s="258"/>
      <c r="C1978" s="266"/>
      <c r="D1978" s="708" t="s">
        <v>597</v>
      </c>
      <c r="E1978" s="709"/>
      <c r="F1978" s="709"/>
      <c r="G1978" s="709"/>
      <c r="H1978" s="709"/>
      <c r="I1978" s="709"/>
      <c r="J1978" s="710"/>
      <c r="K1978" s="267"/>
      <c r="L1978" s="258"/>
    </row>
    <row r="1979" spans="2:12" ht="15.75">
      <c r="B1979" s="258"/>
      <c r="C1979" s="266"/>
      <c r="D1979" s="268"/>
      <c r="E1979" s="268"/>
      <c r="F1979" s="268"/>
      <c r="G1979" s="269"/>
      <c r="H1979" s="269"/>
      <c r="I1979" s="268"/>
      <c r="J1979" s="268"/>
      <c r="K1979" s="267"/>
      <c r="L1979" s="258"/>
    </row>
    <row r="1980" spans="2:12" ht="16.5">
      <c r="B1980" s="259"/>
      <c r="C1980" s="270"/>
      <c r="D1980" s="271" t="s">
        <v>598</v>
      </c>
      <c r="E1980" s="711" t="s">
        <v>599</v>
      </c>
      <c r="F1980" s="712"/>
      <c r="G1980" s="712"/>
      <c r="H1980" s="712"/>
      <c r="I1980" s="712"/>
      <c r="J1980" s="713"/>
      <c r="K1980" s="272"/>
      <c r="L1980" s="259"/>
    </row>
    <row r="1981" spans="2:12" ht="16.5">
      <c r="B1981" s="258"/>
      <c r="C1981" s="266"/>
      <c r="D1981" s="273">
        <v>2</v>
      </c>
      <c r="E1981" s="714" t="s">
        <v>653</v>
      </c>
      <c r="F1981" s="715"/>
      <c r="G1981" s="715"/>
      <c r="H1981" s="715"/>
      <c r="I1981" s="715"/>
      <c r="J1981" s="716"/>
      <c r="K1981" s="267"/>
      <c r="L1981" s="258"/>
    </row>
    <row r="1982" spans="2:12" ht="16.5">
      <c r="B1982" s="259"/>
      <c r="C1982" s="270"/>
      <c r="D1982" s="271" t="s">
        <v>601</v>
      </c>
      <c r="E1982" s="711" t="s">
        <v>602</v>
      </c>
      <c r="F1982" s="712"/>
      <c r="G1982" s="712"/>
      <c r="H1982" s="712"/>
      <c r="I1982" s="712"/>
      <c r="J1982" s="713"/>
      <c r="K1982" s="272"/>
      <c r="L1982" s="259"/>
    </row>
    <row r="1983" spans="2:12" ht="16.5">
      <c r="B1983" s="258"/>
      <c r="C1983" s="266"/>
      <c r="D1983" s="273">
        <v>2.12</v>
      </c>
      <c r="E1983" s="714" t="s">
        <v>706</v>
      </c>
      <c r="F1983" s="715"/>
      <c r="G1983" s="715"/>
      <c r="H1983" s="715"/>
      <c r="I1983" s="715"/>
      <c r="J1983" s="716"/>
      <c r="K1983" s="267"/>
      <c r="L1983" s="258"/>
    </row>
    <row r="1984" spans="2:12" ht="16.5">
      <c r="B1984" s="259"/>
      <c r="C1984" s="270"/>
      <c r="D1984" s="275" t="s">
        <v>604</v>
      </c>
      <c r="E1984" s="717" t="s">
        <v>605</v>
      </c>
      <c r="F1984" s="718"/>
      <c r="G1984" s="718"/>
      <c r="H1984" s="718"/>
      <c r="I1984" s="719"/>
      <c r="J1984" s="723" t="s">
        <v>606</v>
      </c>
      <c r="K1984" s="272"/>
      <c r="L1984" s="259"/>
    </row>
    <row r="1985" spans="2:12" ht="16.5">
      <c r="B1985" s="258"/>
      <c r="C1985" s="266"/>
      <c r="D1985" s="276" t="s">
        <v>755</v>
      </c>
      <c r="E1985" s="720"/>
      <c r="F1985" s="721"/>
      <c r="G1985" s="721"/>
      <c r="H1985" s="721"/>
      <c r="I1985" s="722"/>
      <c r="J1985" s="724"/>
      <c r="K1985" s="267"/>
      <c r="L1985" s="258"/>
    </row>
    <row r="1986" spans="2:12" ht="16.5">
      <c r="B1986" s="259"/>
      <c r="C1986" s="270"/>
      <c r="D1986" s="275" t="s">
        <v>608</v>
      </c>
      <c r="E1986" s="692" t="s">
        <v>204</v>
      </c>
      <c r="F1986" s="693"/>
      <c r="G1986" s="693"/>
      <c r="H1986" s="693"/>
      <c r="I1986" s="694"/>
      <c r="J1986" s="698" t="s">
        <v>174</v>
      </c>
      <c r="K1986" s="272"/>
      <c r="L1986" s="259"/>
    </row>
    <row r="1987" spans="2:12" ht="16.5">
      <c r="B1987" s="258"/>
      <c r="C1987" s="266"/>
      <c r="D1987" s="276" t="s">
        <v>755</v>
      </c>
      <c r="E1987" s="695"/>
      <c r="F1987" s="696"/>
      <c r="G1987" s="696"/>
      <c r="H1987" s="696"/>
      <c r="I1987" s="697"/>
      <c r="J1987" s="699"/>
      <c r="K1987" s="267"/>
      <c r="L1987" s="258"/>
    </row>
    <row r="1988" spans="2:12" ht="15.75">
      <c r="B1988" s="258"/>
      <c r="C1988" s="266"/>
      <c r="D1988" s="700"/>
      <c r="E1988" s="700"/>
      <c r="F1988" s="700"/>
      <c r="G1988" s="700"/>
      <c r="H1988" s="700"/>
      <c r="I1988" s="700"/>
      <c r="J1988" s="700"/>
      <c r="K1988" s="267"/>
      <c r="L1988" s="258"/>
    </row>
    <row r="1989" spans="2:12" ht="15.75">
      <c r="B1989" s="258"/>
      <c r="C1989" s="266"/>
      <c r="D1989" s="701" t="s">
        <v>609</v>
      </c>
      <c r="E1989" s="702"/>
      <c r="F1989" s="702"/>
      <c r="G1989" s="702"/>
      <c r="H1989" s="702"/>
      <c r="I1989" s="702"/>
      <c r="J1989" s="703"/>
      <c r="K1989" s="267"/>
      <c r="L1989" s="258"/>
    </row>
    <row r="1990" spans="2:12" ht="15.75">
      <c r="B1990" s="258"/>
      <c r="C1990" s="266"/>
      <c r="D1990" s="704" t="s">
        <v>70</v>
      </c>
      <c r="E1990" s="705"/>
      <c r="F1990" s="705"/>
      <c r="G1990" s="277" t="s">
        <v>606</v>
      </c>
      <c r="H1990" s="277" t="s">
        <v>610</v>
      </c>
      <c r="I1990" s="393" t="s">
        <v>611</v>
      </c>
      <c r="J1990" s="279" t="s">
        <v>612</v>
      </c>
      <c r="K1990" s="267"/>
      <c r="L1990" s="258"/>
    </row>
    <row r="1991" spans="2:12" ht="16.5">
      <c r="B1991" s="258"/>
      <c r="C1991" s="266"/>
      <c r="D1991" s="706" t="s">
        <v>756</v>
      </c>
      <c r="E1991" s="707"/>
      <c r="F1991" s="707"/>
      <c r="G1991" s="280" t="s">
        <v>174</v>
      </c>
      <c r="H1991" s="281">
        <v>73318.83</v>
      </c>
      <c r="I1991" s="394">
        <v>1</v>
      </c>
      <c r="J1991" s="283">
        <f>ROUND((+IF(D1991="","",H1991*I1991)),2)</f>
        <v>73318.83</v>
      </c>
      <c r="K1991" s="267"/>
      <c r="L1991" s="258"/>
    </row>
    <row r="1992" spans="2:12" ht="16.5">
      <c r="B1992" s="258"/>
      <c r="C1992" s="266"/>
      <c r="D1992" s="688" t="s">
        <v>709</v>
      </c>
      <c r="E1992" s="689"/>
      <c r="F1992" s="689"/>
      <c r="G1992" s="284" t="s">
        <v>710</v>
      </c>
      <c r="H1992" s="285">
        <v>64850</v>
      </c>
      <c r="I1992" s="395">
        <v>5.0000000000000001E-3</v>
      </c>
      <c r="J1992" s="287">
        <f t="shared" ref="J1992:J1998" si="17">+IF(D1992="","",H1992*I1992)</f>
        <v>324.25</v>
      </c>
      <c r="K1992" s="267"/>
      <c r="L1992" s="258"/>
    </row>
    <row r="1993" spans="2:12" ht="16.5">
      <c r="B1993" s="258"/>
      <c r="C1993" s="266"/>
      <c r="D1993" s="688" t="s">
        <v>711</v>
      </c>
      <c r="E1993" s="689"/>
      <c r="F1993" s="689"/>
      <c r="G1993" s="284" t="s">
        <v>710</v>
      </c>
      <c r="H1993" s="285">
        <v>52600</v>
      </c>
      <c r="I1993" s="395">
        <v>5.0000000000000001E-3</v>
      </c>
      <c r="J1993" s="287">
        <f t="shared" si="17"/>
        <v>263</v>
      </c>
      <c r="K1993" s="267"/>
      <c r="L1993" s="258"/>
    </row>
    <row r="1994" spans="2:12" ht="16.5">
      <c r="B1994" s="258"/>
      <c r="C1994" s="266"/>
      <c r="D1994" s="688" t="s">
        <v>757</v>
      </c>
      <c r="E1994" s="689"/>
      <c r="F1994" s="689"/>
      <c r="G1994" s="284" t="s">
        <v>225</v>
      </c>
      <c r="H1994" s="285">
        <v>48229.33</v>
      </c>
      <c r="I1994" s="401">
        <v>0.17</v>
      </c>
      <c r="J1994" s="287">
        <f>+IF(D1994="","",H1994*I1994)</f>
        <v>8198.9861000000001</v>
      </c>
      <c r="K1994" s="267"/>
      <c r="L1994" s="258"/>
    </row>
    <row r="1995" spans="2:12" ht="16.5">
      <c r="B1995" s="258"/>
      <c r="C1995" s="266"/>
      <c r="D1995" s="844" t="s">
        <v>758</v>
      </c>
      <c r="E1995" s="845"/>
      <c r="F1995" s="846"/>
      <c r="G1995" s="284" t="s">
        <v>225</v>
      </c>
      <c r="H1995" s="285">
        <v>151078.5</v>
      </c>
      <c r="I1995" s="401">
        <v>0.1</v>
      </c>
      <c r="J1995" s="287">
        <f>+IF(D1995="","",H1995*I1995)</f>
        <v>15107.85</v>
      </c>
      <c r="K1995" s="267"/>
      <c r="L1995" s="258"/>
    </row>
    <row r="1996" spans="2:12" ht="16.5">
      <c r="B1996" s="258"/>
      <c r="C1996" s="266"/>
      <c r="D1996" s="688" t="s">
        <v>759</v>
      </c>
      <c r="E1996" s="689"/>
      <c r="F1996" s="689"/>
      <c r="G1996" s="284" t="s">
        <v>225</v>
      </c>
      <c r="H1996" s="285">
        <v>229012</v>
      </c>
      <c r="I1996" s="401">
        <v>0.1</v>
      </c>
      <c r="J1996" s="287">
        <f t="shared" si="17"/>
        <v>22901.200000000001</v>
      </c>
      <c r="K1996" s="267"/>
      <c r="L1996" s="258"/>
    </row>
    <row r="1997" spans="2:12" ht="16.5">
      <c r="B1997" s="258"/>
      <c r="C1997" s="266"/>
      <c r="D1997" s="688"/>
      <c r="E1997" s="689"/>
      <c r="F1997" s="689"/>
      <c r="G1997" s="284" t="s">
        <v>618</v>
      </c>
      <c r="H1997" s="285" t="s">
        <v>618</v>
      </c>
      <c r="I1997" s="401"/>
      <c r="J1997" s="287" t="str">
        <f t="shared" si="17"/>
        <v/>
      </c>
      <c r="K1997" s="267"/>
      <c r="L1997" s="258"/>
    </row>
    <row r="1998" spans="2:12" ht="16.5">
      <c r="B1998" s="258"/>
      <c r="C1998" s="266"/>
      <c r="D1998" s="690"/>
      <c r="E1998" s="691"/>
      <c r="F1998" s="691"/>
      <c r="G1998" s="288" t="s">
        <v>618</v>
      </c>
      <c r="H1998" s="289" t="s">
        <v>618</v>
      </c>
      <c r="I1998" s="402"/>
      <c r="J1998" s="291" t="str">
        <f t="shared" si="17"/>
        <v/>
      </c>
      <c r="K1998" s="267"/>
      <c r="L1998" s="258"/>
    </row>
    <row r="1999" spans="2:12" ht="15.75">
      <c r="B1999" s="258"/>
      <c r="C1999" s="266"/>
      <c r="D1999" s="258"/>
      <c r="E1999" s="258"/>
      <c r="F1999" s="258"/>
      <c r="G1999" s="740" t="s">
        <v>619</v>
      </c>
      <c r="H1999" s="740"/>
      <c r="I1999" s="741"/>
      <c r="J1999" s="293">
        <f>+ROUND(SUM(J1991:J1998),2)</f>
        <v>120114.12</v>
      </c>
      <c r="K1999" s="267"/>
      <c r="L1999" s="258"/>
    </row>
    <row r="2000" spans="2:12" ht="15.75">
      <c r="B2000" s="258"/>
      <c r="C2000" s="266"/>
      <c r="D2000" s="258"/>
      <c r="E2000" s="258"/>
      <c r="F2000" s="258"/>
      <c r="G2000" s="294"/>
      <c r="H2000" s="294"/>
      <c r="I2000" s="403"/>
      <c r="J2000" s="295"/>
      <c r="K2000" s="267"/>
      <c r="L2000" s="258"/>
    </row>
    <row r="2001" spans="2:12" ht="15.75">
      <c r="B2001" s="258"/>
      <c r="C2001" s="266"/>
      <c r="D2001" s="701" t="s">
        <v>620</v>
      </c>
      <c r="E2001" s="702"/>
      <c r="F2001" s="702"/>
      <c r="G2001" s="702"/>
      <c r="H2001" s="702"/>
      <c r="I2001" s="702"/>
      <c r="J2001" s="703"/>
      <c r="K2001" s="267"/>
      <c r="L2001" s="258"/>
    </row>
    <row r="2002" spans="2:12" ht="15.75">
      <c r="B2002" s="258"/>
      <c r="C2002" s="266"/>
      <c r="D2002" s="747" t="s">
        <v>70</v>
      </c>
      <c r="E2002" s="747"/>
      <c r="F2002" s="747"/>
      <c r="G2002" s="297" t="s">
        <v>606</v>
      </c>
      <c r="H2002" s="297" t="s">
        <v>621</v>
      </c>
      <c r="I2002" s="404" t="s">
        <v>611</v>
      </c>
      <c r="J2002" s="296" t="s">
        <v>612</v>
      </c>
      <c r="K2002" s="267"/>
      <c r="L2002" s="258"/>
    </row>
    <row r="2003" spans="2:12" ht="15.75">
      <c r="B2003" s="258"/>
      <c r="C2003" s="266"/>
      <c r="D2003" s="748" t="s">
        <v>622</v>
      </c>
      <c r="E2003" s="749"/>
      <c r="F2003" s="749"/>
      <c r="G2003" s="298" t="s">
        <v>623</v>
      </c>
      <c r="H2003" s="299">
        <v>21041.78</v>
      </c>
      <c r="I2003" s="405">
        <v>0.05</v>
      </c>
      <c r="J2003" s="283">
        <f>+IF(D2003="","",H2003*I2003)</f>
        <v>1052.0889999999999</v>
      </c>
      <c r="K2003" s="267"/>
      <c r="L2003" s="258"/>
    </row>
    <row r="2004" spans="2:12" ht="15.75">
      <c r="B2004" s="258"/>
      <c r="C2004" s="266"/>
      <c r="D2004" s="750"/>
      <c r="E2004" s="751"/>
      <c r="F2004" s="752"/>
      <c r="G2004" s="298" t="s">
        <v>618</v>
      </c>
      <c r="H2004" s="301" t="s">
        <v>618</v>
      </c>
      <c r="I2004" s="406"/>
      <c r="J2004" s="287" t="str">
        <f>+IF(D2004="","",H2004*I2004)</f>
        <v/>
      </c>
      <c r="K2004" s="267"/>
      <c r="L2004" s="258"/>
    </row>
    <row r="2005" spans="2:12" ht="15.75">
      <c r="B2005" s="258"/>
      <c r="C2005" s="266"/>
      <c r="D2005" s="783"/>
      <c r="E2005" s="784"/>
      <c r="F2005" s="784"/>
      <c r="G2005" s="304" t="s">
        <v>618</v>
      </c>
      <c r="H2005" s="305" t="s">
        <v>618</v>
      </c>
      <c r="I2005" s="407"/>
      <c r="J2005" s="307" t="str">
        <f>+IF(D2005="","",H2005*I2005)</f>
        <v/>
      </c>
      <c r="K2005" s="267"/>
      <c r="L2005" s="258"/>
    </row>
    <row r="2006" spans="2:12" ht="15.75">
      <c r="B2006" s="258"/>
      <c r="C2006" s="266"/>
      <c r="D2006" s="258"/>
      <c r="E2006" s="258"/>
      <c r="F2006" s="258"/>
      <c r="G2006" s="740" t="s">
        <v>624</v>
      </c>
      <c r="H2006" s="740"/>
      <c r="I2006" s="741"/>
      <c r="J2006" s="308">
        <f>ROUND(+SUM(J2003:J2005),2)</f>
        <v>1052.0899999999999</v>
      </c>
      <c r="K2006" s="267"/>
      <c r="L2006" s="258"/>
    </row>
    <row r="2007" spans="2:12" ht="15.75">
      <c r="B2007" s="258"/>
      <c r="C2007" s="266"/>
      <c r="D2007" s="670"/>
      <c r="E2007" s="670"/>
      <c r="F2007" s="670"/>
      <c r="G2007" s="670"/>
      <c r="H2007" s="670"/>
      <c r="I2007" s="670"/>
      <c r="J2007" s="670"/>
      <c r="K2007" s="267"/>
      <c r="L2007" s="258"/>
    </row>
    <row r="2008" spans="2:12" ht="15.75">
      <c r="B2008" s="258"/>
      <c r="C2008" s="266"/>
      <c r="D2008" s="742" t="s">
        <v>625</v>
      </c>
      <c r="E2008" s="743"/>
      <c r="F2008" s="743"/>
      <c r="G2008" s="743"/>
      <c r="H2008" s="743"/>
      <c r="I2008" s="743"/>
      <c r="J2008" s="744"/>
      <c r="K2008" s="267"/>
      <c r="L2008" s="309"/>
    </row>
    <row r="2009" spans="2:12" ht="15.75">
      <c r="B2009" s="310"/>
      <c r="C2009" s="311"/>
      <c r="D2009" s="745" t="s">
        <v>70</v>
      </c>
      <c r="E2009" s="746"/>
      <c r="F2009" s="746"/>
      <c r="G2009" s="313" t="s">
        <v>606</v>
      </c>
      <c r="H2009" s="314" t="s">
        <v>621</v>
      </c>
      <c r="I2009" s="408" t="s">
        <v>611</v>
      </c>
      <c r="J2009" s="315" t="s">
        <v>612</v>
      </c>
      <c r="K2009" s="316"/>
      <c r="L2009" s="317"/>
    </row>
    <row r="2010" spans="2:12" ht="15.75">
      <c r="B2010" s="258"/>
      <c r="C2010" s="266"/>
      <c r="D2010" s="725" t="s">
        <v>715</v>
      </c>
      <c r="E2010" s="726"/>
      <c r="F2010" s="726"/>
      <c r="G2010" s="318" t="s">
        <v>627</v>
      </c>
      <c r="H2010" s="319">
        <v>35069.629374999997</v>
      </c>
      <c r="I2010" s="409">
        <v>0.6</v>
      </c>
      <c r="J2010" s="321">
        <f>(+IF(D2010="","",(H2010*I2010)))</f>
        <v>21041.777624999999</v>
      </c>
      <c r="K2010" s="267"/>
      <c r="L2010" s="309"/>
    </row>
    <row r="2011" spans="2:12" ht="15.75">
      <c r="B2011" s="258"/>
      <c r="C2011" s="266"/>
      <c r="D2011" s="725"/>
      <c r="E2011" s="726"/>
      <c r="F2011" s="726"/>
      <c r="G2011" s="318"/>
      <c r="H2011" s="319" t="s">
        <v>618</v>
      </c>
      <c r="I2011" s="409"/>
      <c r="J2011" s="321" t="str">
        <f>(+IF(D2011="","",(H2011*I2011)))</f>
        <v/>
      </c>
      <c r="K2011" s="267"/>
      <c r="L2011" s="309"/>
    </row>
    <row r="2012" spans="2:12" ht="15.75">
      <c r="B2012" s="258"/>
      <c r="C2012" s="266"/>
      <c r="D2012" s="725"/>
      <c r="E2012" s="726"/>
      <c r="F2012" s="726"/>
      <c r="G2012" s="318"/>
      <c r="H2012" s="319"/>
      <c r="I2012" s="409"/>
      <c r="J2012" s="321" t="str">
        <f>(+IF(D2012="","",(H2012*I2012)))</f>
        <v/>
      </c>
      <c r="K2012" s="267"/>
      <c r="L2012" s="309"/>
    </row>
    <row r="2013" spans="2:12" ht="15.75">
      <c r="B2013" s="258"/>
      <c r="C2013" s="266"/>
      <c r="D2013" s="727"/>
      <c r="E2013" s="728"/>
      <c r="F2013" s="728"/>
      <c r="G2013" s="322"/>
      <c r="H2013" s="323"/>
      <c r="I2013" s="410"/>
      <c r="J2013" s="325"/>
      <c r="K2013" s="267"/>
      <c r="L2013" s="309"/>
    </row>
    <row r="2014" spans="2:12" ht="15.75">
      <c r="B2014" s="258"/>
      <c r="C2014" s="266"/>
      <c r="D2014" s="258"/>
      <c r="E2014" s="258"/>
      <c r="F2014" s="258"/>
      <c r="G2014" s="729" t="s">
        <v>628</v>
      </c>
      <c r="H2014" s="729"/>
      <c r="I2014" s="730"/>
      <c r="J2014" s="293">
        <f>+ROUND(SUM(J2010:J2013),2)</f>
        <v>21041.78</v>
      </c>
      <c r="K2014" s="267"/>
      <c r="L2014" s="309"/>
    </row>
    <row r="2015" spans="2:12" ht="15.75">
      <c r="B2015" s="258"/>
      <c r="C2015" s="266"/>
      <c r="D2015" s="258"/>
      <c r="E2015" s="258"/>
      <c r="F2015" s="258"/>
      <c r="G2015" s="326"/>
      <c r="H2015" s="327"/>
      <c r="I2015" s="411"/>
      <c r="J2015" s="258"/>
      <c r="K2015" s="267"/>
      <c r="L2015" s="258"/>
    </row>
    <row r="2016" spans="2:12" ht="15.75">
      <c r="B2016" s="258"/>
      <c r="C2016" s="266"/>
      <c r="D2016" s="731" t="s">
        <v>629</v>
      </c>
      <c r="E2016" s="732"/>
      <c r="F2016" s="732"/>
      <c r="G2016" s="732"/>
      <c r="H2016" s="732"/>
      <c r="I2016" s="733"/>
      <c r="J2016" s="328">
        <f>ROUND((SUM(+J1999+J2006+J2014)),2)</f>
        <v>142207.99</v>
      </c>
      <c r="K2016" s="267"/>
      <c r="L2016" s="258"/>
    </row>
    <row r="2017" spans="2:12" ht="15.75">
      <c r="B2017" s="258"/>
      <c r="C2017" s="266"/>
      <c r="D2017" s="258"/>
      <c r="E2017" s="258"/>
      <c r="F2017" s="258"/>
      <c r="G2017" s="326"/>
      <c r="H2017" s="327"/>
      <c r="I2017" s="411"/>
      <c r="J2017" s="258"/>
      <c r="K2017" s="267"/>
      <c r="L2017" s="258"/>
    </row>
    <row r="2018" spans="2:12" ht="15.75">
      <c r="B2018" s="329"/>
      <c r="C2018" s="330"/>
      <c r="D2018" s="734" t="s">
        <v>630</v>
      </c>
      <c r="E2018" s="735"/>
      <c r="F2018" s="736"/>
      <c r="G2018" s="331"/>
      <c r="H2018" s="332"/>
      <c r="I2018" s="412">
        <v>0</v>
      </c>
      <c r="J2018" s="334">
        <f>+J2016*I2018</f>
        <v>0</v>
      </c>
      <c r="K2018" s="335"/>
      <c r="L2018" s="329"/>
    </row>
    <row r="2019" spans="2:12" ht="15.75">
      <c r="B2019" s="258"/>
      <c r="C2019" s="266"/>
      <c r="D2019" s="731" t="s">
        <v>631</v>
      </c>
      <c r="E2019" s="732"/>
      <c r="F2019" s="732"/>
      <c r="G2019" s="732"/>
      <c r="H2019" s="732"/>
      <c r="I2019" s="733"/>
      <c r="J2019" s="328">
        <f>+J2018+J2016</f>
        <v>142207.99</v>
      </c>
      <c r="K2019" s="267"/>
      <c r="L2019" s="258"/>
    </row>
    <row r="2020" spans="2:12" ht="15.75">
      <c r="B2020" s="258"/>
      <c r="C2020" s="266"/>
      <c r="D2020" s="258"/>
      <c r="E2020" s="258"/>
      <c r="F2020" s="258"/>
      <c r="G2020" s="326"/>
      <c r="H2020" s="327"/>
      <c r="I2020" s="411"/>
      <c r="J2020" s="258"/>
      <c r="K2020" s="267"/>
      <c r="L2020" s="258"/>
    </row>
    <row r="2021" spans="2:12" ht="15.75">
      <c r="B2021" s="329"/>
      <c r="C2021" s="330"/>
      <c r="D2021" s="771" t="s">
        <v>21</v>
      </c>
      <c r="E2021" s="772"/>
      <c r="F2021" s="772"/>
      <c r="G2021" s="336"/>
      <c r="H2021" s="337"/>
      <c r="I2021" s="338">
        <v>0.24</v>
      </c>
      <c r="J2021" s="339">
        <f>+J2016*I2021</f>
        <v>34129.917599999993</v>
      </c>
      <c r="K2021" s="335"/>
      <c r="L2021" s="329"/>
    </row>
    <row r="2022" spans="2:12" ht="15.75">
      <c r="B2022" s="329"/>
      <c r="C2022" s="330"/>
      <c r="D2022" s="773" t="s">
        <v>632</v>
      </c>
      <c r="E2022" s="774"/>
      <c r="F2022" s="774"/>
      <c r="G2022" s="336"/>
      <c r="H2022" s="337"/>
      <c r="I2022" s="340">
        <v>0.01</v>
      </c>
      <c r="J2022" s="341">
        <f>+J2016*I2022</f>
        <v>1422.0799</v>
      </c>
      <c r="K2022" s="335"/>
      <c r="L2022" s="329"/>
    </row>
    <row r="2023" spans="2:12" ht="15.75">
      <c r="B2023" s="329"/>
      <c r="C2023" s="330"/>
      <c r="D2023" s="773" t="s">
        <v>75</v>
      </c>
      <c r="E2023" s="774"/>
      <c r="F2023" s="774"/>
      <c r="G2023" s="342"/>
      <c r="H2023" s="343"/>
      <c r="I2023" s="340">
        <v>0.05</v>
      </c>
      <c r="J2023" s="341">
        <f>+J2016*I2023</f>
        <v>7110.3994999999995</v>
      </c>
      <c r="K2023" s="335"/>
      <c r="L2023" s="329"/>
    </row>
    <row r="2024" spans="2:12" ht="15.75">
      <c r="B2024" s="258"/>
      <c r="C2024" s="266"/>
      <c r="D2024" s="775" t="s">
        <v>633</v>
      </c>
      <c r="E2024" s="776"/>
      <c r="F2024" s="776"/>
      <c r="G2024" s="776"/>
      <c r="H2024" s="776"/>
      <c r="I2024" s="776"/>
      <c r="J2024" s="344">
        <f>SUM(J2021:J2023)</f>
        <v>42662.39699999999</v>
      </c>
      <c r="K2024" s="267"/>
      <c r="L2024" s="258"/>
    </row>
    <row r="2025" spans="2:12" ht="15.75">
      <c r="B2025" s="258"/>
      <c r="C2025" s="266"/>
      <c r="D2025" s="757"/>
      <c r="E2025" s="757"/>
      <c r="F2025" s="757"/>
      <c r="G2025" s="757"/>
      <c r="H2025" s="757"/>
      <c r="I2025" s="757"/>
      <c r="J2025" s="757"/>
      <c r="K2025" s="267"/>
      <c r="L2025" s="258"/>
    </row>
    <row r="2026" spans="2:12" ht="15.75">
      <c r="B2026" s="258"/>
      <c r="C2026" s="266"/>
      <c r="D2026" s="759" t="s">
        <v>634</v>
      </c>
      <c r="E2026" s="760"/>
      <c r="F2026" s="760"/>
      <c r="G2026" s="760"/>
      <c r="H2026" s="760"/>
      <c r="I2026" s="761"/>
      <c r="J2026" s="345">
        <f>ROUND(SUM(J2019+J2024),0)</f>
        <v>184870</v>
      </c>
      <c r="K2026" s="267"/>
      <c r="L2026" s="258"/>
    </row>
    <row r="2027" spans="2:12" ht="15.75">
      <c r="B2027" s="258"/>
      <c r="C2027" s="266"/>
      <c r="D2027" s="757"/>
      <c r="E2027" s="757"/>
      <c r="F2027" s="757"/>
      <c r="G2027" s="757"/>
      <c r="H2027" s="757"/>
      <c r="I2027" s="757"/>
      <c r="J2027" s="757"/>
      <c r="K2027" s="267"/>
      <c r="L2027" s="258"/>
    </row>
    <row r="2028" spans="2:12" ht="15.75">
      <c r="B2028" s="258"/>
      <c r="C2028" s="266"/>
      <c r="D2028" s="762" t="s">
        <v>635</v>
      </c>
      <c r="E2028" s="763"/>
      <c r="F2028" s="764"/>
      <c r="G2028" s="765"/>
      <c r="H2028" s="766"/>
      <c r="I2028" s="766"/>
      <c r="J2028" s="767"/>
      <c r="K2028" s="267"/>
      <c r="L2028" s="258"/>
    </row>
    <row r="2029" spans="2:12" ht="15.75">
      <c r="B2029" s="258"/>
      <c r="C2029" s="266"/>
      <c r="D2029" s="753"/>
      <c r="E2029" s="785"/>
      <c r="F2029" s="786"/>
      <c r="G2029" s="768"/>
      <c r="H2029" s="769"/>
      <c r="I2029" s="769"/>
      <c r="J2029" s="770"/>
      <c r="K2029" s="267"/>
      <c r="L2029" s="258"/>
    </row>
    <row r="2030" spans="2:12" ht="15.75">
      <c r="B2030" s="258"/>
      <c r="C2030" s="266"/>
      <c r="D2030" s="753"/>
      <c r="E2030" s="785"/>
      <c r="F2030" s="786"/>
      <c r="G2030" s="756" t="s">
        <v>636</v>
      </c>
      <c r="H2030" s="757"/>
      <c r="I2030" s="757"/>
      <c r="J2030" s="758"/>
      <c r="K2030" s="267"/>
      <c r="L2030" s="258"/>
    </row>
    <row r="2031" spans="2:12" ht="15.75">
      <c r="B2031" s="258"/>
      <c r="C2031" s="266"/>
      <c r="D2031" s="753"/>
      <c r="E2031" s="785"/>
      <c r="F2031" s="786"/>
      <c r="G2031" s="756" t="s">
        <v>637</v>
      </c>
      <c r="H2031" s="757"/>
      <c r="I2031" s="757"/>
      <c r="J2031" s="758"/>
      <c r="K2031" s="267"/>
      <c r="L2031" s="258"/>
    </row>
    <row r="2032" spans="2:12" ht="15.75">
      <c r="B2032" s="258"/>
      <c r="C2032" s="266"/>
      <c r="D2032" s="753"/>
      <c r="E2032" s="785"/>
      <c r="F2032" s="786"/>
      <c r="G2032" s="756" t="s">
        <v>79</v>
      </c>
      <c r="H2032" s="757"/>
      <c r="I2032" s="757"/>
      <c r="J2032" s="758"/>
      <c r="K2032" s="267"/>
      <c r="L2032" s="258"/>
    </row>
    <row r="2033" spans="2:12" ht="15.75">
      <c r="B2033" s="258"/>
      <c r="C2033" s="266"/>
      <c r="D2033" s="787"/>
      <c r="E2033" s="788"/>
      <c r="F2033" s="789"/>
      <c r="G2033" s="756" t="s">
        <v>636</v>
      </c>
      <c r="H2033" s="757"/>
      <c r="I2033" s="757"/>
      <c r="J2033" s="758"/>
      <c r="K2033" s="267"/>
      <c r="L2033" s="258"/>
    </row>
    <row r="2034" spans="2:12" ht="15.75">
      <c r="B2034" s="258"/>
      <c r="C2034" s="266"/>
      <c r="D2034" s="777"/>
      <c r="E2034" s="790"/>
      <c r="F2034" s="791"/>
      <c r="G2034" s="780" t="s">
        <v>638</v>
      </c>
      <c r="H2034" s="781"/>
      <c r="I2034" s="781"/>
      <c r="J2034" s="782"/>
      <c r="K2034" s="267"/>
      <c r="L2034" s="258"/>
    </row>
    <row r="2035" spans="2:12" ht="15.75">
      <c r="B2035" s="258"/>
      <c r="C2035" s="346"/>
      <c r="D2035" s="347"/>
      <c r="E2035" s="347"/>
      <c r="F2035" s="347"/>
      <c r="G2035" s="348"/>
      <c r="H2035" s="349"/>
      <c r="I2035" s="413"/>
      <c r="J2035" s="347"/>
      <c r="K2035" s="350"/>
      <c r="L2035" s="258"/>
    </row>
    <row r="2036" spans="2:12" ht="15.75">
      <c r="B2036" s="258"/>
      <c r="C2036" s="258"/>
      <c r="D2036" s="258"/>
      <c r="E2036" s="258"/>
      <c r="F2036" s="258"/>
      <c r="G2036" s="326"/>
      <c r="H2036" s="351"/>
      <c r="I2036" s="411"/>
      <c r="J2036" s="258"/>
      <c r="K2036" s="258"/>
      <c r="L2036" s="258"/>
    </row>
    <row r="2037" spans="2:12" ht="15.75">
      <c r="B2037" s="258"/>
      <c r="C2037" s="670"/>
      <c r="D2037" s="670"/>
      <c r="E2037" s="670"/>
      <c r="F2037" s="670"/>
      <c r="G2037" s="670"/>
      <c r="H2037" s="670"/>
      <c r="I2037" s="670"/>
      <c r="J2037" s="670"/>
      <c r="K2037" s="258"/>
      <c r="L2037" s="258"/>
    </row>
    <row r="2038" spans="2:12" ht="15.75">
      <c r="B2038" s="258"/>
      <c r="C2038" s="261"/>
      <c r="D2038" s="262"/>
      <c r="E2038" s="262"/>
      <c r="F2038" s="262"/>
      <c r="G2038" s="263"/>
      <c r="H2038" s="264"/>
      <c r="I2038" s="392"/>
      <c r="J2038" s="262"/>
      <c r="K2038" s="265"/>
      <c r="L2038" s="258"/>
    </row>
    <row r="2039" spans="2:12" ht="15.75">
      <c r="B2039" s="258"/>
      <c r="C2039" s="266"/>
      <c r="D2039" s="671"/>
      <c r="E2039" s="672"/>
      <c r="F2039" s="675" t="s">
        <v>592</v>
      </c>
      <c r="G2039" s="676"/>
      <c r="H2039" s="677"/>
      <c r="I2039" s="681" t="s">
        <v>593</v>
      </c>
      <c r="J2039" s="682"/>
      <c r="K2039" s="267"/>
      <c r="L2039" s="258"/>
    </row>
    <row r="2040" spans="2:12" ht="15.75">
      <c r="B2040" s="258"/>
      <c r="C2040" s="266"/>
      <c r="D2040" s="673"/>
      <c r="E2040" s="674"/>
      <c r="F2040" s="678"/>
      <c r="G2040" s="679"/>
      <c r="H2040" s="680"/>
      <c r="I2040" s="683" t="s">
        <v>594</v>
      </c>
      <c r="J2040" s="684"/>
      <c r="K2040" s="267"/>
      <c r="L2040" s="258"/>
    </row>
    <row r="2041" spans="2:12" ht="16.5">
      <c r="B2041" s="258"/>
      <c r="C2041" s="266"/>
      <c r="D2041" s="685" t="s">
        <v>595</v>
      </c>
      <c r="E2041" s="686"/>
      <c r="F2041" s="686"/>
      <c r="G2041" s="686"/>
      <c r="H2041" s="687"/>
      <c r="I2041" s="683" t="s">
        <v>596</v>
      </c>
      <c r="J2041" s="684"/>
      <c r="K2041" s="267"/>
      <c r="L2041" s="258"/>
    </row>
    <row r="2042" spans="2:12" ht="16.5">
      <c r="B2042" s="258"/>
      <c r="C2042" s="266"/>
      <c r="D2042" s="708" t="s">
        <v>597</v>
      </c>
      <c r="E2042" s="709"/>
      <c r="F2042" s="709"/>
      <c r="G2042" s="709"/>
      <c r="H2042" s="709"/>
      <c r="I2042" s="709"/>
      <c r="J2042" s="710"/>
      <c r="K2042" s="267"/>
      <c r="L2042" s="258"/>
    </row>
    <row r="2043" spans="2:12" ht="15.75">
      <c r="B2043" s="258"/>
      <c r="C2043" s="266"/>
      <c r="D2043" s="268"/>
      <c r="E2043" s="268"/>
      <c r="F2043" s="268"/>
      <c r="G2043" s="269"/>
      <c r="H2043" s="269"/>
      <c r="I2043" s="268"/>
      <c r="J2043" s="268"/>
      <c r="K2043" s="267"/>
      <c r="L2043" s="258"/>
    </row>
    <row r="2044" spans="2:12" ht="16.5">
      <c r="B2044" s="259"/>
      <c r="C2044" s="270"/>
      <c r="D2044" s="271" t="s">
        <v>598</v>
      </c>
      <c r="E2044" s="711" t="s">
        <v>599</v>
      </c>
      <c r="F2044" s="712"/>
      <c r="G2044" s="712"/>
      <c r="H2044" s="712"/>
      <c r="I2044" s="712"/>
      <c r="J2044" s="713"/>
      <c r="K2044" s="272"/>
      <c r="L2044" s="259"/>
    </row>
    <row r="2045" spans="2:12" ht="16.5">
      <c r="B2045" s="258"/>
      <c r="C2045" s="266"/>
      <c r="D2045" s="273">
        <v>2</v>
      </c>
      <c r="E2045" s="714" t="s">
        <v>653</v>
      </c>
      <c r="F2045" s="715"/>
      <c r="G2045" s="715"/>
      <c r="H2045" s="715"/>
      <c r="I2045" s="715"/>
      <c r="J2045" s="716"/>
      <c r="K2045" s="267"/>
      <c r="L2045" s="258"/>
    </row>
    <row r="2046" spans="2:12" ht="16.5">
      <c r="B2046" s="259"/>
      <c r="C2046" s="270"/>
      <c r="D2046" s="271" t="s">
        <v>601</v>
      </c>
      <c r="E2046" s="711" t="s">
        <v>602</v>
      </c>
      <c r="F2046" s="712"/>
      <c r="G2046" s="712"/>
      <c r="H2046" s="712"/>
      <c r="I2046" s="712"/>
      <c r="J2046" s="713"/>
      <c r="K2046" s="272"/>
      <c r="L2046" s="259"/>
    </row>
    <row r="2047" spans="2:12" ht="16.5">
      <c r="B2047" s="258"/>
      <c r="C2047" s="266"/>
      <c r="D2047" s="273">
        <v>2.12</v>
      </c>
      <c r="E2047" s="714" t="s">
        <v>706</v>
      </c>
      <c r="F2047" s="715"/>
      <c r="G2047" s="715"/>
      <c r="H2047" s="715"/>
      <c r="I2047" s="715"/>
      <c r="J2047" s="716"/>
      <c r="K2047" s="267"/>
      <c r="L2047" s="258"/>
    </row>
    <row r="2048" spans="2:12" ht="16.5">
      <c r="B2048" s="259"/>
      <c r="C2048" s="270"/>
      <c r="D2048" s="275" t="s">
        <v>604</v>
      </c>
      <c r="E2048" s="717" t="s">
        <v>605</v>
      </c>
      <c r="F2048" s="718"/>
      <c r="G2048" s="718"/>
      <c r="H2048" s="718"/>
      <c r="I2048" s="719"/>
      <c r="J2048" s="723" t="s">
        <v>606</v>
      </c>
      <c r="K2048" s="272"/>
      <c r="L2048" s="259"/>
    </row>
    <row r="2049" spans="2:12" ht="16.5">
      <c r="B2049" s="258"/>
      <c r="C2049" s="266"/>
      <c r="D2049" s="276" t="s">
        <v>760</v>
      </c>
      <c r="E2049" s="720"/>
      <c r="F2049" s="721"/>
      <c r="G2049" s="721"/>
      <c r="H2049" s="721"/>
      <c r="I2049" s="722"/>
      <c r="J2049" s="724"/>
      <c r="K2049" s="267"/>
      <c r="L2049" s="258"/>
    </row>
    <row r="2050" spans="2:12" ht="16.5">
      <c r="B2050" s="259"/>
      <c r="C2050" s="270"/>
      <c r="D2050" s="275" t="s">
        <v>608</v>
      </c>
      <c r="E2050" s="692" t="s">
        <v>205</v>
      </c>
      <c r="F2050" s="693"/>
      <c r="G2050" s="693"/>
      <c r="H2050" s="693"/>
      <c r="I2050" s="694"/>
      <c r="J2050" s="698" t="s">
        <v>174</v>
      </c>
      <c r="K2050" s="272"/>
      <c r="L2050" s="259"/>
    </row>
    <row r="2051" spans="2:12" ht="16.5">
      <c r="B2051" s="258"/>
      <c r="C2051" s="266"/>
      <c r="D2051" s="276" t="s">
        <v>760</v>
      </c>
      <c r="E2051" s="695"/>
      <c r="F2051" s="696"/>
      <c r="G2051" s="696"/>
      <c r="H2051" s="696"/>
      <c r="I2051" s="697"/>
      <c r="J2051" s="699"/>
      <c r="K2051" s="267"/>
      <c r="L2051" s="258"/>
    </row>
    <row r="2052" spans="2:12" ht="15.75">
      <c r="B2052" s="258"/>
      <c r="C2052" s="266"/>
      <c r="D2052" s="700"/>
      <c r="E2052" s="700"/>
      <c r="F2052" s="700"/>
      <c r="G2052" s="700"/>
      <c r="H2052" s="700"/>
      <c r="I2052" s="700"/>
      <c r="J2052" s="700"/>
      <c r="K2052" s="267"/>
      <c r="L2052" s="258"/>
    </row>
    <row r="2053" spans="2:12" ht="15.75">
      <c r="B2053" s="258"/>
      <c r="C2053" s="266"/>
      <c r="D2053" s="701" t="s">
        <v>609</v>
      </c>
      <c r="E2053" s="702"/>
      <c r="F2053" s="702"/>
      <c r="G2053" s="702"/>
      <c r="H2053" s="702"/>
      <c r="I2053" s="702"/>
      <c r="J2053" s="703"/>
      <c r="K2053" s="267"/>
      <c r="L2053" s="258"/>
    </row>
    <row r="2054" spans="2:12" ht="15.75">
      <c r="B2054" s="258"/>
      <c r="C2054" s="266"/>
      <c r="D2054" s="704" t="s">
        <v>70</v>
      </c>
      <c r="E2054" s="705"/>
      <c r="F2054" s="705"/>
      <c r="G2054" s="277" t="s">
        <v>606</v>
      </c>
      <c r="H2054" s="277" t="s">
        <v>610</v>
      </c>
      <c r="I2054" s="393" t="s">
        <v>611</v>
      </c>
      <c r="J2054" s="279" t="s">
        <v>612</v>
      </c>
      <c r="K2054" s="267"/>
      <c r="L2054" s="258"/>
    </row>
    <row r="2055" spans="2:12" ht="15.75">
      <c r="B2055" s="258"/>
      <c r="C2055" s="266"/>
      <c r="D2055" s="706" t="s">
        <v>761</v>
      </c>
      <c r="E2055" s="707"/>
      <c r="F2055" s="707"/>
      <c r="G2055" s="367" t="s">
        <v>174</v>
      </c>
      <c r="H2055" s="368">
        <v>24839</v>
      </c>
      <c r="I2055" s="394">
        <v>1</v>
      </c>
      <c r="J2055" s="283">
        <f>ROUND((+IF(D2055="","",H2055*I2055)),2)</f>
        <v>24839</v>
      </c>
      <c r="K2055" s="267"/>
      <c r="L2055" s="258"/>
    </row>
    <row r="2056" spans="2:12" ht="15.75">
      <c r="B2056" s="258"/>
      <c r="C2056" s="266"/>
      <c r="D2056" s="688" t="s">
        <v>709</v>
      </c>
      <c r="E2056" s="689"/>
      <c r="F2056" s="689"/>
      <c r="G2056" s="369" t="s">
        <v>710</v>
      </c>
      <c r="H2056" s="370">
        <v>64850</v>
      </c>
      <c r="I2056" s="395">
        <v>5.0000000000000001E-3</v>
      </c>
      <c r="J2056" s="287">
        <f t="shared" ref="J2056:J2062" si="18">+IF(D2056="","",H2056*I2056)</f>
        <v>324.25</v>
      </c>
      <c r="K2056" s="267"/>
      <c r="L2056" s="258"/>
    </row>
    <row r="2057" spans="2:12" ht="15.75">
      <c r="B2057" s="258"/>
      <c r="C2057" s="266"/>
      <c r="D2057" s="688" t="s">
        <v>711</v>
      </c>
      <c r="E2057" s="689"/>
      <c r="F2057" s="689"/>
      <c r="G2057" s="369" t="s">
        <v>710</v>
      </c>
      <c r="H2057" s="370">
        <v>52600</v>
      </c>
      <c r="I2057" s="395">
        <v>5.0000000000000001E-3</v>
      </c>
      <c r="J2057" s="287">
        <f t="shared" si="18"/>
        <v>263</v>
      </c>
      <c r="K2057" s="267"/>
      <c r="L2057" s="258"/>
    </row>
    <row r="2058" spans="2:12" ht="15.75">
      <c r="B2058" s="258"/>
      <c r="C2058" s="266"/>
      <c r="D2058" s="688" t="s">
        <v>762</v>
      </c>
      <c r="E2058" s="689"/>
      <c r="F2058" s="689"/>
      <c r="G2058" s="369" t="s">
        <v>225</v>
      </c>
      <c r="H2058" s="370">
        <v>5487.33</v>
      </c>
      <c r="I2058" s="401">
        <v>0.17</v>
      </c>
      <c r="J2058" s="287">
        <f t="shared" si="18"/>
        <v>932.84610000000009</v>
      </c>
      <c r="K2058" s="267"/>
      <c r="L2058" s="258"/>
    </row>
    <row r="2059" spans="2:12" ht="15.75">
      <c r="B2059" s="258"/>
      <c r="C2059" s="266"/>
      <c r="D2059" s="688" t="s">
        <v>763</v>
      </c>
      <c r="E2059" s="689"/>
      <c r="F2059" s="689"/>
      <c r="G2059" s="369" t="s">
        <v>225</v>
      </c>
      <c r="H2059" s="370">
        <v>10285</v>
      </c>
      <c r="I2059" s="401">
        <v>0.1</v>
      </c>
      <c r="J2059" s="287">
        <f t="shared" si="18"/>
        <v>1028.5</v>
      </c>
      <c r="K2059" s="267"/>
      <c r="L2059" s="258"/>
    </row>
    <row r="2060" spans="2:12" ht="15.75">
      <c r="B2060" s="258"/>
      <c r="C2060" s="266"/>
      <c r="D2060" s="688" t="s">
        <v>764</v>
      </c>
      <c r="E2060" s="689"/>
      <c r="F2060" s="689"/>
      <c r="G2060" s="369" t="s">
        <v>225</v>
      </c>
      <c r="H2060" s="370">
        <v>12094</v>
      </c>
      <c r="I2060" s="401">
        <v>0.1</v>
      </c>
      <c r="J2060" s="287">
        <f t="shared" si="18"/>
        <v>1209.4000000000001</v>
      </c>
      <c r="K2060" s="267"/>
      <c r="L2060" s="258"/>
    </row>
    <row r="2061" spans="2:12" ht="15.75">
      <c r="B2061" s="258"/>
      <c r="C2061" s="266"/>
      <c r="D2061" s="688"/>
      <c r="E2061" s="689"/>
      <c r="F2061" s="689"/>
      <c r="G2061" s="369" t="s">
        <v>618</v>
      </c>
      <c r="H2061" s="370" t="s">
        <v>618</v>
      </c>
      <c r="I2061" s="401"/>
      <c r="J2061" s="287" t="str">
        <f t="shared" si="18"/>
        <v/>
      </c>
      <c r="K2061" s="267"/>
      <c r="L2061" s="258"/>
    </row>
    <row r="2062" spans="2:12" ht="16.5">
      <c r="B2062" s="258"/>
      <c r="C2062" s="266"/>
      <c r="D2062" s="690"/>
      <c r="E2062" s="691"/>
      <c r="F2062" s="691"/>
      <c r="G2062" s="288" t="s">
        <v>618</v>
      </c>
      <c r="H2062" s="289" t="s">
        <v>618</v>
      </c>
      <c r="I2062" s="402"/>
      <c r="J2062" s="291" t="str">
        <f t="shared" si="18"/>
        <v/>
      </c>
      <c r="K2062" s="267"/>
      <c r="L2062" s="258"/>
    </row>
    <row r="2063" spans="2:12" ht="15.75">
      <c r="B2063" s="258"/>
      <c r="C2063" s="266"/>
      <c r="D2063" s="258"/>
      <c r="E2063" s="258"/>
      <c r="F2063" s="258"/>
      <c r="G2063" s="740" t="s">
        <v>619</v>
      </c>
      <c r="H2063" s="740"/>
      <c r="I2063" s="741"/>
      <c r="J2063" s="293">
        <f>+ROUND(SUM(J2055:J2062),2)</f>
        <v>28597</v>
      </c>
      <c r="K2063" s="267"/>
      <c r="L2063" s="258"/>
    </row>
    <row r="2064" spans="2:12" ht="15.75">
      <c r="B2064" s="258"/>
      <c r="C2064" s="266"/>
      <c r="D2064" s="258"/>
      <c r="E2064" s="258"/>
      <c r="F2064" s="258"/>
      <c r="G2064" s="294"/>
      <c r="H2064" s="294"/>
      <c r="I2064" s="403"/>
      <c r="J2064" s="295"/>
      <c r="K2064" s="267"/>
      <c r="L2064" s="258"/>
    </row>
    <row r="2065" spans="2:12" ht="15.75">
      <c r="B2065" s="258"/>
      <c r="C2065" s="266"/>
      <c r="D2065" s="701" t="s">
        <v>620</v>
      </c>
      <c r="E2065" s="702"/>
      <c r="F2065" s="702"/>
      <c r="G2065" s="702"/>
      <c r="H2065" s="702"/>
      <c r="I2065" s="702"/>
      <c r="J2065" s="703"/>
      <c r="K2065" s="267"/>
      <c r="L2065" s="258"/>
    </row>
    <row r="2066" spans="2:12" ht="15.75">
      <c r="B2066" s="258"/>
      <c r="C2066" s="266"/>
      <c r="D2066" s="747" t="s">
        <v>70</v>
      </c>
      <c r="E2066" s="747"/>
      <c r="F2066" s="747"/>
      <c r="G2066" s="297" t="s">
        <v>606</v>
      </c>
      <c r="H2066" s="297" t="s">
        <v>621</v>
      </c>
      <c r="I2066" s="404" t="s">
        <v>611</v>
      </c>
      <c r="J2066" s="296" t="s">
        <v>612</v>
      </c>
      <c r="K2066" s="267"/>
      <c r="L2066" s="258"/>
    </row>
    <row r="2067" spans="2:12" ht="15.75">
      <c r="B2067" s="258"/>
      <c r="C2067" s="266"/>
      <c r="D2067" s="748" t="s">
        <v>622</v>
      </c>
      <c r="E2067" s="749"/>
      <c r="F2067" s="749"/>
      <c r="G2067" s="298" t="s">
        <v>623</v>
      </c>
      <c r="H2067" s="299">
        <v>14027.85</v>
      </c>
      <c r="I2067" s="405">
        <v>0.05</v>
      </c>
      <c r="J2067" s="283">
        <f>+IF(D2067="","",H2067*I2067)</f>
        <v>701.39250000000004</v>
      </c>
      <c r="K2067" s="267"/>
      <c r="L2067" s="258"/>
    </row>
    <row r="2068" spans="2:12" ht="15.75">
      <c r="B2068" s="258"/>
      <c r="C2068" s="266"/>
      <c r="D2068" s="750"/>
      <c r="E2068" s="751"/>
      <c r="F2068" s="752"/>
      <c r="G2068" s="298" t="s">
        <v>618</v>
      </c>
      <c r="H2068" s="301" t="s">
        <v>618</v>
      </c>
      <c r="I2068" s="406"/>
      <c r="J2068" s="287" t="str">
        <f>+IF(D2068="","",H2068*I2068)</f>
        <v/>
      </c>
      <c r="K2068" s="267"/>
      <c r="L2068" s="258"/>
    </row>
    <row r="2069" spans="2:12" ht="15.75">
      <c r="B2069" s="258"/>
      <c r="C2069" s="266"/>
      <c r="D2069" s="783"/>
      <c r="E2069" s="784"/>
      <c r="F2069" s="784"/>
      <c r="G2069" s="304" t="s">
        <v>618</v>
      </c>
      <c r="H2069" s="305" t="s">
        <v>618</v>
      </c>
      <c r="I2069" s="407"/>
      <c r="J2069" s="307" t="str">
        <f>+IF(D2069="","",H2069*I2069)</f>
        <v/>
      </c>
      <c r="K2069" s="267"/>
      <c r="L2069" s="258"/>
    </row>
    <row r="2070" spans="2:12" ht="15.75">
      <c r="B2070" s="258"/>
      <c r="C2070" s="266"/>
      <c r="D2070" s="258"/>
      <c r="E2070" s="258"/>
      <c r="F2070" s="258"/>
      <c r="G2070" s="740" t="s">
        <v>624</v>
      </c>
      <c r="H2070" s="740"/>
      <c r="I2070" s="741"/>
      <c r="J2070" s="308">
        <f>ROUND(+SUM(J2067:J2069),2)</f>
        <v>701.39</v>
      </c>
      <c r="K2070" s="267"/>
      <c r="L2070" s="258"/>
    </row>
    <row r="2071" spans="2:12" ht="15.75">
      <c r="B2071" s="258"/>
      <c r="C2071" s="266"/>
      <c r="D2071" s="670"/>
      <c r="E2071" s="670"/>
      <c r="F2071" s="670"/>
      <c r="G2071" s="670"/>
      <c r="H2071" s="670"/>
      <c r="I2071" s="670"/>
      <c r="J2071" s="670"/>
      <c r="K2071" s="267"/>
      <c r="L2071" s="258"/>
    </row>
    <row r="2072" spans="2:12" ht="15.75">
      <c r="B2072" s="258"/>
      <c r="C2072" s="266"/>
      <c r="D2072" s="742" t="s">
        <v>625</v>
      </c>
      <c r="E2072" s="743"/>
      <c r="F2072" s="743"/>
      <c r="G2072" s="743"/>
      <c r="H2072" s="743"/>
      <c r="I2072" s="743"/>
      <c r="J2072" s="744"/>
      <c r="K2072" s="267"/>
      <c r="L2072" s="309"/>
    </row>
    <row r="2073" spans="2:12" ht="15.75">
      <c r="B2073" s="310"/>
      <c r="C2073" s="311"/>
      <c r="D2073" s="745" t="s">
        <v>70</v>
      </c>
      <c r="E2073" s="746"/>
      <c r="F2073" s="746"/>
      <c r="G2073" s="313" t="s">
        <v>606</v>
      </c>
      <c r="H2073" s="314" t="s">
        <v>621</v>
      </c>
      <c r="I2073" s="408" t="s">
        <v>611</v>
      </c>
      <c r="J2073" s="315" t="s">
        <v>612</v>
      </c>
      <c r="K2073" s="316"/>
      <c r="L2073" s="317"/>
    </row>
    <row r="2074" spans="2:12" ht="15.75">
      <c r="B2074" s="258"/>
      <c r="C2074" s="266"/>
      <c r="D2074" s="725" t="s">
        <v>715</v>
      </c>
      <c r="E2074" s="726"/>
      <c r="F2074" s="726"/>
      <c r="G2074" s="318" t="s">
        <v>627</v>
      </c>
      <c r="H2074" s="319">
        <v>35069.629374999997</v>
      </c>
      <c r="I2074" s="409">
        <v>0.4</v>
      </c>
      <c r="J2074" s="321">
        <f>(+IF(D2074="","",(H2074*I2074)))</f>
        <v>14027.85175</v>
      </c>
      <c r="K2074" s="267"/>
      <c r="L2074" s="309"/>
    </row>
    <row r="2075" spans="2:12" ht="15.75">
      <c r="B2075" s="258"/>
      <c r="C2075" s="266"/>
      <c r="D2075" s="725"/>
      <c r="E2075" s="726"/>
      <c r="F2075" s="726"/>
      <c r="G2075" s="318"/>
      <c r="H2075" s="319" t="s">
        <v>618</v>
      </c>
      <c r="I2075" s="409"/>
      <c r="J2075" s="321" t="str">
        <f>(+IF(D2075="","",(H2075*I2075)))</f>
        <v/>
      </c>
      <c r="K2075" s="267"/>
      <c r="L2075" s="309"/>
    </row>
    <row r="2076" spans="2:12" ht="15.75">
      <c r="B2076" s="258"/>
      <c r="C2076" s="266"/>
      <c r="D2076" s="725"/>
      <c r="E2076" s="726"/>
      <c r="F2076" s="726"/>
      <c r="G2076" s="318"/>
      <c r="H2076" s="319"/>
      <c r="I2076" s="409"/>
      <c r="J2076" s="321" t="str">
        <f>(+IF(D2076="","",(H2076*I2076)))</f>
        <v/>
      </c>
      <c r="K2076" s="267"/>
      <c r="L2076" s="309"/>
    </row>
    <row r="2077" spans="2:12" ht="15.75">
      <c r="B2077" s="258"/>
      <c r="C2077" s="266"/>
      <c r="D2077" s="727"/>
      <c r="E2077" s="728"/>
      <c r="F2077" s="728"/>
      <c r="G2077" s="322"/>
      <c r="H2077" s="323"/>
      <c r="I2077" s="410"/>
      <c r="J2077" s="325"/>
      <c r="K2077" s="267"/>
      <c r="L2077" s="309"/>
    </row>
    <row r="2078" spans="2:12" ht="15.75">
      <c r="B2078" s="258"/>
      <c r="C2078" s="266"/>
      <c r="D2078" s="258"/>
      <c r="E2078" s="258"/>
      <c r="F2078" s="258"/>
      <c r="G2078" s="729" t="s">
        <v>628</v>
      </c>
      <c r="H2078" s="729"/>
      <c r="I2078" s="730"/>
      <c r="J2078" s="293">
        <f>+ROUND(SUM(J2074:J2077),2)</f>
        <v>14027.85</v>
      </c>
      <c r="K2078" s="267"/>
      <c r="L2078" s="309"/>
    </row>
    <row r="2079" spans="2:12" ht="15.75">
      <c r="B2079" s="258"/>
      <c r="C2079" s="266"/>
      <c r="D2079" s="258"/>
      <c r="E2079" s="258"/>
      <c r="F2079" s="258"/>
      <c r="G2079" s="326"/>
      <c r="H2079" s="327"/>
      <c r="I2079" s="411"/>
      <c r="J2079" s="258"/>
      <c r="K2079" s="267"/>
      <c r="L2079" s="258"/>
    </row>
    <row r="2080" spans="2:12" ht="15.75">
      <c r="B2080" s="258"/>
      <c r="C2080" s="266"/>
      <c r="D2080" s="731" t="s">
        <v>629</v>
      </c>
      <c r="E2080" s="732"/>
      <c r="F2080" s="732"/>
      <c r="G2080" s="732"/>
      <c r="H2080" s="732"/>
      <c r="I2080" s="733"/>
      <c r="J2080" s="328">
        <f>ROUND((SUM(+J2063+J2070+J2078)),2)</f>
        <v>43326.239999999998</v>
      </c>
      <c r="K2080" s="267"/>
      <c r="L2080" s="258"/>
    </row>
    <row r="2081" spans="2:12" ht="15.75">
      <c r="B2081" s="258"/>
      <c r="C2081" s="266"/>
      <c r="D2081" s="258"/>
      <c r="E2081" s="258"/>
      <c r="F2081" s="258"/>
      <c r="G2081" s="326"/>
      <c r="H2081" s="327"/>
      <c r="I2081" s="411"/>
      <c r="J2081" s="258"/>
      <c r="K2081" s="267"/>
      <c r="L2081" s="258"/>
    </row>
    <row r="2082" spans="2:12" ht="15.75">
      <c r="B2082" s="329"/>
      <c r="C2082" s="330"/>
      <c r="D2082" s="734" t="s">
        <v>630</v>
      </c>
      <c r="E2082" s="735"/>
      <c r="F2082" s="736"/>
      <c r="G2082" s="331"/>
      <c r="H2082" s="332"/>
      <c r="I2082" s="412">
        <v>0</v>
      </c>
      <c r="J2082" s="334">
        <f>+J2080*I2082</f>
        <v>0</v>
      </c>
      <c r="K2082" s="335"/>
      <c r="L2082" s="329"/>
    </row>
    <row r="2083" spans="2:12" ht="15.75">
      <c r="B2083" s="258"/>
      <c r="C2083" s="266"/>
      <c r="D2083" s="731" t="s">
        <v>631</v>
      </c>
      <c r="E2083" s="732"/>
      <c r="F2083" s="732"/>
      <c r="G2083" s="732"/>
      <c r="H2083" s="732"/>
      <c r="I2083" s="733"/>
      <c r="J2083" s="328">
        <f>+J2082+J2080</f>
        <v>43326.239999999998</v>
      </c>
      <c r="K2083" s="267"/>
      <c r="L2083" s="258"/>
    </row>
    <row r="2084" spans="2:12" ht="15.75">
      <c r="B2084" s="258"/>
      <c r="C2084" s="266"/>
      <c r="D2084" s="258"/>
      <c r="E2084" s="258"/>
      <c r="F2084" s="258"/>
      <c r="G2084" s="326"/>
      <c r="H2084" s="327"/>
      <c r="I2084" s="411"/>
      <c r="J2084" s="258"/>
      <c r="K2084" s="267"/>
      <c r="L2084" s="258"/>
    </row>
    <row r="2085" spans="2:12" ht="15.75">
      <c r="B2085" s="329"/>
      <c r="C2085" s="330"/>
      <c r="D2085" s="771" t="s">
        <v>21</v>
      </c>
      <c r="E2085" s="772"/>
      <c r="F2085" s="772"/>
      <c r="G2085" s="336"/>
      <c r="H2085" s="337"/>
      <c r="I2085" s="338">
        <v>0.24</v>
      </c>
      <c r="J2085" s="339">
        <f>+J2080*I2085</f>
        <v>10398.2976</v>
      </c>
      <c r="K2085" s="335"/>
      <c r="L2085" s="329"/>
    </row>
    <row r="2086" spans="2:12" ht="15.75">
      <c r="B2086" s="329"/>
      <c r="C2086" s="330"/>
      <c r="D2086" s="773" t="s">
        <v>632</v>
      </c>
      <c r="E2086" s="774"/>
      <c r="F2086" s="774"/>
      <c r="G2086" s="336"/>
      <c r="H2086" s="337"/>
      <c r="I2086" s="340">
        <v>0.01</v>
      </c>
      <c r="J2086" s="341">
        <f>+J2080*I2086</f>
        <v>433.26240000000001</v>
      </c>
      <c r="K2086" s="335"/>
      <c r="L2086" s="329"/>
    </row>
    <row r="2087" spans="2:12" ht="15.75">
      <c r="B2087" s="329"/>
      <c r="C2087" s="330"/>
      <c r="D2087" s="773" t="s">
        <v>75</v>
      </c>
      <c r="E2087" s="774"/>
      <c r="F2087" s="774"/>
      <c r="G2087" s="342"/>
      <c r="H2087" s="343"/>
      <c r="I2087" s="340">
        <v>0.05</v>
      </c>
      <c r="J2087" s="341">
        <f>+J2080*I2087</f>
        <v>2166.3119999999999</v>
      </c>
      <c r="K2087" s="335"/>
      <c r="L2087" s="329"/>
    </row>
    <row r="2088" spans="2:12" ht="15.75">
      <c r="B2088" s="258"/>
      <c r="C2088" s="266"/>
      <c r="D2088" s="775" t="s">
        <v>633</v>
      </c>
      <c r="E2088" s="776"/>
      <c r="F2088" s="776"/>
      <c r="G2088" s="776"/>
      <c r="H2088" s="776"/>
      <c r="I2088" s="776"/>
      <c r="J2088" s="344">
        <f>SUM(J2085:J2087)</f>
        <v>12997.871999999999</v>
      </c>
      <c r="K2088" s="267"/>
      <c r="L2088" s="258"/>
    </row>
    <row r="2089" spans="2:12" ht="15.75">
      <c r="B2089" s="258"/>
      <c r="C2089" s="266"/>
      <c r="D2089" s="757"/>
      <c r="E2089" s="757"/>
      <c r="F2089" s="757"/>
      <c r="G2089" s="757"/>
      <c r="H2089" s="757"/>
      <c r="I2089" s="757"/>
      <c r="J2089" s="757"/>
      <c r="K2089" s="267"/>
      <c r="L2089" s="258"/>
    </row>
    <row r="2090" spans="2:12" ht="15.75">
      <c r="B2090" s="258"/>
      <c r="C2090" s="266"/>
      <c r="D2090" s="759" t="s">
        <v>634</v>
      </c>
      <c r="E2090" s="760"/>
      <c r="F2090" s="760"/>
      <c r="G2090" s="760"/>
      <c r="H2090" s="760"/>
      <c r="I2090" s="761"/>
      <c r="J2090" s="345">
        <f>ROUND(SUM(J2083+J2088),0)</f>
        <v>56324</v>
      </c>
      <c r="K2090" s="267"/>
      <c r="L2090" s="258"/>
    </row>
    <row r="2091" spans="2:12" ht="15.75">
      <c r="B2091" s="258"/>
      <c r="C2091" s="266"/>
      <c r="D2091" s="757"/>
      <c r="E2091" s="757"/>
      <c r="F2091" s="757"/>
      <c r="G2091" s="757"/>
      <c r="H2091" s="757"/>
      <c r="I2091" s="757"/>
      <c r="J2091" s="757"/>
      <c r="K2091" s="267"/>
      <c r="L2091" s="258"/>
    </row>
    <row r="2092" spans="2:12" ht="15.75">
      <c r="B2092" s="258"/>
      <c r="C2092" s="266"/>
      <c r="D2092" s="762" t="s">
        <v>635</v>
      </c>
      <c r="E2092" s="763"/>
      <c r="F2092" s="764"/>
      <c r="G2092" s="765"/>
      <c r="H2092" s="766"/>
      <c r="I2092" s="766"/>
      <c r="J2092" s="767"/>
      <c r="K2092" s="267"/>
      <c r="L2092" s="258"/>
    </row>
    <row r="2093" spans="2:12" ht="15.75">
      <c r="B2093" s="258"/>
      <c r="C2093" s="266"/>
      <c r="D2093" s="753"/>
      <c r="E2093" s="785"/>
      <c r="F2093" s="786"/>
      <c r="G2093" s="768"/>
      <c r="H2093" s="769"/>
      <c r="I2093" s="769"/>
      <c r="J2093" s="770"/>
      <c r="K2093" s="267"/>
      <c r="L2093" s="258"/>
    </row>
    <row r="2094" spans="2:12" ht="15.75">
      <c r="B2094" s="258"/>
      <c r="C2094" s="266"/>
      <c r="D2094" s="753"/>
      <c r="E2094" s="785"/>
      <c r="F2094" s="786"/>
      <c r="G2094" s="756" t="s">
        <v>636</v>
      </c>
      <c r="H2094" s="757"/>
      <c r="I2094" s="757"/>
      <c r="J2094" s="758"/>
      <c r="K2094" s="267"/>
      <c r="L2094" s="258"/>
    </row>
    <row r="2095" spans="2:12" ht="15.75">
      <c r="B2095" s="258"/>
      <c r="C2095" s="266"/>
      <c r="D2095" s="753"/>
      <c r="E2095" s="785"/>
      <c r="F2095" s="786"/>
      <c r="G2095" s="756" t="s">
        <v>637</v>
      </c>
      <c r="H2095" s="757"/>
      <c r="I2095" s="757"/>
      <c r="J2095" s="758"/>
      <c r="K2095" s="267"/>
      <c r="L2095" s="258"/>
    </row>
    <row r="2096" spans="2:12" ht="15.75">
      <c r="B2096" s="258"/>
      <c r="C2096" s="266"/>
      <c r="D2096" s="753"/>
      <c r="E2096" s="785"/>
      <c r="F2096" s="786"/>
      <c r="G2096" s="756" t="s">
        <v>79</v>
      </c>
      <c r="H2096" s="757"/>
      <c r="I2096" s="757"/>
      <c r="J2096" s="758"/>
      <c r="K2096" s="267"/>
      <c r="L2096" s="258"/>
    </row>
    <row r="2097" spans="2:12" ht="15.75">
      <c r="B2097" s="258"/>
      <c r="C2097" s="266"/>
      <c r="D2097" s="787"/>
      <c r="E2097" s="788"/>
      <c r="F2097" s="789"/>
      <c r="G2097" s="756" t="s">
        <v>636</v>
      </c>
      <c r="H2097" s="757"/>
      <c r="I2097" s="757"/>
      <c r="J2097" s="758"/>
      <c r="K2097" s="267"/>
      <c r="L2097" s="258"/>
    </row>
    <row r="2098" spans="2:12" ht="15.75">
      <c r="B2098" s="258"/>
      <c r="C2098" s="266"/>
      <c r="D2098" s="777"/>
      <c r="E2098" s="790"/>
      <c r="F2098" s="791"/>
      <c r="G2098" s="780" t="s">
        <v>638</v>
      </c>
      <c r="H2098" s="781"/>
      <c r="I2098" s="781"/>
      <c r="J2098" s="782"/>
      <c r="K2098" s="267"/>
      <c r="L2098" s="258"/>
    </row>
    <row r="2099" spans="2:12" ht="15.75">
      <c r="B2099" s="258"/>
      <c r="C2099" s="346"/>
      <c r="D2099" s="347"/>
      <c r="E2099" s="347"/>
      <c r="F2099" s="347"/>
      <c r="G2099" s="348"/>
      <c r="H2099" s="349"/>
      <c r="I2099" s="413"/>
      <c r="J2099" s="347"/>
      <c r="K2099" s="350"/>
      <c r="L2099" s="258"/>
    </row>
    <row r="2100" spans="2:12" ht="15.75">
      <c r="B2100" s="258"/>
      <c r="C2100" s="258"/>
      <c r="D2100" s="258"/>
      <c r="E2100" s="258"/>
      <c r="F2100" s="258"/>
      <c r="G2100" s="326"/>
      <c r="H2100" s="351"/>
      <c r="I2100" s="411"/>
      <c r="J2100" s="258"/>
      <c r="K2100" s="258"/>
      <c r="L2100" s="258"/>
    </row>
    <row r="2101" spans="2:12" ht="15.75">
      <c r="B2101" s="258"/>
      <c r="C2101" s="670"/>
      <c r="D2101" s="670"/>
      <c r="E2101" s="670"/>
      <c r="F2101" s="670"/>
      <c r="G2101" s="670"/>
      <c r="H2101" s="670"/>
      <c r="I2101" s="670"/>
      <c r="J2101" s="670"/>
      <c r="K2101" s="258"/>
      <c r="L2101" s="258"/>
    </row>
    <row r="2102" spans="2:12" ht="15.75">
      <c r="B2102" s="258"/>
      <c r="C2102" s="261"/>
      <c r="D2102" s="262"/>
      <c r="E2102" s="262"/>
      <c r="F2102" s="262"/>
      <c r="G2102" s="263"/>
      <c r="H2102" s="264"/>
      <c r="I2102" s="392"/>
      <c r="J2102" s="262"/>
      <c r="K2102" s="265"/>
      <c r="L2102" s="258"/>
    </row>
    <row r="2103" spans="2:12" ht="15.75">
      <c r="B2103" s="258"/>
      <c r="C2103" s="266"/>
      <c r="D2103" s="671"/>
      <c r="E2103" s="672"/>
      <c r="F2103" s="675" t="s">
        <v>592</v>
      </c>
      <c r="G2103" s="676"/>
      <c r="H2103" s="677"/>
      <c r="I2103" s="681" t="s">
        <v>593</v>
      </c>
      <c r="J2103" s="682"/>
      <c r="K2103" s="267"/>
      <c r="L2103" s="258"/>
    </row>
    <row r="2104" spans="2:12" ht="15.75">
      <c r="B2104" s="258"/>
      <c r="C2104" s="266"/>
      <c r="D2104" s="673"/>
      <c r="E2104" s="674"/>
      <c r="F2104" s="678"/>
      <c r="G2104" s="679"/>
      <c r="H2104" s="680"/>
      <c r="I2104" s="683" t="s">
        <v>594</v>
      </c>
      <c r="J2104" s="684"/>
      <c r="K2104" s="267"/>
      <c r="L2104" s="258"/>
    </row>
    <row r="2105" spans="2:12" ht="16.5">
      <c r="B2105" s="258"/>
      <c r="C2105" s="266"/>
      <c r="D2105" s="685" t="s">
        <v>595</v>
      </c>
      <c r="E2105" s="686"/>
      <c r="F2105" s="686"/>
      <c r="G2105" s="686"/>
      <c r="H2105" s="687"/>
      <c r="I2105" s="683" t="s">
        <v>596</v>
      </c>
      <c r="J2105" s="684"/>
      <c r="K2105" s="267"/>
      <c r="L2105" s="258"/>
    </row>
    <row r="2106" spans="2:12" ht="16.5">
      <c r="B2106" s="258"/>
      <c r="C2106" s="266"/>
      <c r="D2106" s="708" t="s">
        <v>597</v>
      </c>
      <c r="E2106" s="709"/>
      <c r="F2106" s="709"/>
      <c r="G2106" s="709"/>
      <c r="H2106" s="709"/>
      <c r="I2106" s="709"/>
      <c r="J2106" s="710"/>
      <c r="K2106" s="267"/>
      <c r="L2106" s="258"/>
    </row>
    <row r="2107" spans="2:12" ht="15.75">
      <c r="B2107" s="258"/>
      <c r="C2107" s="266"/>
      <c r="D2107" s="268"/>
      <c r="E2107" s="268"/>
      <c r="F2107" s="268"/>
      <c r="G2107" s="269"/>
      <c r="H2107" s="269"/>
      <c r="I2107" s="268"/>
      <c r="J2107" s="268"/>
      <c r="K2107" s="267"/>
      <c r="L2107" s="258"/>
    </row>
    <row r="2108" spans="2:12" ht="16.5">
      <c r="B2108" s="259"/>
      <c r="C2108" s="270"/>
      <c r="D2108" s="271" t="s">
        <v>598</v>
      </c>
      <c r="E2108" s="711" t="s">
        <v>599</v>
      </c>
      <c r="F2108" s="712"/>
      <c r="G2108" s="712"/>
      <c r="H2108" s="712"/>
      <c r="I2108" s="712"/>
      <c r="J2108" s="713"/>
      <c r="K2108" s="272"/>
      <c r="L2108" s="259"/>
    </row>
    <row r="2109" spans="2:12" ht="16.5">
      <c r="B2109" s="258"/>
      <c r="C2109" s="266"/>
      <c r="D2109" s="273">
        <v>2</v>
      </c>
      <c r="E2109" s="714" t="s">
        <v>653</v>
      </c>
      <c r="F2109" s="715"/>
      <c r="G2109" s="715"/>
      <c r="H2109" s="715"/>
      <c r="I2109" s="715"/>
      <c r="J2109" s="716"/>
      <c r="K2109" s="267"/>
      <c r="L2109" s="258"/>
    </row>
    <row r="2110" spans="2:12" ht="16.5">
      <c r="B2110" s="259"/>
      <c r="C2110" s="270"/>
      <c r="D2110" s="271" t="s">
        <v>601</v>
      </c>
      <c r="E2110" s="711" t="s">
        <v>602</v>
      </c>
      <c r="F2110" s="712"/>
      <c r="G2110" s="712"/>
      <c r="H2110" s="712"/>
      <c r="I2110" s="712"/>
      <c r="J2110" s="713"/>
      <c r="K2110" s="272"/>
      <c r="L2110" s="259"/>
    </row>
    <row r="2111" spans="2:12" ht="16.5">
      <c r="B2111" s="258"/>
      <c r="C2111" s="266"/>
      <c r="D2111" s="273">
        <v>2.12</v>
      </c>
      <c r="E2111" s="714" t="s">
        <v>706</v>
      </c>
      <c r="F2111" s="715"/>
      <c r="G2111" s="715"/>
      <c r="H2111" s="715"/>
      <c r="I2111" s="715"/>
      <c r="J2111" s="716"/>
      <c r="K2111" s="267"/>
      <c r="L2111" s="258"/>
    </row>
    <row r="2112" spans="2:12" ht="16.5">
      <c r="B2112" s="259"/>
      <c r="C2112" s="270"/>
      <c r="D2112" s="275" t="s">
        <v>604</v>
      </c>
      <c r="E2112" s="717" t="s">
        <v>605</v>
      </c>
      <c r="F2112" s="718"/>
      <c r="G2112" s="718"/>
      <c r="H2112" s="718"/>
      <c r="I2112" s="719"/>
      <c r="J2112" s="723" t="s">
        <v>606</v>
      </c>
      <c r="K2112" s="272"/>
      <c r="L2112" s="259"/>
    </row>
    <row r="2113" spans="2:12" ht="16.5">
      <c r="B2113" s="258"/>
      <c r="C2113" s="266"/>
      <c r="D2113" s="276" t="s">
        <v>765</v>
      </c>
      <c r="E2113" s="720"/>
      <c r="F2113" s="721"/>
      <c r="G2113" s="721"/>
      <c r="H2113" s="721"/>
      <c r="I2113" s="722"/>
      <c r="J2113" s="724"/>
      <c r="K2113" s="267"/>
      <c r="L2113" s="258"/>
    </row>
    <row r="2114" spans="2:12" ht="16.5">
      <c r="B2114" s="259"/>
      <c r="C2114" s="270"/>
      <c r="D2114" s="275" t="s">
        <v>608</v>
      </c>
      <c r="E2114" s="692" t="s">
        <v>206</v>
      </c>
      <c r="F2114" s="693"/>
      <c r="G2114" s="693"/>
      <c r="H2114" s="693"/>
      <c r="I2114" s="694"/>
      <c r="J2114" s="698" t="s">
        <v>225</v>
      </c>
      <c r="K2114" s="272"/>
      <c r="L2114" s="259"/>
    </row>
    <row r="2115" spans="2:12" ht="16.5">
      <c r="B2115" s="258"/>
      <c r="C2115" s="266"/>
      <c r="D2115" s="276" t="s">
        <v>765</v>
      </c>
      <c r="E2115" s="695"/>
      <c r="F2115" s="696"/>
      <c r="G2115" s="696"/>
      <c r="H2115" s="696"/>
      <c r="I2115" s="697"/>
      <c r="J2115" s="699"/>
      <c r="K2115" s="267"/>
      <c r="L2115" s="258"/>
    </row>
    <row r="2116" spans="2:12" ht="15.75">
      <c r="B2116" s="258"/>
      <c r="C2116" s="266"/>
      <c r="D2116" s="700"/>
      <c r="E2116" s="700"/>
      <c r="F2116" s="700"/>
      <c r="G2116" s="700"/>
      <c r="H2116" s="700"/>
      <c r="I2116" s="700"/>
      <c r="J2116" s="700"/>
      <c r="K2116" s="267"/>
      <c r="L2116" s="258"/>
    </row>
    <row r="2117" spans="2:12" ht="15.75">
      <c r="B2117" s="258"/>
      <c r="C2117" s="266"/>
      <c r="D2117" s="701" t="s">
        <v>609</v>
      </c>
      <c r="E2117" s="702"/>
      <c r="F2117" s="702"/>
      <c r="G2117" s="702"/>
      <c r="H2117" s="702"/>
      <c r="I2117" s="702"/>
      <c r="J2117" s="703"/>
      <c r="K2117" s="267"/>
      <c r="L2117" s="258"/>
    </row>
    <row r="2118" spans="2:12" ht="15.75">
      <c r="B2118" s="258"/>
      <c r="C2118" s="266"/>
      <c r="D2118" s="704" t="s">
        <v>70</v>
      </c>
      <c r="E2118" s="705"/>
      <c r="F2118" s="705"/>
      <c r="G2118" s="277" t="s">
        <v>606</v>
      </c>
      <c r="H2118" s="277" t="s">
        <v>610</v>
      </c>
      <c r="I2118" s="393" t="s">
        <v>611</v>
      </c>
      <c r="J2118" s="279" t="s">
        <v>612</v>
      </c>
      <c r="K2118" s="267"/>
      <c r="L2118" s="258"/>
    </row>
    <row r="2119" spans="2:12" ht="16.5">
      <c r="B2119" s="258"/>
      <c r="C2119" s="266"/>
      <c r="D2119" s="706" t="s">
        <v>747</v>
      </c>
      <c r="E2119" s="707"/>
      <c r="F2119" s="707"/>
      <c r="G2119" s="280" t="s">
        <v>225</v>
      </c>
      <c r="H2119" s="281">
        <v>9628.67</v>
      </c>
      <c r="I2119" s="394">
        <v>1</v>
      </c>
      <c r="J2119" s="283">
        <f>ROUND((+IF(D2119="","",H2119*I2119)),2)</f>
        <v>9628.67</v>
      </c>
      <c r="K2119" s="267"/>
      <c r="L2119" s="258"/>
    </row>
    <row r="2120" spans="2:12" ht="16.5">
      <c r="B2120" s="258"/>
      <c r="C2120" s="266"/>
      <c r="D2120" s="688" t="s">
        <v>709</v>
      </c>
      <c r="E2120" s="689"/>
      <c r="F2120" s="689"/>
      <c r="G2120" s="284" t="s">
        <v>710</v>
      </c>
      <c r="H2120" s="285">
        <v>64850</v>
      </c>
      <c r="I2120" s="401">
        <v>0.01</v>
      </c>
      <c r="J2120" s="287">
        <f t="shared" ref="J2120:J2126" si="19">+IF(D2120="","",H2120*I2120)</f>
        <v>648.5</v>
      </c>
      <c r="K2120" s="267"/>
      <c r="L2120" s="258"/>
    </row>
    <row r="2121" spans="2:12" ht="16.5">
      <c r="B2121" s="258"/>
      <c r="C2121" s="266"/>
      <c r="D2121" s="688" t="s">
        <v>711</v>
      </c>
      <c r="E2121" s="689"/>
      <c r="F2121" s="689"/>
      <c r="G2121" s="284" t="s">
        <v>710</v>
      </c>
      <c r="H2121" s="285">
        <v>52600</v>
      </c>
      <c r="I2121" s="401">
        <v>0.01</v>
      </c>
      <c r="J2121" s="287">
        <f t="shared" si="19"/>
        <v>526</v>
      </c>
      <c r="K2121" s="267"/>
      <c r="L2121" s="258"/>
    </row>
    <row r="2122" spans="2:12" ht="16.5">
      <c r="B2122" s="258"/>
      <c r="C2122" s="266"/>
      <c r="D2122" s="688"/>
      <c r="E2122" s="689"/>
      <c r="F2122" s="689"/>
      <c r="G2122" s="284" t="s">
        <v>618</v>
      </c>
      <c r="H2122" s="285" t="s">
        <v>618</v>
      </c>
      <c r="I2122" s="401"/>
      <c r="J2122" s="287" t="str">
        <f t="shared" si="19"/>
        <v/>
      </c>
      <c r="K2122" s="267"/>
      <c r="L2122" s="258"/>
    </row>
    <row r="2123" spans="2:12" ht="16.5">
      <c r="B2123" s="258"/>
      <c r="C2123" s="266"/>
      <c r="D2123" s="688"/>
      <c r="E2123" s="689"/>
      <c r="F2123" s="689"/>
      <c r="G2123" s="284" t="s">
        <v>618</v>
      </c>
      <c r="H2123" s="285" t="s">
        <v>618</v>
      </c>
      <c r="I2123" s="401"/>
      <c r="J2123" s="287" t="str">
        <f t="shared" si="19"/>
        <v/>
      </c>
      <c r="K2123" s="267"/>
      <c r="L2123" s="258"/>
    </row>
    <row r="2124" spans="2:12" ht="16.5">
      <c r="B2124" s="258"/>
      <c r="C2124" s="266"/>
      <c r="D2124" s="688"/>
      <c r="E2124" s="689"/>
      <c r="F2124" s="689"/>
      <c r="G2124" s="284" t="s">
        <v>618</v>
      </c>
      <c r="H2124" s="285" t="s">
        <v>618</v>
      </c>
      <c r="I2124" s="401"/>
      <c r="J2124" s="287" t="str">
        <f t="shared" si="19"/>
        <v/>
      </c>
      <c r="K2124" s="267"/>
      <c r="L2124" s="258"/>
    </row>
    <row r="2125" spans="2:12" ht="16.5">
      <c r="B2125" s="258"/>
      <c r="C2125" s="266"/>
      <c r="D2125" s="688"/>
      <c r="E2125" s="689"/>
      <c r="F2125" s="689"/>
      <c r="G2125" s="284" t="s">
        <v>618</v>
      </c>
      <c r="H2125" s="285" t="s">
        <v>618</v>
      </c>
      <c r="I2125" s="401"/>
      <c r="J2125" s="287" t="str">
        <f t="shared" si="19"/>
        <v/>
      </c>
      <c r="K2125" s="267"/>
      <c r="L2125" s="258"/>
    </row>
    <row r="2126" spans="2:12" ht="16.5">
      <c r="B2126" s="258"/>
      <c r="C2126" s="266"/>
      <c r="D2126" s="690"/>
      <c r="E2126" s="691"/>
      <c r="F2126" s="691"/>
      <c r="G2126" s="288" t="s">
        <v>618</v>
      </c>
      <c r="H2126" s="289" t="s">
        <v>618</v>
      </c>
      <c r="I2126" s="402"/>
      <c r="J2126" s="291" t="str">
        <f t="shared" si="19"/>
        <v/>
      </c>
      <c r="K2126" s="267"/>
      <c r="L2126" s="258"/>
    </row>
    <row r="2127" spans="2:12" ht="15.75">
      <c r="B2127" s="258"/>
      <c r="C2127" s="266"/>
      <c r="D2127" s="258"/>
      <c r="E2127" s="258"/>
      <c r="F2127" s="258"/>
      <c r="G2127" s="740" t="s">
        <v>619</v>
      </c>
      <c r="H2127" s="740"/>
      <c r="I2127" s="741"/>
      <c r="J2127" s="293">
        <f>+ROUND(SUM(J2119:J2126),2)</f>
        <v>10803.17</v>
      </c>
      <c r="K2127" s="267"/>
      <c r="L2127" s="258"/>
    </row>
    <row r="2128" spans="2:12" ht="15.75">
      <c r="B2128" s="258"/>
      <c r="C2128" s="266"/>
      <c r="D2128" s="258"/>
      <c r="E2128" s="258"/>
      <c r="F2128" s="258"/>
      <c r="G2128" s="294"/>
      <c r="H2128" s="294"/>
      <c r="I2128" s="403"/>
      <c r="J2128" s="295"/>
      <c r="K2128" s="267"/>
      <c r="L2128" s="258"/>
    </row>
    <row r="2129" spans="2:12" ht="15.75">
      <c r="B2129" s="258"/>
      <c r="C2129" s="266"/>
      <c r="D2129" s="701" t="s">
        <v>620</v>
      </c>
      <c r="E2129" s="702"/>
      <c r="F2129" s="702"/>
      <c r="G2129" s="702"/>
      <c r="H2129" s="702"/>
      <c r="I2129" s="702"/>
      <c r="J2129" s="703"/>
      <c r="K2129" s="267"/>
      <c r="L2129" s="258"/>
    </row>
    <row r="2130" spans="2:12" ht="15.75">
      <c r="B2130" s="258"/>
      <c r="C2130" s="266"/>
      <c r="D2130" s="747" t="s">
        <v>70</v>
      </c>
      <c r="E2130" s="747"/>
      <c r="F2130" s="747"/>
      <c r="G2130" s="297" t="s">
        <v>606</v>
      </c>
      <c r="H2130" s="297" t="s">
        <v>621</v>
      </c>
      <c r="I2130" s="404" t="s">
        <v>611</v>
      </c>
      <c r="J2130" s="296" t="s">
        <v>612</v>
      </c>
      <c r="K2130" s="267"/>
      <c r="L2130" s="258"/>
    </row>
    <row r="2131" spans="2:12" ht="15.75">
      <c r="B2131" s="258"/>
      <c r="C2131" s="266"/>
      <c r="D2131" s="748" t="s">
        <v>622</v>
      </c>
      <c r="E2131" s="749"/>
      <c r="F2131" s="749"/>
      <c r="G2131" s="298" t="s">
        <v>623</v>
      </c>
      <c r="H2131" s="299">
        <v>2805.57</v>
      </c>
      <c r="I2131" s="405">
        <v>0.05</v>
      </c>
      <c r="J2131" s="283">
        <f>+IF(D2131="","",H2131*I2131)</f>
        <v>140.27850000000001</v>
      </c>
      <c r="K2131" s="267"/>
      <c r="L2131" s="258"/>
    </row>
    <row r="2132" spans="2:12" ht="15.75">
      <c r="B2132" s="258"/>
      <c r="C2132" s="266"/>
      <c r="D2132" s="750"/>
      <c r="E2132" s="751"/>
      <c r="F2132" s="752"/>
      <c r="G2132" s="298" t="s">
        <v>618</v>
      </c>
      <c r="H2132" s="301" t="s">
        <v>618</v>
      </c>
      <c r="I2132" s="406"/>
      <c r="J2132" s="287" t="str">
        <f>+IF(D2132="","",H2132*I2132)</f>
        <v/>
      </c>
      <c r="K2132" s="267"/>
      <c r="L2132" s="258"/>
    </row>
    <row r="2133" spans="2:12" ht="15.75">
      <c r="B2133" s="258"/>
      <c r="C2133" s="266"/>
      <c r="D2133" s="783"/>
      <c r="E2133" s="784"/>
      <c r="F2133" s="784"/>
      <c r="G2133" s="304" t="s">
        <v>618</v>
      </c>
      <c r="H2133" s="305" t="s">
        <v>618</v>
      </c>
      <c r="I2133" s="407"/>
      <c r="J2133" s="307" t="str">
        <f>+IF(D2133="","",H2133*I2133)</f>
        <v/>
      </c>
      <c r="K2133" s="267"/>
      <c r="L2133" s="258"/>
    </row>
    <row r="2134" spans="2:12" ht="15.75">
      <c r="B2134" s="258"/>
      <c r="C2134" s="266"/>
      <c r="D2134" s="258"/>
      <c r="E2134" s="258"/>
      <c r="F2134" s="258"/>
      <c r="G2134" s="740" t="s">
        <v>624</v>
      </c>
      <c r="H2134" s="740"/>
      <c r="I2134" s="741"/>
      <c r="J2134" s="308">
        <f>ROUND(+SUM(J2131:J2133),2)</f>
        <v>140.28</v>
      </c>
      <c r="K2134" s="267"/>
      <c r="L2134" s="258"/>
    </row>
    <row r="2135" spans="2:12" ht="15.75">
      <c r="B2135" s="258"/>
      <c r="C2135" s="266"/>
      <c r="D2135" s="670"/>
      <c r="E2135" s="670"/>
      <c r="F2135" s="670"/>
      <c r="G2135" s="670"/>
      <c r="H2135" s="670"/>
      <c r="I2135" s="670"/>
      <c r="J2135" s="670"/>
      <c r="K2135" s="267"/>
      <c r="L2135" s="258"/>
    </row>
    <row r="2136" spans="2:12" ht="15.75">
      <c r="B2136" s="258"/>
      <c r="C2136" s="266"/>
      <c r="D2136" s="742" t="s">
        <v>625</v>
      </c>
      <c r="E2136" s="743"/>
      <c r="F2136" s="743"/>
      <c r="G2136" s="743"/>
      <c r="H2136" s="743"/>
      <c r="I2136" s="743"/>
      <c r="J2136" s="744"/>
      <c r="K2136" s="267"/>
      <c r="L2136" s="309"/>
    </row>
    <row r="2137" spans="2:12" ht="15.75">
      <c r="B2137" s="310"/>
      <c r="C2137" s="311"/>
      <c r="D2137" s="745" t="s">
        <v>70</v>
      </c>
      <c r="E2137" s="746"/>
      <c r="F2137" s="746"/>
      <c r="G2137" s="313" t="s">
        <v>606</v>
      </c>
      <c r="H2137" s="314" t="s">
        <v>621</v>
      </c>
      <c r="I2137" s="408" t="s">
        <v>611</v>
      </c>
      <c r="J2137" s="315" t="s">
        <v>612</v>
      </c>
      <c r="K2137" s="316"/>
      <c r="L2137" s="317"/>
    </row>
    <row r="2138" spans="2:12" ht="15.75">
      <c r="B2138" s="258"/>
      <c r="C2138" s="266"/>
      <c r="D2138" s="725" t="s">
        <v>715</v>
      </c>
      <c r="E2138" s="726"/>
      <c r="F2138" s="726"/>
      <c r="G2138" s="318" t="s">
        <v>627</v>
      </c>
      <c r="H2138" s="319">
        <v>35069.629374999997</v>
      </c>
      <c r="I2138" s="409">
        <v>0.08</v>
      </c>
      <c r="J2138" s="321">
        <f>(+IF(D2138="","",(H2138*I2138)))</f>
        <v>2805.57035</v>
      </c>
      <c r="K2138" s="267"/>
      <c r="L2138" s="309"/>
    </row>
    <row r="2139" spans="2:12" ht="15.75">
      <c r="B2139" s="258"/>
      <c r="C2139" s="266"/>
      <c r="D2139" s="725"/>
      <c r="E2139" s="726"/>
      <c r="F2139" s="726"/>
      <c r="G2139" s="318"/>
      <c r="H2139" s="319" t="s">
        <v>618</v>
      </c>
      <c r="I2139" s="409"/>
      <c r="J2139" s="321" t="str">
        <f>(+IF(D2139="","",(H2139*I2139)))</f>
        <v/>
      </c>
      <c r="K2139" s="267"/>
      <c r="L2139" s="309"/>
    </row>
    <row r="2140" spans="2:12" ht="15.75">
      <c r="B2140" s="258"/>
      <c r="C2140" s="266"/>
      <c r="D2140" s="725"/>
      <c r="E2140" s="726"/>
      <c r="F2140" s="726"/>
      <c r="G2140" s="318"/>
      <c r="H2140" s="319"/>
      <c r="I2140" s="409"/>
      <c r="J2140" s="321" t="str">
        <f>(+IF(D2140="","",(H2140*I2140)))</f>
        <v/>
      </c>
      <c r="K2140" s="267"/>
      <c r="L2140" s="309"/>
    </row>
    <row r="2141" spans="2:12" ht="15.75">
      <c r="B2141" s="258"/>
      <c r="C2141" s="266"/>
      <c r="D2141" s="727"/>
      <c r="E2141" s="728"/>
      <c r="F2141" s="728"/>
      <c r="G2141" s="322"/>
      <c r="H2141" s="323"/>
      <c r="I2141" s="410"/>
      <c r="J2141" s="325"/>
      <c r="K2141" s="267"/>
      <c r="L2141" s="309"/>
    </row>
    <row r="2142" spans="2:12" ht="15.75">
      <c r="B2142" s="258"/>
      <c r="C2142" s="266"/>
      <c r="D2142" s="258"/>
      <c r="E2142" s="258"/>
      <c r="F2142" s="258"/>
      <c r="G2142" s="729" t="s">
        <v>628</v>
      </c>
      <c r="H2142" s="729"/>
      <c r="I2142" s="730"/>
      <c r="J2142" s="293">
        <f>+ROUND(SUM(J2138:J2141),2)</f>
        <v>2805.57</v>
      </c>
      <c r="K2142" s="267"/>
      <c r="L2142" s="309"/>
    </row>
    <row r="2143" spans="2:12" ht="15.75">
      <c r="B2143" s="258"/>
      <c r="C2143" s="266"/>
      <c r="D2143" s="258"/>
      <c r="E2143" s="258"/>
      <c r="F2143" s="258"/>
      <c r="G2143" s="326"/>
      <c r="H2143" s="327"/>
      <c r="I2143" s="411"/>
      <c r="J2143" s="258"/>
      <c r="K2143" s="267"/>
      <c r="L2143" s="258"/>
    </row>
    <row r="2144" spans="2:12" ht="15.75">
      <c r="B2144" s="258"/>
      <c r="C2144" s="266"/>
      <c r="D2144" s="731" t="s">
        <v>629</v>
      </c>
      <c r="E2144" s="732"/>
      <c r="F2144" s="732"/>
      <c r="G2144" s="732"/>
      <c r="H2144" s="732"/>
      <c r="I2144" s="733"/>
      <c r="J2144" s="328">
        <f>ROUND((SUM(+J2127+J2134+J2142)),2)</f>
        <v>13749.02</v>
      </c>
      <c r="K2144" s="267"/>
      <c r="L2144" s="258"/>
    </row>
    <row r="2145" spans="2:12" ht="15.75">
      <c r="B2145" s="258"/>
      <c r="C2145" s="266"/>
      <c r="D2145" s="258"/>
      <c r="E2145" s="258"/>
      <c r="F2145" s="258"/>
      <c r="G2145" s="326"/>
      <c r="H2145" s="327"/>
      <c r="I2145" s="411"/>
      <c r="J2145" s="258"/>
      <c r="K2145" s="267"/>
      <c r="L2145" s="258"/>
    </row>
    <row r="2146" spans="2:12" ht="15.75">
      <c r="B2146" s="329"/>
      <c r="C2146" s="330"/>
      <c r="D2146" s="734" t="s">
        <v>630</v>
      </c>
      <c r="E2146" s="735"/>
      <c r="F2146" s="736"/>
      <c r="G2146" s="331"/>
      <c r="H2146" s="332"/>
      <c r="I2146" s="412">
        <v>0</v>
      </c>
      <c r="J2146" s="334">
        <f>+J2144*I2146</f>
        <v>0</v>
      </c>
      <c r="K2146" s="335"/>
      <c r="L2146" s="329"/>
    </row>
    <row r="2147" spans="2:12" ht="15.75">
      <c r="B2147" s="258"/>
      <c r="C2147" s="266"/>
      <c r="D2147" s="731" t="s">
        <v>631</v>
      </c>
      <c r="E2147" s="732"/>
      <c r="F2147" s="732"/>
      <c r="G2147" s="732"/>
      <c r="H2147" s="732"/>
      <c r="I2147" s="733"/>
      <c r="J2147" s="328">
        <f>+J2146+J2144</f>
        <v>13749.02</v>
      </c>
      <c r="K2147" s="267"/>
      <c r="L2147" s="258"/>
    </row>
    <row r="2148" spans="2:12" ht="15.75">
      <c r="B2148" s="258"/>
      <c r="C2148" s="266"/>
      <c r="D2148" s="258"/>
      <c r="E2148" s="258"/>
      <c r="F2148" s="258"/>
      <c r="G2148" s="326"/>
      <c r="H2148" s="327"/>
      <c r="I2148" s="411"/>
      <c r="J2148" s="258"/>
      <c r="K2148" s="267"/>
      <c r="L2148" s="258"/>
    </row>
    <row r="2149" spans="2:12" ht="15.75">
      <c r="B2149" s="329"/>
      <c r="C2149" s="330"/>
      <c r="D2149" s="771" t="s">
        <v>21</v>
      </c>
      <c r="E2149" s="772"/>
      <c r="F2149" s="772"/>
      <c r="G2149" s="336"/>
      <c r="H2149" s="337"/>
      <c r="I2149" s="338">
        <v>0.24</v>
      </c>
      <c r="J2149" s="339">
        <f>+J2144*I2149</f>
        <v>3299.7647999999999</v>
      </c>
      <c r="K2149" s="335"/>
      <c r="L2149" s="329"/>
    </row>
    <row r="2150" spans="2:12" ht="15.75">
      <c r="B2150" s="329"/>
      <c r="C2150" s="330"/>
      <c r="D2150" s="773" t="s">
        <v>632</v>
      </c>
      <c r="E2150" s="774"/>
      <c r="F2150" s="774"/>
      <c r="G2150" s="336"/>
      <c r="H2150" s="337"/>
      <c r="I2150" s="340">
        <v>0.01</v>
      </c>
      <c r="J2150" s="341">
        <f>+J2144*I2150</f>
        <v>137.49020000000002</v>
      </c>
      <c r="K2150" s="335"/>
      <c r="L2150" s="329"/>
    </row>
    <row r="2151" spans="2:12" ht="15.75">
      <c r="B2151" s="329"/>
      <c r="C2151" s="330"/>
      <c r="D2151" s="773" t="s">
        <v>75</v>
      </c>
      <c r="E2151" s="774"/>
      <c r="F2151" s="774"/>
      <c r="G2151" s="342"/>
      <c r="H2151" s="343"/>
      <c r="I2151" s="340">
        <v>0.05</v>
      </c>
      <c r="J2151" s="341">
        <f>+J2144*I2151</f>
        <v>687.45100000000002</v>
      </c>
      <c r="K2151" s="335"/>
      <c r="L2151" s="329"/>
    </row>
    <row r="2152" spans="2:12" ht="15.75">
      <c r="B2152" s="258"/>
      <c r="C2152" s="266"/>
      <c r="D2152" s="775" t="s">
        <v>633</v>
      </c>
      <c r="E2152" s="776"/>
      <c r="F2152" s="776"/>
      <c r="G2152" s="776"/>
      <c r="H2152" s="776"/>
      <c r="I2152" s="776"/>
      <c r="J2152" s="344">
        <f>SUM(J2149:J2151)</f>
        <v>4124.7060000000001</v>
      </c>
      <c r="K2152" s="267"/>
      <c r="L2152" s="258"/>
    </row>
    <row r="2153" spans="2:12" ht="15.75">
      <c r="B2153" s="258"/>
      <c r="C2153" s="266"/>
      <c r="D2153" s="757"/>
      <c r="E2153" s="757"/>
      <c r="F2153" s="757"/>
      <c r="G2153" s="757"/>
      <c r="H2153" s="757"/>
      <c r="I2153" s="757"/>
      <c r="J2153" s="757"/>
      <c r="K2153" s="267"/>
      <c r="L2153" s="258"/>
    </row>
    <row r="2154" spans="2:12" ht="15.75">
      <c r="B2154" s="258"/>
      <c r="C2154" s="266"/>
      <c r="D2154" s="759" t="s">
        <v>634</v>
      </c>
      <c r="E2154" s="760"/>
      <c r="F2154" s="760"/>
      <c r="G2154" s="760"/>
      <c r="H2154" s="760"/>
      <c r="I2154" s="761"/>
      <c r="J2154" s="345">
        <f>ROUND(SUM(J2147+J2152),0)</f>
        <v>17874</v>
      </c>
      <c r="K2154" s="267"/>
      <c r="L2154" s="258"/>
    </row>
    <row r="2155" spans="2:12" ht="15.75">
      <c r="B2155" s="258"/>
      <c r="C2155" s="266"/>
      <c r="D2155" s="757"/>
      <c r="E2155" s="757"/>
      <c r="F2155" s="757"/>
      <c r="G2155" s="757"/>
      <c r="H2155" s="757"/>
      <c r="I2155" s="757"/>
      <c r="J2155" s="757"/>
      <c r="K2155" s="267"/>
      <c r="L2155" s="258"/>
    </row>
    <row r="2156" spans="2:12" ht="15.75">
      <c r="B2156" s="258"/>
      <c r="C2156" s="266"/>
      <c r="D2156" s="762" t="s">
        <v>635</v>
      </c>
      <c r="E2156" s="763"/>
      <c r="F2156" s="764"/>
      <c r="G2156" s="765"/>
      <c r="H2156" s="766"/>
      <c r="I2156" s="766"/>
      <c r="J2156" s="767"/>
      <c r="K2156" s="267"/>
      <c r="L2156" s="258"/>
    </row>
    <row r="2157" spans="2:12" ht="15.75">
      <c r="B2157" s="258"/>
      <c r="C2157" s="266"/>
      <c r="D2157" s="753"/>
      <c r="E2157" s="785"/>
      <c r="F2157" s="786"/>
      <c r="G2157" s="768"/>
      <c r="H2157" s="769"/>
      <c r="I2157" s="769"/>
      <c r="J2157" s="770"/>
      <c r="K2157" s="267"/>
      <c r="L2157" s="258"/>
    </row>
    <row r="2158" spans="2:12" ht="15.75">
      <c r="B2158" s="258"/>
      <c r="C2158" s="266"/>
      <c r="D2158" s="753"/>
      <c r="E2158" s="785"/>
      <c r="F2158" s="786"/>
      <c r="G2158" s="756" t="s">
        <v>636</v>
      </c>
      <c r="H2158" s="757"/>
      <c r="I2158" s="757"/>
      <c r="J2158" s="758"/>
      <c r="K2158" s="267"/>
      <c r="L2158" s="258"/>
    </row>
    <row r="2159" spans="2:12" ht="15.75">
      <c r="B2159" s="258"/>
      <c r="C2159" s="266"/>
      <c r="D2159" s="753"/>
      <c r="E2159" s="785"/>
      <c r="F2159" s="786"/>
      <c r="G2159" s="756" t="s">
        <v>637</v>
      </c>
      <c r="H2159" s="757"/>
      <c r="I2159" s="757"/>
      <c r="J2159" s="758"/>
      <c r="K2159" s="267"/>
      <c r="L2159" s="258"/>
    </row>
    <row r="2160" spans="2:12" ht="15.75">
      <c r="B2160" s="258"/>
      <c r="C2160" s="266"/>
      <c r="D2160" s="753"/>
      <c r="E2160" s="785"/>
      <c r="F2160" s="786"/>
      <c r="G2160" s="756" t="s">
        <v>79</v>
      </c>
      <c r="H2160" s="757"/>
      <c r="I2160" s="757"/>
      <c r="J2160" s="758"/>
      <c r="K2160" s="267"/>
      <c r="L2160" s="258"/>
    </row>
    <row r="2161" spans="2:12" ht="15.75">
      <c r="B2161" s="258"/>
      <c r="C2161" s="266"/>
      <c r="D2161" s="787"/>
      <c r="E2161" s="788"/>
      <c r="F2161" s="789"/>
      <c r="G2161" s="756" t="s">
        <v>636</v>
      </c>
      <c r="H2161" s="757"/>
      <c r="I2161" s="757"/>
      <c r="J2161" s="758"/>
      <c r="K2161" s="267"/>
      <c r="L2161" s="258"/>
    </row>
    <row r="2162" spans="2:12" ht="15.75">
      <c r="B2162" s="258"/>
      <c r="C2162" s="266"/>
      <c r="D2162" s="777"/>
      <c r="E2162" s="790"/>
      <c r="F2162" s="791"/>
      <c r="G2162" s="780" t="s">
        <v>638</v>
      </c>
      <c r="H2162" s="781"/>
      <c r="I2162" s="781"/>
      <c r="J2162" s="782"/>
      <c r="K2162" s="267"/>
      <c r="L2162" s="258"/>
    </row>
    <row r="2163" spans="2:12" ht="15.75">
      <c r="B2163" s="258"/>
      <c r="C2163" s="346"/>
      <c r="D2163" s="347"/>
      <c r="E2163" s="347"/>
      <c r="F2163" s="347"/>
      <c r="G2163" s="348"/>
      <c r="H2163" s="349"/>
      <c r="I2163" s="413"/>
      <c r="J2163" s="347"/>
      <c r="K2163" s="350"/>
      <c r="L2163" s="258"/>
    </row>
    <row r="2164" spans="2:12" ht="15.75">
      <c r="B2164" s="258"/>
      <c r="C2164" s="258"/>
      <c r="D2164" s="258"/>
      <c r="E2164" s="258"/>
      <c r="F2164" s="258"/>
      <c r="G2164" s="326"/>
      <c r="H2164" s="351"/>
      <c r="I2164" s="411"/>
      <c r="J2164" s="258"/>
      <c r="K2164" s="258"/>
      <c r="L2164" s="258"/>
    </row>
    <row r="2165" spans="2:12" ht="15.75">
      <c r="B2165" s="258"/>
      <c r="C2165" s="670"/>
      <c r="D2165" s="670"/>
      <c r="E2165" s="670"/>
      <c r="F2165" s="670"/>
      <c r="G2165" s="670"/>
      <c r="H2165" s="670"/>
      <c r="I2165" s="670"/>
      <c r="J2165" s="670"/>
      <c r="K2165" s="258"/>
      <c r="L2165" s="258"/>
    </row>
    <row r="2166" spans="2:12" ht="15.75">
      <c r="B2166" s="258"/>
      <c r="C2166" s="261"/>
      <c r="D2166" s="262"/>
      <c r="E2166" s="262"/>
      <c r="F2166" s="262"/>
      <c r="G2166" s="263"/>
      <c r="H2166" s="264"/>
      <c r="I2166" s="392"/>
      <c r="J2166" s="262"/>
      <c r="K2166" s="265"/>
      <c r="L2166" s="258"/>
    </row>
    <row r="2167" spans="2:12" ht="15.75">
      <c r="B2167" s="258"/>
      <c r="C2167" s="266"/>
      <c r="D2167" s="671"/>
      <c r="E2167" s="672"/>
      <c r="F2167" s="675" t="s">
        <v>592</v>
      </c>
      <c r="G2167" s="676"/>
      <c r="H2167" s="677"/>
      <c r="I2167" s="681" t="s">
        <v>593</v>
      </c>
      <c r="J2167" s="682"/>
      <c r="K2167" s="267"/>
      <c r="L2167" s="258"/>
    </row>
    <row r="2168" spans="2:12" ht="15.75">
      <c r="B2168" s="258"/>
      <c r="C2168" s="266"/>
      <c r="D2168" s="673"/>
      <c r="E2168" s="674"/>
      <c r="F2168" s="678"/>
      <c r="G2168" s="679"/>
      <c r="H2168" s="680"/>
      <c r="I2168" s="683" t="s">
        <v>594</v>
      </c>
      <c r="J2168" s="684"/>
      <c r="K2168" s="267"/>
      <c r="L2168" s="258"/>
    </row>
    <row r="2169" spans="2:12" ht="16.5">
      <c r="B2169" s="258"/>
      <c r="C2169" s="266"/>
      <c r="D2169" s="685" t="s">
        <v>595</v>
      </c>
      <c r="E2169" s="686"/>
      <c r="F2169" s="686"/>
      <c r="G2169" s="686"/>
      <c r="H2169" s="687"/>
      <c r="I2169" s="683" t="s">
        <v>596</v>
      </c>
      <c r="J2169" s="684"/>
      <c r="K2169" s="267"/>
      <c r="L2169" s="258"/>
    </row>
    <row r="2170" spans="2:12" ht="16.5">
      <c r="B2170" s="258"/>
      <c r="C2170" s="266"/>
      <c r="D2170" s="708" t="s">
        <v>597</v>
      </c>
      <c r="E2170" s="709"/>
      <c r="F2170" s="709"/>
      <c r="G2170" s="709"/>
      <c r="H2170" s="709"/>
      <c r="I2170" s="709"/>
      <c r="J2170" s="710"/>
      <c r="K2170" s="267"/>
      <c r="L2170" s="258"/>
    </row>
    <row r="2171" spans="2:12" ht="15.75">
      <c r="B2171" s="258"/>
      <c r="C2171" s="266"/>
      <c r="D2171" s="268"/>
      <c r="E2171" s="268"/>
      <c r="F2171" s="268"/>
      <c r="G2171" s="269"/>
      <c r="H2171" s="269"/>
      <c r="I2171" s="268"/>
      <c r="J2171" s="268"/>
      <c r="K2171" s="267"/>
      <c r="L2171" s="258"/>
    </row>
    <row r="2172" spans="2:12" ht="16.5">
      <c r="B2172" s="259"/>
      <c r="C2172" s="270"/>
      <c r="D2172" s="271" t="s">
        <v>598</v>
      </c>
      <c r="E2172" s="711" t="s">
        <v>599</v>
      </c>
      <c r="F2172" s="712"/>
      <c r="G2172" s="712"/>
      <c r="H2172" s="712"/>
      <c r="I2172" s="712"/>
      <c r="J2172" s="713"/>
      <c r="K2172" s="272"/>
      <c r="L2172" s="259"/>
    </row>
    <row r="2173" spans="2:12" ht="16.5">
      <c r="B2173" s="258"/>
      <c r="C2173" s="266"/>
      <c r="D2173" s="273">
        <v>2</v>
      </c>
      <c r="E2173" s="714" t="s">
        <v>653</v>
      </c>
      <c r="F2173" s="715"/>
      <c r="G2173" s="715"/>
      <c r="H2173" s="715"/>
      <c r="I2173" s="715"/>
      <c r="J2173" s="716"/>
      <c r="K2173" s="267"/>
      <c r="L2173" s="258"/>
    </row>
    <row r="2174" spans="2:12" ht="16.5">
      <c r="B2174" s="259"/>
      <c r="C2174" s="270"/>
      <c r="D2174" s="271" t="s">
        <v>601</v>
      </c>
      <c r="E2174" s="711" t="s">
        <v>602</v>
      </c>
      <c r="F2174" s="712"/>
      <c r="G2174" s="712"/>
      <c r="H2174" s="712"/>
      <c r="I2174" s="712"/>
      <c r="J2174" s="713"/>
      <c r="K2174" s="272"/>
      <c r="L2174" s="259"/>
    </row>
    <row r="2175" spans="2:12" ht="16.5">
      <c r="B2175" s="258"/>
      <c r="C2175" s="266"/>
      <c r="D2175" s="273">
        <v>2.12</v>
      </c>
      <c r="E2175" s="714" t="s">
        <v>706</v>
      </c>
      <c r="F2175" s="715"/>
      <c r="G2175" s="715"/>
      <c r="H2175" s="715"/>
      <c r="I2175" s="715"/>
      <c r="J2175" s="716"/>
      <c r="K2175" s="267"/>
      <c r="L2175" s="258"/>
    </row>
    <row r="2176" spans="2:12" ht="16.5">
      <c r="B2176" s="259"/>
      <c r="C2176" s="270"/>
      <c r="D2176" s="275" t="s">
        <v>604</v>
      </c>
      <c r="E2176" s="717" t="s">
        <v>605</v>
      </c>
      <c r="F2176" s="718"/>
      <c r="G2176" s="718"/>
      <c r="H2176" s="718"/>
      <c r="I2176" s="719"/>
      <c r="J2176" s="723" t="s">
        <v>606</v>
      </c>
      <c r="K2176" s="272"/>
      <c r="L2176" s="259"/>
    </row>
    <row r="2177" spans="2:12" ht="16.5">
      <c r="B2177" s="258"/>
      <c r="C2177" s="266"/>
      <c r="D2177" s="276" t="s">
        <v>766</v>
      </c>
      <c r="E2177" s="720"/>
      <c r="F2177" s="721"/>
      <c r="G2177" s="721"/>
      <c r="H2177" s="721"/>
      <c r="I2177" s="722"/>
      <c r="J2177" s="724"/>
      <c r="K2177" s="267"/>
      <c r="L2177" s="258"/>
    </row>
    <row r="2178" spans="2:12" ht="16.5">
      <c r="B2178" s="259"/>
      <c r="C2178" s="270"/>
      <c r="D2178" s="275" t="s">
        <v>608</v>
      </c>
      <c r="E2178" s="692" t="s">
        <v>207</v>
      </c>
      <c r="F2178" s="693"/>
      <c r="G2178" s="693"/>
      <c r="H2178" s="693"/>
      <c r="I2178" s="694"/>
      <c r="J2178" s="698" t="s">
        <v>225</v>
      </c>
      <c r="K2178" s="272"/>
      <c r="L2178" s="259"/>
    </row>
    <row r="2179" spans="2:12" ht="16.5">
      <c r="B2179" s="258"/>
      <c r="C2179" s="266"/>
      <c r="D2179" s="276" t="s">
        <v>766</v>
      </c>
      <c r="E2179" s="695"/>
      <c r="F2179" s="696"/>
      <c r="G2179" s="696"/>
      <c r="H2179" s="696"/>
      <c r="I2179" s="697"/>
      <c r="J2179" s="699"/>
      <c r="K2179" s="267"/>
      <c r="L2179" s="258"/>
    </row>
    <row r="2180" spans="2:12" ht="15.75">
      <c r="B2180" s="258"/>
      <c r="C2180" s="266"/>
      <c r="D2180" s="700"/>
      <c r="E2180" s="700"/>
      <c r="F2180" s="700"/>
      <c r="G2180" s="700"/>
      <c r="H2180" s="700"/>
      <c r="I2180" s="700"/>
      <c r="J2180" s="700"/>
      <c r="K2180" s="267"/>
      <c r="L2180" s="258"/>
    </row>
    <row r="2181" spans="2:12" ht="15.75">
      <c r="B2181" s="258"/>
      <c r="C2181" s="266"/>
      <c r="D2181" s="701" t="s">
        <v>609</v>
      </c>
      <c r="E2181" s="702"/>
      <c r="F2181" s="702"/>
      <c r="G2181" s="702"/>
      <c r="H2181" s="702"/>
      <c r="I2181" s="702"/>
      <c r="J2181" s="703"/>
      <c r="K2181" s="267"/>
      <c r="L2181" s="258"/>
    </row>
    <row r="2182" spans="2:12" ht="15.75">
      <c r="B2182" s="258"/>
      <c r="C2182" s="266"/>
      <c r="D2182" s="704" t="s">
        <v>70</v>
      </c>
      <c r="E2182" s="705"/>
      <c r="F2182" s="705"/>
      <c r="G2182" s="277" t="s">
        <v>606</v>
      </c>
      <c r="H2182" s="277" t="s">
        <v>610</v>
      </c>
      <c r="I2182" s="393" t="s">
        <v>611</v>
      </c>
      <c r="J2182" s="279" t="s">
        <v>612</v>
      </c>
      <c r="K2182" s="267"/>
      <c r="L2182" s="258"/>
    </row>
    <row r="2183" spans="2:12" ht="16.5">
      <c r="B2183" s="258"/>
      <c r="C2183" s="266"/>
      <c r="D2183" s="706" t="s">
        <v>764</v>
      </c>
      <c r="E2183" s="707"/>
      <c r="F2183" s="707"/>
      <c r="G2183" s="280" t="s">
        <v>225</v>
      </c>
      <c r="H2183" s="281">
        <v>12094</v>
      </c>
      <c r="I2183" s="394">
        <v>1</v>
      </c>
      <c r="J2183" s="283">
        <f>ROUND((+IF(D2183="","",H2183*I2183)),2)</f>
        <v>12094</v>
      </c>
      <c r="K2183" s="267"/>
      <c r="L2183" s="258"/>
    </row>
    <row r="2184" spans="2:12" ht="16.5">
      <c r="B2184" s="258"/>
      <c r="C2184" s="266"/>
      <c r="D2184" s="688" t="s">
        <v>709</v>
      </c>
      <c r="E2184" s="689"/>
      <c r="F2184" s="689"/>
      <c r="G2184" s="284" t="s">
        <v>710</v>
      </c>
      <c r="H2184" s="285">
        <v>64850</v>
      </c>
      <c r="I2184" s="401">
        <v>0.01</v>
      </c>
      <c r="J2184" s="287">
        <f t="shared" ref="J2184:J2190" si="20">+IF(D2184="","",H2184*I2184)</f>
        <v>648.5</v>
      </c>
      <c r="K2184" s="267"/>
      <c r="L2184" s="258"/>
    </row>
    <row r="2185" spans="2:12" ht="16.5">
      <c r="B2185" s="258"/>
      <c r="C2185" s="266"/>
      <c r="D2185" s="688" t="s">
        <v>711</v>
      </c>
      <c r="E2185" s="689"/>
      <c r="F2185" s="689"/>
      <c r="G2185" s="284" t="s">
        <v>710</v>
      </c>
      <c r="H2185" s="285">
        <v>52600</v>
      </c>
      <c r="I2185" s="401">
        <v>0.01</v>
      </c>
      <c r="J2185" s="287">
        <f t="shared" si="20"/>
        <v>526</v>
      </c>
      <c r="K2185" s="267"/>
      <c r="L2185" s="258"/>
    </row>
    <row r="2186" spans="2:12" ht="16.5">
      <c r="B2186" s="258"/>
      <c r="C2186" s="266"/>
      <c r="D2186" s="688"/>
      <c r="E2186" s="689"/>
      <c r="F2186" s="689"/>
      <c r="G2186" s="284" t="s">
        <v>618</v>
      </c>
      <c r="H2186" s="285" t="s">
        <v>618</v>
      </c>
      <c r="I2186" s="401"/>
      <c r="J2186" s="287" t="str">
        <f t="shared" si="20"/>
        <v/>
      </c>
      <c r="K2186" s="267"/>
      <c r="L2186" s="258"/>
    </row>
    <row r="2187" spans="2:12" ht="16.5">
      <c r="B2187" s="258"/>
      <c r="C2187" s="266"/>
      <c r="D2187" s="688"/>
      <c r="E2187" s="689"/>
      <c r="F2187" s="689"/>
      <c r="G2187" s="284" t="s">
        <v>618</v>
      </c>
      <c r="H2187" s="285" t="s">
        <v>618</v>
      </c>
      <c r="I2187" s="401"/>
      <c r="J2187" s="287" t="str">
        <f t="shared" si="20"/>
        <v/>
      </c>
      <c r="K2187" s="267"/>
      <c r="L2187" s="258"/>
    </row>
    <row r="2188" spans="2:12" ht="16.5">
      <c r="B2188" s="258"/>
      <c r="C2188" s="266"/>
      <c r="D2188" s="688"/>
      <c r="E2188" s="689"/>
      <c r="F2188" s="689"/>
      <c r="G2188" s="284" t="s">
        <v>618</v>
      </c>
      <c r="H2188" s="285" t="s">
        <v>618</v>
      </c>
      <c r="I2188" s="401"/>
      <c r="J2188" s="287" t="str">
        <f t="shared" si="20"/>
        <v/>
      </c>
      <c r="K2188" s="267"/>
      <c r="L2188" s="258"/>
    </row>
    <row r="2189" spans="2:12" ht="16.5">
      <c r="B2189" s="258"/>
      <c r="C2189" s="266"/>
      <c r="D2189" s="688"/>
      <c r="E2189" s="689"/>
      <c r="F2189" s="689"/>
      <c r="G2189" s="284" t="s">
        <v>618</v>
      </c>
      <c r="H2189" s="285" t="s">
        <v>618</v>
      </c>
      <c r="I2189" s="401"/>
      <c r="J2189" s="287" t="str">
        <f t="shared" si="20"/>
        <v/>
      </c>
      <c r="K2189" s="267"/>
      <c r="L2189" s="258"/>
    </row>
    <row r="2190" spans="2:12" ht="16.5">
      <c r="B2190" s="258"/>
      <c r="C2190" s="266"/>
      <c r="D2190" s="690"/>
      <c r="E2190" s="691"/>
      <c r="F2190" s="691"/>
      <c r="G2190" s="288" t="s">
        <v>618</v>
      </c>
      <c r="H2190" s="289" t="s">
        <v>618</v>
      </c>
      <c r="I2190" s="402"/>
      <c r="J2190" s="291" t="str">
        <f t="shared" si="20"/>
        <v/>
      </c>
      <c r="K2190" s="267"/>
      <c r="L2190" s="258"/>
    </row>
    <row r="2191" spans="2:12" ht="15.75">
      <c r="B2191" s="258"/>
      <c r="C2191" s="266"/>
      <c r="D2191" s="258"/>
      <c r="E2191" s="258"/>
      <c r="F2191" s="258"/>
      <c r="G2191" s="740" t="s">
        <v>619</v>
      </c>
      <c r="H2191" s="740"/>
      <c r="I2191" s="741"/>
      <c r="J2191" s="293">
        <f>+ROUND(SUM(J2183:J2190),2)</f>
        <v>13268.5</v>
      </c>
      <c r="K2191" s="267"/>
      <c r="L2191" s="258"/>
    </row>
    <row r="2192" spans="2:12" ht="15.75">
      <c r="B2192" s="258"/>
      <c r="C2192" s="266"/>
      <c r="D2192" s="258"/>
      <c r="E2192" s="258"/>
      <c r="F2192" s="258"/>
      <c r="G2192" s="294"/>
      <c r="H2192" s="294"/>
      <c r="I2192" s="403"/>
      <c r="J2192" s="295"/>
      <c r="K2192" s="267"/>
      <c r="L2192" s="258"/>
    </row>
    <row r="2193" spans="2:12" ht="15.75">
      <c r="B2193" s="258"/>
      <c r="C2193" s="266"/>
      <c r="D2193" s="701" t="s">
        <v>620</v>
      </c>
      <c r="E2193" s="702"/>
      <c r="F2193" s="702"/>
      <c r="G2193" s="702"/>
      <c r="H2193" s="702"/>
      <c r="I2193" s="702"/>
      <c r="J2193" s="703"/>
      <c r="K2193" s="267"/>
      <c r="L2193" s="258"/>
    </row>
    <row r="2194" spans="2:12" ht="15.75">
      <c r="B2194" s="258"/>
      <c r="C2194" s="266"/>
      <c r="D2194" s="747" t="s">
        <v>70</v>
      </c>
      <c r="E2194" s="747"/>
      <c r="F2194" s="747"/>
      <c r="G2194" s="297" t="s">
        <v>606</v>
      </c>
      <c r="H2194" s="297" t="s">
        <v>621</v>
      </c>
      <c r="I2194" s="404" t="s">
        <v>611</v>
      </c>
      <c r="J2194" s="296" t="s">
        <v>612</v>
      </c>
      <c r="K2194" s="267"/>
      <c r="L2194" s="258"/>
    </row>
    <row r="2195" spans="2:12" ht="15.75">
      <c r="B2195" s="258"/>
      <c r="C2195" s="266"/>
      <c r="D2195" s="748" t="s">
        <v>622</v>
      </c>
      <c r="E2195" s="749"/>
      <c r="F2195" s="749"/>
      <c r="G2195" s="298" t="s">
        <v>623</v>
      </c>
      <c r="H2195" s="299">
        <v>2805.57</v>
      </c>
      <c r="I2195" s="405">
        <v>0.05</v>
      </c>
      <c r="J2195" s="283">
        <f>+IF(D2195="","",H2195*I2195)</f>
        <v>140.27850000000001</v>
      </c>
      <c r="K2195" s="267"/>
      <c r="L2195" s="258"/>
    </row>
    <row r="2196" spans="2:12" ht="15.75">
      <c r="B2196" s="258"/>
      <c r="C2196" s="266"/>
      <c r="D2196" s="750"/>
      <c r="E2196" s="751"/>
      <c r="F2196" s="752"/>
      <c r="G2196" s="298" t="s">
        <v>618</v>
      </c>
      <c r="H2196" s="301" t="s">
        <v>618</v>
      </c>
      <c r="I2196" s="406"/>
      <c r="J2196" s="287" t="str">
        <f>+IF(D2196="","",H2196*I2196)</f>
        <v/>
      </c>
      <c r="K2196" s="267"/>
      <c r="L2196" s="258"/>
    </row>
    <row r="2197" spans="2:12" ht="15.75">
      <c r="B2197" s="258"/>
      <c r="C2197" s="266"/>
      <c r="D2197" s="783"/>
      <c r="E2197" s="784"/>
      <c r="F2197" s="784"/>
      <c r="G2197" s="304" t="s">
        <v>618</v>
      </c>
      <c r="H2197" s="305" t="s">
        <v>618</v>
      </c>
      <c r="I2197" s="407"/>
      <c r="J2197" s="307" t="str">
        <f>+IF(D2197="","",H2197*I2197)</f>
        <v/>
      </c>
      <c r="K2197" s="267"/>
      <c r="L2197" s="258"/>
    </row>
    <row r="2198" spans="2:12" ht="15.75">
      <c r="B2198" s="258"/>
      <c r="C2198" s="266"/>
      <c r="D2198" s="258"/>
      <c r="E2198" s="258"/>
      <c r="F2198" s="258"/>
      <c r="G2198" s="740" t="s">
        <v>624</v>
      </c>
      <c r="H2198" s="740"/>
      <c r="I2198" s="741"/>
      <c r="J2198" s="308">
        <f>ROUND(+SUM(J2195:J2197),2)</f>
        <v>140.28</v>
      </c>
      <c r="K2198" s="267"/>
      <c r="L2198" s="258"/>
    </row>
    <row r="2199" spans="2:12" ht="15.75">
      <c r="B2199" s="258"/>
      <c r="C2199" s="266"/>
      <c r="D2199" s="670"/>
      <c r="E2199" s="670"/>
      <c r="F2199" s="670"/>
      <c r="G2199" s="670"/>
      <c r="H2199" s="670"/>
      <c r="I2199" s="670"/>
      <c r="J2199" s="670"/>
      <c r="K2199" s="267"/>
      <c r="L2199" s="258"/>
    </row>
    <row r="2200" spans="2:12" ht="15.75">
      <c r="B2200" s="258"/>
      <c r="C2200" s="266"/>
      <c r="D2200" s="742" t="s">
        <v>625</v>
      </c>
      <c r="E2200" s="743"/>
      <c r="F2200" s="743"/>
      <c r="G2200" s="743"/>
      <c r="H2200" s="743"/>
      <c r="I2200" s="743"/>
      <c r="J2200" s="744"/>
      <c r="K2200" s="267"/>
      <c r="L2200" s="309"/>
    </row>
    <row r="2201" spans="2:12" ht="15.75">
      <c r="B2201" s="310"/>
      <c r="C2201" s="311"/>
      <c r="D2201" s="745" t="s">
        <v>70</v>
      </c>
      <c r="E2201" s="746"/>
      <c r="F2201" s="746"/>
      <c r="G2201" s="313" t="s">
        <v>606</v>
      </c>
      <c r="H2201" s="314" t="s">
        <v>621</v>
      </c>
      <c r="I2201" s="408" t="s">
        <v>611</v>
      </c>
      <c r="J2201" s="315" t="s">
        <v>612</v>
      </c>
      <c r="K2201" s="316"/>
      <c r="L2201" s="317"/>
    </row>
    <row r="2202" spans="2:12" ht="15.75">
      <c r="B2202" s="258"/>
      <c r="C2202" s="266"/>
      <c r="D2202" s="725" t="s">
        <v>715</v>
      </c>
      <c r="E2202" s="726"/>
      <c r="F2202" s="726"/>
      <c r="G2202" s="318" t="s">
        <v>627</v>
      </c>
      <c r="H2202" s="319">
        <v>35069.629374999997</v>
      </c>
      <c r="I2202" s="409">
        <v>0.08</v>
      </c>
      <c r="J2202" s="321">
        <f>(+IF(D2202="","",(H2202*I2202)))</f>
        <v>2805.57035</v>
      </c>
      <c r="K2202" s="267"/>
      <c r="L2202" s="309"/>
    </row>
    <row r="2203" spans="2:12" ht="15.75">
      <c r="B2203" s="258"/>
      <c r="C2203" s="266"/>
      <c r="D2203" s="725"/>
      <c r="E2203" s="726"/>
      <c r="F2203" s="726"/>
      <c r="G2203" s="318"/>
      <c r="H2203" s="319" t="s">
        <v>618</v>
      </c>
      <c r="I2203" s="409"/>
      <c r="J2203" s="321" t="str">
        <f>(+IF(D2203="","",(H2203*I2203)))</f>
        <v/>
      </c>
      <c r="K2203" s="267"/>
      <c r="L2203" s="309"/>
    </row>
    <row r="2204" spans="2:12" ht="15.75">
      <c r="B2204" s="258"/>
      <c r="C2204" s="266"/>
      <c r="D2204" s="725"/>
      <c r="E2204" s="726"/>
      <c r="F2204" s="726"/>
      <c r="G2204" s="318"/>
      <c r="H2204" s="319"/>
      <c r="I2204" s="409"/>
      <c r="J2204" s="321" t="str">
        <f>(+IF(D2204="","",(H2204*I2204)))</f>
        <v/>
      </c>
      <c r="K2204" s="267"/>
      <c r="L2204" s="309"/>
    </row>
    <row r="2205" spans="2:12" ht="15.75">
      <c r="B2205" s="258"/>
      <c r="C2205" s="266"/>
      <c r="D2205" s="727"/>
      <c r="E2205" s="728"/>
      <c r="F2205" s="728"/>
      <c r="G2205" s="322"/>
      <c r="H2205" s="323"/>
      <c r="I2205" s="410"/>
      <c r="J2205" s="325"/>
      <c r="K2205" s="267"/>
      <c r="L2205" s="309"/>
    </row>
    <row r="2206" spans="2:12" ht="15.75">
      <c r="B2206" s="258"/>
      <c r="C2206" s="266"/>
      <c r="D2206" s="258"/>
      <c r="E2206" s="258"/>
      <c r="F2206" s="258"/>
      <c r="G2206" s="729" t="s">
        <v>628</v>
      </c>
      <c r="H2206" s="729"/>
      <c r="I2206" s="730"/>
      <c r="J2206" s="293">
        <f>+ROUND(SUM(J2202:J2205),2)</f>
        <v>2805.57</v>
      </c>
      <c r="K2206" s="267"/>
      <c r="L2206" s="309"/>
    </row>
    <row r="2207" spans="2:12" ht="15.75">
      <c r="B2207" s="258"/>
      <c r="C2207" s="266"/>
      <c r="D2207" s="258"/>
      <c r="E2207" s="258"/>
      <c r="F2207" s="258"/>
      <c r="G2207" s="326"/>
      <c r="H2207" s="327"/>
      <c r="I2207" s="411"/>
      <c r="J2207" s="258"/>
      <c r="K2207" s="267"/>
      <c r="L2207" s="258"/>
    </row>
    <row r="2208" spans="2:12" ht="15.75">
      <c r="B2208" s="258"/>
      <c r="C2208" s="266"/>
      <c r="D2208" s="731" t="s">
        <v>629</v>
      </c>
      <c r="E2208" s="732"/>
      <c r="F2208" s="732"/>
      <c r="G2208" s="732"/>
      <c r="H2208" s="732"/>
      <c r="I2208" s="733"/>
      <c r="J2208" s="328">
        <f>ROUND((SUM(+J2191+J2198+J2206)),2)</f>
        <v>16214.35</v>
      </c>
      <c r="K2208" s="267"/>
      <c r="L2208" s="258"/>
    </row>
    <row r="2209" spans="2:12" ht="15.75">
      <c r="B2209" s="258"/>
      <c r="C2209" s="266"/>
      <c r="D2209" s="258"/>
      <c r="E2209" s="258"/>
      <c r="F2209" s="258"/>
      <c r="G2209" s="326"/>
      <c r="H2209" s="327"/>
      <c r="I2209" s="411"/>
      <c r="J2209" s="258"/>
      <c r="K2209" s="267"/>
      <c r="L2209" s="258"/>
    </row>
    <row r="2210" spans="2:12" ht="15.75">
      <c r="B2210" s="329"/>
      <c r="C2210" s="330"/>
      <c r="D2210" s="734" t="s">
        <v>630</v>
      </c>
      <c r="E2210" s="735"/>
      <c r="F2210" s="736"/>
      <c r="G2210" s="331"/>
      <c r="H2210" s="332"/>
      <c r="I2210" s="412">
        <v>0</v>
      </c>
      <c r="J2210" s="334">
        <f>+J2208*I2210</f>
        <v>0</v>
      </c>
      <c r="K2210" s="335"/>
      <c r="L2210" s="329"/>
    </row>
    <row r="2211" spans="2:12" ht="15.75">
      <c r="B2211" s="258"/>
      <c r="C2211" s="266"/>
      <c r="D2211" s="731" t="s">
        <v>631</v>
      </c>
      <c r="E2211" s="732"/>
      <c r="F2211" s="732"/>
      <c r="G2211" s="732"/>
      <c r="H2211" s="732"/>
      <c r="I2211" s="733"/>
      <c r="J2211" s="328">
        <f>+J2210+J2208</f>
        <v>16214.35</v>
      </c>
      <c r="K2211" s="267"/>
      <c r="L2211" s="258"/>
    </row>
    <row r="2212" spans="2:12" ht="15.75">
      <c r="B2212" s="258"/>
      <c r="C2212" s="266"/>
      <c r="D2212" s="258"/>
      <c r="E2212" s="258"/>
      <c r="F2212" s="258"/>
      <c r="G2212" s="326"/>
      <c r="H2212" s="327"/>
      <c r="I2212" s="411"/>
      <c r="J2212" s="258"/>
      <c r="K2212" s="267"/>
      <c r="L2212" s="258"/>
    </row>
    <row r="2213" spans="2:12" ht="15.75">
      <c r="B2213" s="329"/>
      <c r="C2213" s="330"/>
      <c r="D2213" s="771" t="s">
        <v>21</v>
      </c>
      <c r="E2213" s="772"/>
      <c r="F2213" s="772"/>
      <c r="G2213" s="336"/>
      <c r="H2213" s="337"/>
      <c r="I2213" s="338">
        <v>0.24</v>
      </c>
      <c r="J2213" s="339">
        <f>+J2208*I2213</f>
        <v>3891.444</v>
      </c>
      <c r="K2213" s="335"/>
      <c r="L2213" s="329"/>
    </row>
    <row r="2214" spans="2:12" ht="15.75">
      <c r="B2214" s="329"/>
      <c r="C2214" s="330"/>
      <c r="D2214" s="773" t="s">
        <v>632</v>
      </c>
      <c r="E2214" s="774"/>
      <c r="F2214" s="774"/>
      <c r="G2214" s="336"/>
      <c r="H2214" s="337"/>
      <c r="I2214" s="340">
        <v>0.01</v>
      </c>
      <c r="J2214" s="341">
        <f>+J2208*I2214</f>
        <v>162.14350000000002</v>
      </c>
      <c r="K2214" s="335"/>
      <c r="L2214" s="329"/>
    </row>
    <row r="2215" spans="2:12" ht="15.75">
      <c r="B2215" s="329"/>
      <c r="C2215" s="330"/>
      <c r="D2215" s="773" t="s">
        <v>75</v>
      </c>
      <c r="E2215" s="774"/>
      <c r="F2215" s="774"/>
      <c r="G2215" s="342"/>
      <c r="H2215" s="343"/>
      <c r="I2215" s="340">
        <v>0.05</v>
      </c>
      <c r="J2215" s="341">
        <f>+J2208*I2215</f>
        <v>810.71750000000009</v>
      </c>
      <c r="K2215" s="335"/>
      <c r="L2215" s="329"/>
    </row>
    <row r="2216" spans="2:12" ht="15.75">
      <c r="B2216" s="258"/>
      <c r="C2216" s="266"/>
      <c r="D2216" s="775" t="s">
        <v>633</v>
      </c>
      <c r="E2216" s="776"/>
      <c r="F2216" s="776"/>
      <c r="G2216" s="776"/>
      <c r="H2216" s="776"/>
      <c r="I2216" s="776"/>
      <c r="J2216" s="344">
        <f>SUM(J2213:J2215)</f>
        <v>4864.3050000000003</v>
      </c>
      <c r="K2216" s="267"/>
      <c r="L2216" s="258"/>
    </row>
    <row r="2217" spans="2:12" ht="15.75">
      <c r="B2217" s="258"/>
      <c r="C2217" s="266"/>
      <c r="D2217" s="757"/>
      <c r="E2217" s="757"/>
      <c r="F2217" s="757"/>
      <c r="G2217" s="757"/>
      <c r="H2217" s="757"/>
      <c r="I2217" s="757"/>
      <c r="J2217" s="757"/>
      <c r="K2217" s="267"/>
      <c r="L2217" s="258"/>
    </row>
    <row r="2218" spans="2:12" ht="15.75">
      <c r="B2218" s="258"/>
      <c r="C2218" s="266"/>
      <c r="D2218" s="759" t="s">
        <v>634</v>
      </c>
      <c r="E2218" s="760"/>
      <c r="F2218" s="760"/>
      <c r="G2218" s="760"/>
      <c r="H2218" s="760"/>
      <c r="I2218" s="761"/>
      <c r="J2218" s="345">
        <f>ROUND(SUM(J2211+J2216),0)</f>
        <v>21079</v>
      </c>
      <c r="K2218" s="267"/>
      <c r="L2218" s="258"/>
    </row>
    <row r="2219" spans="2:12" ht="15.75">
      <c r="B2219" s="258"/>
      <c r="C2219" s="266"/>
      <c r="D2219" s="757"/>
      <c r="E2219" s="757"/>
      <c r="F2219" s="757"/>
      <c r="G2219" s="757"/>
      <c r="H2219" s="757"/>
      <c r="I2219" s="757"/>
      <c r="J2219" s="757"/>
      <c r="K2219" s="267"/>
      <c r="L2219" s="258"/>
    </row>
    <row r="2220" spans="2:12" ht="15.75">
      <c r="B2220" s="258"/>
      <c r="C2220" s="266"/>
      <c r="D2220" s="762" t="s">
        <v>635</v>
      </c>
      <c r="E2220" s="763"/>
      <c r="F2220" s="764"/>
      <c r="G2220" s="765"/>
      <c r="H2220" s="766"/>
      <c r="I2220" s="766"/>
      <c r="J2220" s="767"/>
      <c r="K2220" s="267"/>
      <c r="L2220" s="258"/>
    </row>
    <row r="2221" spans="2:12" ht="15.75">
      <c r="B2221" s="258"/>
      <c r="C2221" s="266"/>
      <c r="D2221" s="753"/>
      <c r="E2221" s="785"/>
      <c r="F2221" s="786"/>
      <c r="G2221" s="768"/>
      <c r="H2221" s="769"/>
      <c r="I2221" s="769"/>
      <c r="J2221" s="770"/>
      <c r="K2221" s="267"/>
      <c r="L2221" s="258"/>
    </row>
    <row r="2222" spans="2:12" ht="15.75">
      <c r="B2222" s="258"/>
      <c r="C2222" s="266"/>
      <c r="D2222" s="753"/>
      <c r="E2222" s="785"/>
      <c r="F2222" s="786"/>
      <c r="G2222" s="756" t="s">
        <v>636</v>
      </c>
      <c r="H2222" s="757"/>
      <c r="I2222" s="757"/>
      <c r="J2222" s="758"/>
      <c r="K2222" s="267"/>
      <c r="L2222" s="258"/>
    </row>
    <row r="2223" spans="2:12" ht="15.75">
      <c r="B2223" s="258"/>
      <c r="C2223" s="266"/>
      <c r="D2223" s="753"/>
      <c r="E2223" s="785"/>
      <c r="F2223" s="786"/>
      <c r="G2223" s="756" t="s">
        <v>637</v>
      </c>
      <c r="H2223" s="757"/>
      <c r="I2223" s="757"/>
      <c r="J2223" s="758"/>
      <c r="K2223" s="267"/>
      <c r="L2223" s="258"/>
    </row>
    <row r="2224" spans="2:12" ht="15.75">
      <c r="B2224" s="258"/>
      <c r="C2224" s="266"/>
      <c r="D2224" s="753"/>
      <c r="E2224" s="785"/>
      <c r="F2224" s="786"/>
      <c r="G2224" s="756" t="s">
        <v>79</v>
      </c>
      <c r="H2224" s="757"/>
      <c r="I2224" s="757"/>
      <c r="J2224" s="758"/>
      <c r="K2224" s="267"/>
      <c r="L2224" s="258"/>
    </row>
    <row r="2225" spans="2:12" ht="15.75">
      <c r="B2225" s="258"/>
      <c r="C2225" s="266"/>
      <c r="D2225" s="787"/>
      <c r="E2225" s="788"/>
      <c r="F2225" s="789"/>
      <c r="G2225" s="756" t="s">
        <v>636</v>
      </c>
      <c r="H2225" s="757"/>
      <c r="I2225" s="757"/>
      <c r="J2225" s="758"/>
      <c r="K2225" s="267"/>
      <c r="L2225" s="258"/>
    </row>
    <row r="2226" spans="2:12" ht="15.75">
      <c r="B2226" s="258"/>
      <c r="C2226" s="266"/>
      <c r="D2226" s="777"/>
      <c r="E2226" s="790"/>
      <c r="F2226" s="791"/>
      <c r="G2226" s="780" t="s">
        <v>638</v>
      </c>
      <c r="H2226" s="781"/>
      <c r="I2226" s="781"/>
      <c r="J2226" s="782"/>
      <c r="K2226" s="267"/>
      <c r="L2226" s="258"/>
    </row>
    <row r="2227" spans="2:12" ht="15.75">
      <c r="B2227" s="258"/>
      <c r="C2227" s="346"/>
      <c r="D2227" s="347"/>
      <c r="E2227" s="347"/>
      <c r="F2227" s="347"/>
      <c r="G2227" s="348"/>
      <c r="H2227" s="349"/>
      <c r="I2227" s="413"/>
      <c r="J2227" s="347"/>
      <c r="K2227" s="350"/>
      <c r="L2227" s="258"/>
    </row>
    <row r="2228" spans="2:12" ht="15.75">
      <c r="B2228" s="258"/>
      <c r="C2228" s="258"/>
      <c r="D2228" s="258"/>
      <c r="E2228" s="258"/>
      <c r="F2228" s="258"/>
      <c r="G2228" s="326"/>
      <c r="H2228" s="351"/>
      <c r="I2228" s="411"/>
      <c r="J2228" s="258"/>
      <c r="K2228" s="258"/>
      <c r="L2228" s="258"/>
    </row>
    <row r="2229" spans="2:12" ht="15.75">
      <c r="B2229" s="258"/>
      <c r="C2229" s="670"/>
      <c r="D2229" s="670"/>
      <c r="E2229" s="670"/>
      <c r="F2229" s="670"/>
      <c r="G2229" s="670"/>
      <c r="H2229" s="670"/>
      <c r="I2229" s="670"/>
      <c r="J2229" s="670"/>
      <c r="K2229" s="258"/>
      <c r="L2229" s="258"/>
    </row>
    <row r="2230" spans="2:12" ht="15.75">
      <c r="B2230" s="258"/>
      <c r="C2230" s="261"/>
      <c r="D2230" s="262"/>
      <c r="E2230" s="262"/>
      <c r="F2230" s="262"/>
      <c r="G2230" s="263"/>
      <c r="H2230" s="264"/>
      <c r="I2230" s="392"/>
      <c r="J2230" s="262"/>
      <c r="K2230" s="265"/>
      <c r="L2230" s="258"/>
    </row>
    <row r="2231" spans="2:12" ht="15.75">
      <c r="B2231" s="258"/>
      <c r="C2231" s="266"/>
      <c r="D2231" s="671"/>
      <c r="E2231" s="672"/>
      <c r="F2231" s="675" t="s">
        <v>592</v>
      </c>
      <c r="G2231" s="676"/>
      <c r="H2231" s="677"/>
      <c r="I2231" s="681" t="s">
        <v>593</v>
      </c>
      <c r="J2231" s="682"/>
      <c r="K2231" s="267"/>
      <c r="L2231" s="258"/>
    </row>
    <row r="2232" spans="2:12" ht="15.75">
      <c r="B2232" s="258"/>
      <c r="C2232" s="266"/>
      <c r="D2232" s="673"/>
      <c r="E2232" s="674"/>
      <c r="F2232" s="678"/>
      <c r="G2232" s="679"/>
      <c r="H2232" s="680"/>
      <c r="I2232" s="683" t="s">
        <v>594</v>
      </c>
      <c r="J2232" s="684"/>
      <c r="K2232" s="267"/>
      <c r="L2232" s="258"/>
    </row>
    <row r="2233" spans="2:12" ht="16.5">
      <c r="B2233" s="258"/>
      <c r="C2233" s="266"/>
      <c r="D2233" s="685" t="s">
        <v>595</v>
      </c>
      <c r="E2233" s="686"/>
      <c r="F2233" s="686"/>
      <c r="G2233" s="686"/>
      <c r="H2233" s="687"/>
      <c r="I2233" s="683" t="s">
        <v>596</v>
      </c>
      <c r="J2233" s="684"/>
      <c r="K2233" s="267"/>
      <c r="L2233" s="258"/>
    </row>
    <row r="2234" spans="2:12" ht="16.5">
      <c r="B2234" s="258"/>
      <c r="C2234" s="266"/>
      <c r="D2234" s="708" t="s">
        <v>597</v>
      </c>
      <c r="E2234" s="709"/>
      <c r="F2234" s="709"/>
      <c r="G2234" s="709"/>
      <c r="H2234" s="709"/>
      <c r="I2234" s="709"/>
      <c r="J2234" s="710"/>
      <c r="K2234" s="267"/>
      <c r="L2234" s="258"/>
    </row>
    <row r="2235" spans="2:12" ht="15.75">
      <c r="B2235" s="258"/>
      <c r="C2235" s="266"/>
      <c r="D2235" s="268"/>
      <c r="E2235" s="268"/>
      <c r="F2235" s="268"/>
      <c r="G2235" s="269"/>
      <c r="H2235" s="269"/>
      <c r="I2235" s="268"/>
      <c r="J2235" s="268"/>
      <c r="K2235" s="267"/>
      <c r="L2235" s="258"/>
    </row>
    <row r="2236" spans="2:12" ht="16.5">
      <c r="B2236" s="259"/>
      <c r="C2236" s="270"/>
      <c r="D2236" s="271" t="s">
        <v>598</v>
      </c>
      <c r="E2236" s="711" t="s">
        <v>599</v>
      </c>
      <c r="F2236" s="712"/>
      <c r="G2236" s="712"/>
      <c r="H2236" s="712"/>
      <c r="I2236" s="712"/>
      <c r="J2236" s="713"/>
      <c r="K2236" s="272"/>
      <c r="L2236" s="259"/>
    </row>
    <row r="2237" spans="2:12" ht="16.5">
      <c r="B2237" s="258"/>
      <c r="C2237" s="266"/>
      <c r="D2237" s="273">
        <v>2</v>
      </c>
      <c r="E2237" s="714" t="s">
        <v>653</v>
      </c>
      <c r="F2237" s="715"/>
      <c r="G2237" s="715"/>
      <c r="H2237" s="715"/>
      <c r="I2237" s="715"/>
      <c r="J2237" s="716"/>
      <c r="K2237" s="267"/>
      <c r="L2237" s="258"/>
    </row>
    <row r="2238" spans="2:12" ht="16.5">
      <c r="B2238" s="259"/>
      <c r="C2238" s="270"/>
      <c r="D2238" s="271" t="s">
        <v>601</v>
      </c>
      <c r="E2238" s="711" t="s">
        <v>602</v>
      </c>
      <c r="F2238" s="712"/>
      <c r="G2238" s="712"/>
      <c r="H2238" s="712"/>
      <c r="I2238" s="712"/>
      <c r="J2238" s="713"/>
      <c r="K2238" s="272"/>
      <c r="L2238" s="259"/>
    </row>
    <row r="2239" spans="2:12" ht="16.5">
      <c r="B2239" s="258"/>
      <c r="C2239" s="266"/>
      <c r="D2239" s="273">
        <v>2.12</v>
      </c>
      <c r="E2239" s="714" t="s">
        <v>706</v>
      </c>
      <c r="F2239" s="715"/>
      <c r="G2239" s="715"/>
      <c r="H2239" s="715"/>
      <c r="I2239" s="715"/>
      <c r="J2239" s="716"/>
      <c r="K2239" s="267"/>
      <c r="L2239" s="258"/>
    </row>
    <row r="2240" spans="2:12" ht="16.5">
      <c r="B2240" s="259"/>
      <c r="C2240" s="270"/>
      <c r="D2240" s="275" t="s">
        <v>604</v>
      </c>
      <c r="E2240" s="717" t="s">
        <v>605</v>
      </c>
      <c r="F2240" s="718"/>
      <c r="G2240" s="718"/>
      <c r="H2240" s="718"/>
      <c r="I2240" s="719"/>
      <c r="J2240" s="723" t="s">
        <v>606</v>
      </c>
      <c r="K2240" s="272"/>
      <c r="L2240" s="259"/>
    </row>
    <row r="2241" spans="2:12" ht="16.5">
      <c r="B2241" s="258"/>
      <c r="C2241" s="266"/>
      <c r="D2241" s="276" t="s">
        <v>767</v>
      </c>
      <c r="E2241" s="720"/>
      <c r="F2241" s="721"/>
      <c r="G2241" s="721"/>
      <c r="H2241" s="721"/>
      <c r="I2241" s="722"/>
      <c r="J2241" s="724"/>
      <c r="K2241" s="267"/>
      <c r="L2241" s="258"/>
    </row>
    <row r="2242" spans="2:12" ht="16.5">
      <c r="B2242" s="259"/>
      <c r="C2242" s="270"/>
      <c r="D2242" s="275" t="s">
        <v>608</v>
      </c>
      <c r="E2242" s="692" t="s">
        <v>208</v>
      </c>
      <c r="F2242" s="693"/>
      <c r="G2242" s="693"/>
      <c r="H2242" s="693"/>
      <c r="I2242" s="694"/>
      <c r="J2242" s="698" t="s">
        <v>225</v>
      </c>
      <c r="K2242" s="272"/>
      <c r="L2242" s="259"/>
    </row>
    <row r="2243" spans="2:12" ht="16.5">
      <c r="B2243" s="258"/>
      <c r="C2243" s="266"/>
      <c r="D2243" s="276" t="s">
        <v>767</v>
      </c>
      <c r="E2243" s="695"/>
      <c r="F2243" s="696"/>
      <c r="G2243" s="696"/>
      <c r="H2243" s="696"/>
      <c r="I2243" s="697"/>
      <c r="J2243" s="699"/>
      <c r="K2243" s="267"/>
      <c r="L2243" s="258"/>
    </row>
    <row r="2244" spans="2:12" ht="15.75">
      <c r="B2244" s="258"/>
      <c r="C2244" s="266"/>
      <c r="D2244" s="700"/>
      <c r="E2244" s="700"/>
      <c r="F2244" s="700"/>
      <c r="G2244" s="700"/>
      <c r="H2244" s="700"/>
      <c r="I2244" s="700"/>
      <c r="J2244" s="700"/>
      <c r="K2244" s="267"/>
      <c r="L2244" s="258"/>
    </row>
    <row r="2245" spans="2:12" ht="15.75">
      <c r="B2245" s="258"/>
      <c r="C2245" s="266"/>
      <c r="D2245" s="701" t="s">
        <v>609</v>
      </c>
      <c r="E2245" s="702"/>
      <c r="F2245" s="702"/>
      <c r="G2245" s="702"/>
      <c r="H2245" s="702"/>
      <c r="I2245" s="702"/>
      <c r="J2245" s="703"/>
      <c r="K2245" s="267"/>
      <c r="L2245" s="258"/>
    </row>
    <row r="2246" spans="2:12" ht="15.75">
      <c r="B2246" s="258"/>
      <c r="C2246" s="266"/>
      <c r="D2246" s="704" t="s">
        <v>70</v>
      </c>
      <c r="E2246" s="705"/>
      <c r="F2246" s="705"/>
      <c r="G2246" s="277" t="s">
        <v>606</v>
      </c>
      <c r="H2246" s="277" t="s">
        <v>610</v>
      </c>
      <c r="I2246" s="393" t="s">
        <v>611</v>
      </c>
      <c r="J2246" s="279" t="s">
        <v>612</v>
      </c>
      <c r="K2246" s="267"/>
      <c r="L2246" s="258"/>
    </row>
    <row r="2247" spans="2:12" ht="16.5">
      <c r="B2247" s="258"/>
      <c r="C2247" s="266"/>
      <c r="D2247" s="706" t="s">
        <v>752</v>
      </c>
      <c r="E2247" s="707"/>
      <c r="F2247" s="707"/>
      <c r="G2247" s="280" t="s">
        <v>225</v>
      </c>
      <c r="H2247" s="281">
        <v>25226.67</v>
      </c>
      <c r="I2247" s="394">
        <v>1</v>
      </c>
      <c r="J2247" s="283">
        <f>ROUND((+IF(D2247="","",H2247*I2247)),2)</f>
        <v>25226.67</v>
      </c>
      <c r="K2247" s="267"/>
      <c r="L2247" s="258"/>
    </row>
    <row r="2248" spans="2:12" ht="16.5">
      <c r="B2248" s="258"/>
      <c r="C2248" s="266"/>
      <c r="D2248" s="688" t="s">
        <v>709</v>
      </c>
      <c r="E2248" s="689"/>
      <c r="F2248" s="689"/>
      <c r="G2248" s="284" t="s">
        <v>710</v>
      </c>
      <c r="H2248" s="285">
        <v>64850</v>
      </c>
      <c r="I2248" s="401">
        <v>0.01</v>
      </c>
      <c r="J2248" s="287">
        <f t="shared" ref="J2248:J2254" si="21">+IF(D2248="","",H2248*I2248)</f>
        <v>648.5</v>
      </c>
      <c r="K2248" s="267"/>
      <c r="L2248" s="258"/>
    </row>
    <row r="2249" spans="2:12" ht="16.5">
      <c r="B2249" s="258"/>
      <c r="C2249" s="266"/>
      <c r="D2249" s="688" t="s">
        <v>711</v>
      </c>
      <c r="E2249" s="689"/>
      <c r="F2249" s="689"/>
      <c r="G2249" s="284" t="s">
        <v>710</v>
      </c>
      <c r="H2249" s="285">
        <v>52600</v>
      </c>
      <c r="I2249" s="401">
        <v>0.01</v>
      </c>
      <c r="J2249" s="287">
        <f t="shared" si="21"/>
        <v>526</v>
      </c>
      <c r="K2249" s="267"/>
      <c r="L2249" s="258"/>
    </row>
    <row r="2250" spans="2:12" ht="16.5">
      <c r="B2250" s="258"/>
      <c r="C2250" s="266"/>
      <c r="D2250" s="688"/>
      <c r="E2250" s="689"/>
      <c r="F2250" s="689"/>
      <c r="G2250" s="284" t="s">
        <v>618</v>
      </c>
      <c r="H2250" s="285" t="s">
        <v>618</v>
      </c>
      <c r="I2250" s="401"/>
      <c r="J2250" s="287" t="str">
        <f t="shared" si="21"/>
        <v/>
      </c>
      <c r="K2250" s="267"/>
      <c r="L2250" s="258"/>
    </row>
    <row r="2251" spans="2:12" ht="16.5">
      <c r="B2251" s="258"/>
      <c r="C2251" s="266"/>
      <c r="D2251" s="688"/>
      <c r="E2251" s="689"/>
      <c r="F2251" s="689"/>
      <c r="G2251" s="284" t="s">
        <v>618</v>
      </c>
      <c r="H2251" s="285" t="s">
        <v>618</v>
      </c>
      <c r="I2251" s="401"/>
      <c r="J2251" s="287" t="str">
        <f t="shared" si="21"/>
        <v/>
      </c>
      <c r="K2251" s="267"/>
      <c r="L2251" s="258"/>
    </row>
    <row r="2252" spans="2:12" ht="16.5">
      <c r="B2252" s="258"/>
      <c r="C2252" s="266"/>
      <c r="D2252" s="688"/>
      <c r="E2252" s="689"/>
      <c r="F2252" s="689"/>
      <c r="G2252" s="284" t="s">
        <v>618</v>
      </c>
      <c r="H2252" s="285" t="s">
        <v>618</v>
      </c>
      <c r="I2252" s="401"/>
      <c r="J2252" s="287" t="str">
        <f t="shared" si="21"/>
        <v/>
      </c>
      <c r="K2252" s="267"/>
      <c r="L2252" s="258"/>
    </row>
    <row r="2253" spans="2:12" ht="16.5">
      <c r="B2253" s="258"/>
      <c r="C2253" s="266"/>
      <c r="D2253" s="688"/>
      <c r="E2253" s="689"/>
      <c r="F2253" s="689"/>
      <c r="G2253" s="284" t="s">
        <v>618</v>
      </c>
      <c r="H2253" s="285" t="s">
        <v>618</v>
      </c>
      <c r="I2253" s="401"/>
      <c r="J2253" s="287" t="str">
        <f t="shared" si="21"/>
        <v/>
      </c>
      <c r="K2253" s="267"/>
      <c r="L2253" s="258"/>
    </row>
    <row r="2254" spans="2:12" ht="16.5">
      <c r="B2254" s="258"/>
      <c r="C2254" s="266"/>
      <c r="D2254" s="690"/>
      <c r="E2254" s="691"/>
      <c r="F2254" s="691"/>
      <c r="G2254" s="288" t="s">
        <v>618</v>
      </c>
      <c r="H2254" s="289" t="s">
        <v>618</v>
      </c>
      <c r="I2254" s="402"/>
      <c r="J2254" s="291" t="str">
        <f t="shared" si="21"/>
        <v/>
      </c>
      <c r="K2254" s="267"/>
      <c r="L2254" s="258"/>
    </row>
    <row r="2255" spans="2:12" ht="15.75">
      <c r="B2255" s="258"/>
      <c r="C2255" s="266"/>
      <c r="D2255" s="258"/>
      <c r="E2255" s="258"/>
      <c r="F2255" s="258"/>
      <c r="G2255" s="740" t="s">
        <v>619</v>
      </c>
      <c r="H2255" s="740"/>
      <c r="I2255" s="741"/>
      <c r="J2255" s="293">
        <f>+ROUND(SUM(J2247:J2254),2)</f>
        <v>26401.17</v>
      </c>
      <c r="K2255" s="267"/>
      <c r="L2255" s="258"/>
    </row>
    <row r="2256" spans="2:12" ht="15.75">
      <c r="B2256" s="258"/>
      <c r="C2256" s="266"/>
      <c r="D2256" s="258"/>
      <c r="E2256" s="258"/>
      <c r="F2256" s="258"/>
      <c r="G2256" s="294"/>
      <c r="H2256" s="294"/>
      <c r="I2256" s="403"/>
      <c r="J2256" s="295"/>
      <c r="K2256" s="267"/>
      <c r="L2256" s="258"/>
    </row>
    <row r="2257" spans="2:12" ht="15.75">
      <c r="B2257" s="258"/>
      <c r="C2257" s="266"/>
      <c r="D2257" s="701" t="s">
        <v>620</v>
      </c>
      <c r="E2257" s="702"/>
      <c r="F2257" s="702"/>
      <c r="G2257" s="702"/>
      <c r="H2257" s="702"/>
      <c r="I2257" s="702"/>
      <c r="J2257" s="703"/>
      <c r="K2257" s="267"/>
      <c r="L2257" s="258"/>
    </row>
    <row r="2258" spans="2:12" ht="15.75">
      <c r="B2258" s="258"/>
      <c r="C2258" s="266"/>
      <c r="D2258" s="747" t="s">
        <v>70</v>
      </c>
      <c r="E2258" s="747"/>
      <c r="F2258" s="747"/>
      <c r="G2258" s="297" t="s">
        <v>606</v>
      </c>
      <c r="H2258" s="297" t="s">
        <v>621</v>
      </c>
      <c r="I2258" s="404" t="s">
        <v>611</v>
      </c>
      <c r="J2258" s="296" t="s">
        <v>612</v>
      </c>
      <c r="K2258" s="267"/>
      <c r="L2258" s="258"/>
    </row>
    <row r="2259" spans="2:12" ht="15.75">
      <c r="B2259" s="258"/>
      <c r="C2259" s="266"/>
      <c r="D2259" s="748" t="s">
        <v>622</v>
      </c>
      <c r="E2259" s="749"/>
      <c r="F2259" s="749"/>
      <c r="G2259" s="298" t="s">
        <v>623</v>
      </c>
      <c r="H2259" s="299">
        <v>2805.57</v>
      </c>
      <c r="I2259" s="405">
        <v>0.05</v>
      </c>
      <c r="J2259" s="283">
        <f>+IF(D2259="","",H2259*I2259)</f>
        <v>140.27850000000001</v>
      </c>
      <c r="K2259" s="267"/>
      <c r="L2259" s="258"/>
    </row>
    <row r="2260" spans="2:12" ht="15.75">
      <c r="B2260" s="258"/>
      <c r="C2260" s="266"/>
      <c r="D2260" s="750"/>
      <c r="E2260" s="751"/>
      <c r="F2260" s="752"/>
      <c r="G2260" s="298" t="s">
        <v>618</v>
      </c>
      <c r="H2260" s="301" t="s">
        <v>618</v>
      </c>
      <c r="I2260" s="406"/>
      <c r="J2260" s="287" t="str">
        <f>+IF(D2260="","",H2260*I2260)</f>
        <v/>
      </c>
      <c r="K2260" s="267"/>
      <c r="L2260" s="258"/>
    </row>
    <row r="2261" spans="2:12" ht="15.75">
      <c r="B2261" s="258"/>
      <c r="C2261" s="266"/>
      <c r="D2261" s="783"/>
      <c r="E2261" s="784"/>
      <c r="F2261" s="784"/>
      <c r="G2261" s="304" t="s">
        <v>618</v>
      </c>
      <c r="H2261" s="305" t="s">
        <v>618</v>
      </c>
      <c r="I2261" s="407"/>
      <c r="J2261" s="307" t="str">
        <f>+IF(D2261="","",H2261*I2261)</f>
        <v/>
      </c>
      <c r="K2261" s="267"/>
      <c r="L2261" s="258"/>
    </row>
    <row r="2262" spans="2:12" ht="15.75">
      <c r="B2262" s="258"/>
      <c r="C2262" s="266"/>
      <c r="D2262" s="258"/>
      <c r="E2262" s="258"/>
      <c r="F2262" s="258"/>
      <c r="G2262" s="740" t="s">
        <v>624</v>
      </c>
      <c r="H2262" s="740"/>
      <c r="I2262" s="741"/>
      <c r="J2262" s="308">
        <f>ROUND(+SUM(J2259:J2261),2)</f>
        <v>140.28</v>
      </c>
      <c r="K2262" s="267"/>
      <c r="L2262" s="258"/>
    </row>
    <row r="2263" spans="2:12" ht="15.75">
      <c r="B2263" s="258"/>
      <c r="C2263" s="266"/>
      <c r="D2263" s="670"/>
      <c r="E2263" s="670"/>
      <c r="F2263" s="670"/>
      <c r="G2263" s="670"/>
      <c r="H2263" s="670"/>
      <c r="I2263" s="670"/>
      <c r="J2263" s="670"/>
      <c r="K2263" s="267"/>
      <c r="L2263" s="258"/>
    </row>
    <row r="2264" spans="2:12" ht="15.75">
      <c r="B2264" s="258"/>
      <c r="C2264" s="266"/>
      <c r="D2264" s="742" t="s">
        <v>625</v>
      </c>
      <c r="E2264" s="743"/>
      <c r="F2264" s="743"/>
      <c r="G2264" s="743"/>
      <c r="H2264" s="743"/>
      <c r="I2264" s="743"/>
      <c r="J2264" s="744"/>
      <c r="K2264" s="267"/>
      <c r="L2264" s="309"/>
    </row>
    <row r="2265" spans="2:12" ht="15.75">
      <c r="B2265" s="310"/>
      <c r="C2265" s="311"/>
      <c r="D2265" s="745" t="s">
        <v>70</v>
      </c>
      <c r="E2265" s="746"/>
      <c r="F2265" s="746"/>
      <c r="G2265" s="313" t="s">
        <v>606</v>
      </c>
      <c r="H2265" s="314" t="s">
        <v>621</v>
      </c>
      <c r="I2265" s="408" t="s">
        <v>611</v>
      </c>
      <c r="J2265" s="315" t="s">
        <v>612</v>
      </c>
      <c r="K2265" s="316"/>
      <c r="L2265" s="317"/>
    </row>
    <row r="2266" spans="2:12" ht="15.75">
      <c r="B2266" s="258"/>
      <c r="C2266" s="266"/>
      <c r="D2266" s="725" t="s">
        <v>715</v>
      </c>
      <c r="E2266" s="726"/>
      <c r="F2266" s="726"/>
      <c r="G2266" s="318" t="s">
        <v>627</v>
      </c>
      <c r="H2266" s="319">
        <v>35069.629374999997</v>
      </c>
      <c r="I2266" s="409">
        <v>0.08</v>
      </c>
      <c r="J2266" s="321">
        <f>(+IF(D2266="","",(H2266*I2266)))</f>
        <v>2805.57035</v>
      </c>
      <c r="K2266" s="267"/>
      <c r="L2266" s="309"/>
    </row>
    <row r="2267" spans="2:12" ht="15.75">
      <c r="B2267" s="258"/>
      <c r="C2267" s="266"/>
      <c r="D2267" s="725"/>
      <c r="E2267" s="726"/>
      <c r="F2267" s="726"/>
      <c r="G2267" s="318"/>
      <c r="H2267" s="319" t="s">
        <v>618</v>
      </c>
      <c r="I2267" s="409"/>
      <c r="J2267" s="321" t="str">
        <f>(+IF(D2267="","",(H2267*I2267)))</f>
        <v/>
      </c>
      <c r="K2267" s="267"/>
      <c r="L2267" s="309"/>
    </row>
    <row r="2268" spans="2:12" ht="15.75">
      <c r="B2268" s="258"/>
      <c r="C2268" s="266"/>
      <c r="D2268" s="725"/>
      <c r="E2268" s="726"/>
      <c r="F2268" s="726"/>
      <c r="G2268" s="318"/>
      <c r="H2268" s="319"/>
      <c r="I2268" s="409"/>
      <c r="J2268" s="321" t="str">
        <f>(+IF(D2268="","",(H2268*I2268)))</f>
        <v/>
      </c>
      <c r="K2268" s="267"/>
      <c r="L2268" s="309"/>
    </row>
    <row r="2269" spans="2:12" ht="15.75">
      <c r="B2269" s="258"/>
      <c r="C2269" s="266"/>
      <c r="D2269" s="727"/>
      <c r="E2269" s="728"/>
      <c r="F2269" s="728"/>
      <c r="G2269" s="322"/>
      <c r="H2269" s="323"/>
      <c r="I2269" s="410"/>
      <c r="J2269" s="325"/>
      <c r="K2269" s="267"/>
      <c r="L2269" s="309"/>
    </row>
    <row r="2270" spans="2:12" ht="15.75">
      <c r="B2270" s="258"/>
      <c r="C2270" s="266"/>
      <c r="D2270" s="258"/>
      <c r="E2270" s="258"/>
      <c r="F2270" s="258"/>
      <c r="G2270" s="729" t="s">
        <v>628</v>
      </c>
      <c r="H2270" s="729"/>
      <c r="I2270" s="730"/>
      <c r="J2270" s="293">
        <f>+ROUND(SUM(J2266:J2269),2)</f>
        <v>2805.57</v>
      </c>
      <c r="K2270" s="267"/>
      <c r="L2270" s="309"/>
    </row>
    <row r="2271" spans="2:12" ht="15.75">
      <c r="B2271" s="258"/>
      <c r="C2271" s="266"/>
      <c r="D2271" s="258"/>
      <c r="E2271" s="258"/>
      <c r="F2271" s="258"/>
      <c r="G2271" s="326"/>
      <c r="H2271" s="327"/>
      <c r="I2271" s="411"/>
      <c r="J2271" s="258"/>
      <c r="K2271" s="267"/>
      <c r="L2271" s="258"/>
    </row>
    <row r="2272" spans="2:12" ht="15.75">
      <c r="B2272" s="258"/>
      <c r="C2272" s="266"/>
      <c r="D2272" s="731" t="s">
        <v>629</v>
      </c>
      <c r="E2272" s="732"/>
      <c r="F2272" s="732"/>
      <c r="G2272" s="732"/>
      <c r="H2272" s="732"/>
      <c r="I2272" s="733"/>
      <c r="J2272" s="328">
        <f>ROUND((SUM(+J2255+J2262+J2270)),2)</f>
        <v>29347.02</v>
      </c>
      <c r="K2272" s="267"/>
      <c r="L2272" s="258"/>
    </row>
    <row r="2273" spans="2:12" ht="15.75">
      <c r="B2273" s="258"/>
      <c r="C2273" s="266"/>
      <c r="D2273" s="258"/>
      <c r="E2273" s="258"/>
      <c r="F2273" s="258"/>
      <c r="G2273" s="326"/>
      <c r="H2273" s="327"/>
      <c r="I2273" s="411"/>
      <c r="J2273" s="258"/>
      <c r="K2273" s="267"/>
      <c r="L2273" s="258"/>
    </row>
    <row r="2274" spans="2:12" ht="15.75">
      <c r="B2274" s="329"/>
      <c r="C2274" s="330"/>
      <c r="D2274" s="734" t="s">
        <v>630</v>
      </c>
      <c r="E2274" s="735"/>
      <c r="F2274" s="736"/>
      <c r="G2274" s="331"/>
      <c r="H2274" s="332"/>
      <c r="I2274" s="412">
        <v>0</v>
      </c>
      <c r="J2274" s="334">
        <f>+J2272*I2274</f>
        <v>0</v>
      </c>
      <c r="K2274" s="335"/>
      <c r="L2274" s="329"/>
    </row>
    <row r="2275" spans="2:12" ht="15.75">
      <c r="B2275" s="258"/>
      <c r="C2275" s="266"/>
      <c r="D2275" s="731" t="s">
        <v>631</v>
      </c>
      <c r="E2275" s="732"/>
      <c r="F2275" s="732"/>
      <c r="G2275" s="732"/>
      <c r="H2275" s="732"/>
      <c r="I2275" s="733"/>
      <c r="J2275" s="328">
        <f>+J2274+J2272</f>
        <v>29347.02</v>
      </c>
      <c r="K2275" s="267"/>
      <c r="L2275" s="258"/>
    </row>
    <row r="2276" spans="2:12" ht="15.75">
      <c r="B2276" s="258"/>
      <c r="C2276" s="266"/>
      <c r="D2276" s="258"/>
      <c r="E2276" s="258"/>
      <c r="F2276" s="258"/>
      <c r="G2276" s="326"/>
      <c r="H2276" s="327"/>
      <c r="I2276" s="411"/>
      <c r="J2276" s="258"/>
      <c r="K2276" s="267"/>
      <c r="L2276" s="258"/>
    </row>
    <row r="2277" spans="2:12" ht="15.75">
      <c r="B2277" s="329"/>
      <c r="C2277" s="330"/>
      <c r="D2277" s="771" t="s">
        <v>21</v>
      </c>
      <c r="E2277" s="772"/>
      <c r="F2277" s="772"/>
      <c r="G2277" s="336"/>
      <c r="H2277" s="337"/>
      <c r="I2277" s="338">
        <v>0.24</v>
      </c>
      <c r="J2277" s="339">
        <f>+J2272*I2277</f>
        <v>7043.2847999999994</v>
      </c>
      <c r="K2277" s="335"/>
      <c r="L2277" s="329"/>
    </row>
    <row r="2278" spans="2:12" ht="15.75">
      <c r="B2278" s="329"/>
      <c r="C2278" s="330"/>
      <c r="D2278" s="773" t="s">
        <v>632</v>
      </c>
      <c r="E2278" s="774"/>
      <c r="F2278" s="774"/>
      <c r="G2278" s="336"/>
      <c r="H2278" s="337"/>
      <c r="I2278" s="340">
        <v>0.01</v>
      </c>
      <c r="J2278" s="341">
        <f>+J2272*I2278</f>
        <v>293.47020000000003</v>
      </c>
      <c r="K2278" s="335"/>
      <c r="L2278" s="329"/>
    </row>
    <row r="2279" spans="2:12" ht="15.75">
      <c r="B2279" s="329"/>
      <c r="C2279" s="330"/>
      <c r="D2279" s="773" t="s">
        <v>75</v>
      </c>
      <c r="E2279" s="774"/>
      <c r="F2279" s="774"/>
      <c r="G2279" s="342"/>
      <c r="H2279" s="343"/>
      <c r="I2279" s="340">
        <v>0.05</v>
      </c>
      <c r="J2279" s="341">
        <f>+J2272*I2279</f>
        <v>1467.3510000000001</v>
      </c>
      <c r="K2279" s="335"/>
      <c r="L2279" s="329"/>
    </row>
    <row r="2280" spans="2:12" ht="15.75">
      <c r="B2280" s="258"/>
      <c r="C2280" s="266"/>
      <c r="D2280" s="775" t="s">
        <v>633</v>
      </c>
      <c r="E2280" s="776"/>
      <c r="F2280" s="776"/>
      <c r="G2280" s="776"/>
      <c r="H2280" s="776"/>
      <c r="I2280" s="776"/>
      <c r="J2280" s="344">
        <f>SUM(J2277:J2279)</f>
        <v>8804.1059999999998</v>
      </c>
      <c r="K2280" s="267"/>
      <c r="L2280" s="258"/>
    </row>
    <row r="2281" spans="2:12" ht="15.75">
      <c r="B2281" s="258"/>
      <c r="C2281" s="266"/>
      <c r="D2281" s="757"/>
      <c r="E2281" s="757"/>
      <c r="F2281" s="757"/>
      <c r="G2281" s="757"/>
      <c r="H2281" s="757"/>
      <c r="I2281" s="757"/>
      <c r="J2281" s="757"/>
      <c r="K2281" s="267"/>
      <c r="L2281" s="258"/>
    </row>
    <row r="2282" spans="2:12" ht="15.75">
      <c r="B2282" s="258"/>
      <c r="C2282" s="266"/>
      <c r="D2282" s="759" t="s">
        <v>634</v>
      </c>
      <c r="E2282" s="760"/>
      <c r="F2282" s="760"/>
      <c r="G2282" s="760"/>
      <c r="H2282" s="760"/>
      <c r="I2282" s="761"/>
      <c r="J2282" s="345">
        <f>ROUND(SUM(J2275+J2280),0)</f>
        <v>38151</v>
      </c>
      <c r="K2282" s="267"/>
      <c r="L2282" s="258"/>
    </row>
    <row r="2283" spans="2:12" ht="15.75">
      <c r="B2283" s="258"/>
      <c r="C2283" s="266"/>
      <c r="D2283" s="757"/>
      <c r="E2283" s="757"/>
      <c r="F2283" s="757"/>
      <c r="G2283" s="757"/>
      <c r="H2283" s="757"/>
      <c r="I2283" s="757"/>
      <c r="J2283" s="757"/>
      <c r="K2283" s="267"/>
      <c r="L2283" s="258"/>
    </row>
    <row r="2284" spans="2:12" ht="15.75">
      <c r="B2284" s="258"/>
      <c r="C2284" s="266"/>
      <c r="D2284" s="762" t="s">
        <v>635</v>
      </c>
      <c r="E2284" s="763"/>
      <c r="F2284" s="764"/>
      <c r="G2284" s="765"/>
      <c r="H2284" s="766"/>
      <c r="I2284" s="766"/>
      <c r="J2284" s="767"/>
      <c r="K2284" s="267"/>
      <c r="L2284" s="258"/>
    </row>
    <row r="2285" spans="2:12" ht="15.75">
      <c r="B2285" s="258"/>
      <c r="C2285" s="266"/>
      <c r="D2285" s="753"/>
      <c r="E2285" s="785"/>
      <c r="F2285" s="786"/>
      <c r="G2285" s="768"/>
      <c r="H2285" s="769"/>
      <c r="I2285" s="769"/>
      <c r="J2285" s="770"/>
      <c r="K2285" s="267"/>
      <c r="L2285" s="258"/>
    </row>
    <row r="2286" spans="2:12" ht="15.75">
      <c r="B2286" s="258"/>
      <c r="C2286" s="266"/>
      <c r="D2286" s="753"/>
      <c r="E2286" s="785"/>
      <c r="F2286" s="786"/>
      <c r="G2286" s="756" t="s">
        <v>636</v>
      </c>
      <c r="H2286" s="757"/>
      <c r="I2286" s="757"/>
      <c r="J2286" s="758"/>
      <c r="K2286" s="267"/>
      <c r="L2286" s="258"/>
    </row>
    <row r="2287" spans="2:12" ht="15.75">
      <c r="B2287" s="258"/>
      <c r="C2287" s="266"/>
      <c r="D2287" s="753"/>
      <c r="E2287" s="785"/>
      <c r="F2287" s="786"/>
      <c r="G2287" s="756" t="s">
        <v>637</v>
      </c>
      <c r="H2287" s="757"/>
      <c r="I2287" s="757"/>
      <c r="J2287" s="758"/>
      <c r="K2287" s="267"/>
      <c r="L2287" s="258"/>
    </row>
    <row r="2288" spans="2:12" ht="15.75">
      <c r="B2288" s="258"/>
      <c r="C2288" s="266"/>
      <c r="D2288" s="753"/>
      <c r="E2288" s="785"/>
      <c r="F2288" s="786"/>
      <c r="G2288" s="756" t="s">
        <v>79</v>
      </c>
      <c r="H2288" s="757"/>
      <c r="I2288" s="757"/>
      <c r="J2288" s="758"/>
      <c r="K2288" s="267"/>
      <c r="L2288" s="258"/>
    </row>
    <row r="2289" spans="2:12" ht="15.75">
      <c r="B2289" s="258"/>
      <c r="C2289" s="266"/>
      <c r="D2289" s="787"/>
      <c r="E2289" s="788"/>
      <c r="F2289" s="789"/>
      <c r="G2289" s="756" t="s">
        <v>636</v>
      </c>
      <c r="H2289" s="757"/>
      <c r="I2289" s="757"/>
      <c r="J2289" s="758"/>
      <c r="K2289" s="267"/>
      <c r="L2289" s="258"/>
    </row>
    <row r="2290" spans="2:12" ht="15.75">
      <c r="B2290" s="258"/>
      <c r="C2290" s="266"/>
      <c r="D2290" s="777"/>
      <c r="E2290" s="790"/>
      <c r="F2290" s="791"/>
      <c r="G2290" s="780" t="s">
        <v>638</v>
      </c>
      <c r="H2290" s="781"/>
      <c r="I2290" s="781"/>
      <c r="J2290" s="782"/>
      <c r="K2290" s="267"/>
      <c r="L2290" s="258"/>
    </row>
    <row r="2291" spans="2:12" ht="15.75">
      <c r="B2291" s="258"/>
      <c r="C2291" s="346"/>
      <c r="D2291" s="347"/>
      <c r="E2291" s="347"/>
      <c r="F2291" s="347"/>
      <c r="G2291" s="348"/>
      <c r="H2291" s="349"/>
      <c r="I2291" s="413"/>
      <c r="J2291" s="347"/>
      <c r="K2291" s="350"/>
      <c r="L2291" s="258"/>
    </row>
    <row r="2292" spans="2:12" ht="15.75">
      <c r="B2292" s="258"/>
      <c r="C2292" s="258"/>
      <c r="D2292" s="258"/>
      <c r="E2292" s="258"/>
      <c r="F2292" s="258"/>
      <c r="G2292" s="326"/>
      <c r="H2292" s="351"/>
      <c r="I2292" s="411"/>
      <c r="J2292" s="258"/>
      <c r="K2292" s="258"/>
      <c r="L2292" s="258"/>
    </row>
    <row r="2293" spans="2:12" ht="15.75">
      <c r="B2293" s="258"/>
      <c r="C2293" s="670"/>
      <c r="D2293" s="670"/>
      <c r="E2293" s="670"/>
      <c r="F2293" s="670"/>
      <c r="G2293" s="670"/>
      <c r="H2293" s="670"/>
      <c r="I2293" s="670"/>
      <c r="J2293" s="670"/>
      <c r="K2293" s="258"/>
      <c r="L2293" s="258"/>
    </row>
    <row r="2294" spans="2:12" ht="15.75">
      <c r="B2294" s="258"/>
      <c r="C2294" s="261"/>
      <c r="D2294" s="262"/>
      <c r="E2294" s="262"/>
      <c r="F2294" s="262"/>
      <c r="G2294" s="263"/>
      <c r="H2294" s="264"/>
      <c r="I2294" s="262"/>
      <c r="J2294" s="262"/>
      <c r="K2294" s="265"/>
      <c r="L2294" s="258"/>
    </row>
    <row r="2295" spans="2:12" ht="15.75">
      <c r="B2295" s="258"/>
      <c r="C2295" s="266"/>
      <c r="D2295" s="671"/>
      <c r="E2295" s="672"/>
      <c r="F2295" s="675" t="s">
        <v>592</v>
      </c>
      <c r="G2295" s="676"/>
      <c r="H2295" s="677"/>
      <c r="I2295" s="681" t="s">
        <v>593</v>
      </c>
      <c r="J2295" s="682"/>
      <c r="K2295" s="267"/>
      <c r="L2295" s="258"/>
    </row>
    <row r="2296" spans="2:12" ht="15.75">
      <c r="B2296" s="258"/>
      <c r="C2296" s="266"/>
      <c r="D2296" s="673"/>
      <c r="E2296" s="674"/>
      <c r="F2296" s="678"/>
      <c r="G2296" s="679"/>
      <c r="H2296" s="680"/>
      <c r="I2296" s="683" t="s">
        <v>594</v>
      </c>
      <c r="J2296" s="684"/>
      <c r="K2296" s="267"/>
      <c r="L2296" s="258"/>
    </row>
    <row r="2297" spans="2:12" ht="16.5">
      <c r="B2297" s="258"/>
      <c r="C2297" s="266"/>
      <c r="D2297" s="685" t="s">
        <v>595</v>
      </c>
      <c r="E2297" s="686"/>
      <c r="F2297" s="686"/>
      <c r="G2297" s="686"/>
      <c r="H2297" s="687"/>
      <c r="I2297" s="683" t="s">
        <v>596</v>
      </c>
      <c r="J2297" s="684"/>
      <c r="K2297" s="267"/>
      <c r="L2297" s="258"/>
    </row>
    <row r="2298" spans="2:12" ht="16.5">
      <c r="B2298" s="258"/>
      <c r="C2298" s="266"/>
      <c r="D2298" s="708" t="s">
        <v>597</v>
      </c>
      <c r="E2298" s="709"/>
      <c r="F2298" s="709"/>
      <c r="G2298" s="709"/>
      <c r="H2298" s="709"/>
      <c r="I2298" s="709"/>
      <c r="J2298" s="710"/>
      <c r="K2298" s="267"/>
      <c r="L2298" s="258"/>
    </row>
    <row r="2299" spans="2:12" ht="15.75">
      <c r="B2299" s="258"/>
      <c r="C2299" s="266"/>
      <c r="D2299" s="268"/>
      <c r="E2299" s="268"/>
      <c r="F2299" s="268"/>
      <c r="G2299" s="269"/>
      <c r="H2299" s="269"/>
      <c r="I2299" s="268"/>
      <c r="J2299" s="268"/>
      <c r="K2299" s="267"/>
      <c r="L2299" s="258"/>
    </row>
    <row r="2300" spans="2:12" ht="16.5">
      <c r="B2300" s="259"/>
      <c r="C2300" s="270"/>
      <c r="D2300" s="271" t="s">
        <v>598</v>
      </c>
      <c r="E2300" s="711" t="s">
        <v>599</v>
      </c>
      <c r="F2300" s="712"/>
      <c r="G2300" s="712"/>
      <c r="H2300" s="712"/>
      <c r="I2300" s="712"/>
      <c r="J2300" s="713"/>
      <c r="K2300" s="272"/>
      <c r="L2300" s="259"/>
    </row>
    <row r="2301" spans="2:12" ht="16.5">
      <c r="B2301" s="258"/>
      <c r="C2301" s="266"/>
      <c r="D2301" s="273">
        <v>5</v>
      </c>
      <c r="E2301" s="714" t="s">
        <v>674</v>
      </c>
      <c r="F2301" s="715"/>
      <c r="G2301" s="715"/>
      <c r="H2301" s="715"/>
      <c r="I2301" s="715"/>
      <c r="J2301" s="716"/>
      <c r="K2301" s="267"/>
      <c r="L2301" s="258"/>
    </row>
    <row r="2302" spans="2:12" ht="16.5">
      <c r="B2302" s="259"/>
      <c r="C2302" s="270"/>
      <c r="D2302" s="271" t="s">
        <v>601</v>
      </c>
      <c r="E2302" s="711" t="s">
        <v>602</v>
      </c>
      <c r="F2302" s="712"/>
      <c r="G2302" s="712"/>
      <c r="H2302" s="712"/>
      <c r="I2302" s="712"/>
      <c r="J2302" s="713"/>
      <c r="K2302" s="272"/>
      <c r="L2302" s="259"/>
    </row>
    <row r="2303" spans="2:12" ht="16.5">
      <c r="B2303" s="258"/>
      <c r="C2303" s="266"/>
      <c r="D2303" s="274">
        <v>5.01</v>
      </c>
      <c r="E2303" s="714" t="s">
        <v>768</v>
      </c>
      <c r="F2303" s="715"/>
      <c r="G2303" s="715"/>
      <c r="H2303" s="715"/>
      <c r="I2303" s="715"/>
      <c r="J2303" s="716"/>
      <c r="K2303" s="267"/>
      <c r="L2303" s="258"/>
    </row>
    <row r="2304" spans="2:12" ht="16.5">
      <c r="B2304" s="259"/>
      <c r="C2304" s="270"/>
      <c r="D2304" s="275" t="s">
        <v>604</v>
      </c>
      <c r="E2304" s="717" t="s">
        <v>605</v>
      </c>
      <c r="F2304" s="718"/>
      <c r="G2304" s="718"/>
      <c r="H2304" s="718"/>
      <c r="I2304" s="719"/>
      <c r="J2304" s="723" t="s">
        <v>606</v>
      </c>
      <c r="K2304" s="272"/>
      <c r="L2304" s="259"/>
    </row>
    <row r="2305" spans="2:12" ht="16.5">
      <c r="B2305" s="258"/>
      <c r="C2305" s="266"/>
      <c r="D2305" s="276" t="s">
        <v>769</v>
      </c>
      <c r="E2305" s="720"/>
      <c r="F2305" s="721"/>
      <c r="G2305" s="721"/>
      <c r="H2305" s="721"/>
      <c r="I2305" s="722"/>
      <c r="J2305" s="724"/>
      <c r="K2305" s="267"/>
      <c r="L2305" s="258"/>
    </row>
    <row r="2306" spans="2:12" ht="16.5">
      <c r="B2306" s="259"/>
      <c r="C2306" s="270"/>
      <c r="D2306" s="275" t="s">
        <v>608</v>
      </c>
      <c r="E2306" s="692" t="s">
        <v>209</v>
      </c>
      <c r="F2306" s="693"/>
      <c r="G2306" s="693"/>
      <c r="H2306" s="693"/>
      <c r="I2306" s="694"/>
      <c r="J2306" s="698" t="s">
        <v>174</v>
      </c>
      <c r="K2306" s="272"/>
      <c r="L2306" s="259"/>
    </row>
    <row r="2307" spans="2:12" ht="16.5">
      <c r="B2307" s="258"/>
      <c r="C2307" s="266"/>
      <c r="D2307" s="276" t="s">
        <v>769</v>
      </c>
      <c r="E2307" s="695"/>
      <c r="F2307" s="696"/>
      <c r="G2307" s="696"/>
      <c r="H2307" s="696"/>
      <c r="I2307" s="697"/>
      <c r="J2307" s="699"/>
      <c r="K2307" s="267"/>
      <c r="L2307" s="258"/>
    </row>
    <row r="2308" spans="2:12" ht="15.75">
      <c r="B2308" s="258"/>
      <c r="C2308" s="266"/>
      <c r="D2308" s="700"/>
      <c r="E2308" s="700"/>
      <c r="F2308" s="700"/>
      <c r="G2308" s="700"/>
      <c r="H2308" s="700"/>
      <c r="I2308" s="700"/>
      <c r="J2308" s="700"/>
      <c r="K2308" s="267"/>
      <c r="L2308" s="258"/>
    </row>
    <row r="2309" spans="2:12" ht="15.75">
      <c r="B2309" s="258"/>
      <c r="C2309" s="266"/>
      <c r="D2309" s="701" t="s">
        <v>609</v>
      </c>
      <c r="E2309" s="702"/>
      <c r="F2309" s="702"/>
      <c r="G2309" s="702"/>
      <c r="H2309" s="702"/>
      <c r="I2309" s="702"/>
      <c r="J2309" s="703"/>
      <c r="K2309" s="267"/>
      <c r="L2309" s="258"/>
    </row>
    <row r="2310" spans="2:12" ht="15.75">
      <c r="B2310" s="258"/>
      <c r="C2310" s="266"/>
      <c r="D2310" s="704" t="s">
        <v>70</v>
      </c>
      <c r="E2310" s="705"/>
      <c r="F2310" s="705"/>
      <c r="G2310" s="277" t="s">
        <v>606</v>
      </c>
      <c r="H2310" s="277" t="s">
        <v>610</v>
      </c>
      <c r="I2310" s="278" t="s">
        <v>611</v>
      </c>
      <c r="J2310" s="279" t="s">
        <v>612</v>
      </c>
      <c r="K2310" s="267"/>
      <c r="L2310" s="258"/>
    </row>
    <row r="2311" spans="2:12" ht="16.5">
      <c r="B2311" s="258"/>
      <c r="C2311" s="266"/>
      <c r="D2311" s="706" t="s">
        <v>770</v>
      </c>
      <c r="E2311" s="707"/>
      <c r="F2311" s="707"/>
      <c r="G2311" s="280" t="s">
        <v>174</v>
      </c>
      <c r="H2311" s="281">
        <v>67121.58</v>
      </c>
      <c r="I2311" s="282">
        <v>1.03</v>
      </c>
      <c r="J2311" s="283">
        <f>ROUND((+IF(D2311="","",H2311*I2311)),2)</f>
        <v>69135.23</v>
      </c>
      <c r="K2311" s="267"/>
      <c r="L2311" s="258"/>
    </row>
    <row r="2312" spans="2:12" ht="16.5">
      <c r="B2312" s="258"/>
      <c r="C2312" s="266"/>
      <c r="D2312" s="688" t="s">
        <v>711</v>
      </c>
      <c r="E2312" s="689"/>
      <c r="F2312" s="689"/>
      <c r="G2312" s="284" t="s">
        <v>710</v>
      </c>
      <c r="H2312" s="285">
        <v>52600</v>
      </c>
      <c r="I2312" s="286">
        <v>0.02</v>
      </c>
      <c r="J2312" s="287">
        <f t="shared" ref="J2312:J2317" si="22">+IF(D2312="","",H2312*I2312)</f>
        <v>1052</v>
      </c>
      <c r="K2312" s="267"/>
      <c r="L2312" s="258"/>
    </row>
    <row r="2313" spans="2:12" ht="16.5">
      <c r="B2313" s="258"/>
      <c r="C2313" s="266"/>
      <c r="D2313" s="688" t="s">
        <v>771</v>
      </c>
      <c r="E2313" s="689"/>
      <c r="F2313" s="689"/>
      <c r="G2313" s="284" t="s">
        <v>225</v>
      </c>
      <c r="H2313" s="285">
        <v>30941.5</v>
      </c>
      <c r="I2313" s="286">
        <v>0.05</v>
      </c>
      <c r="J2313" s="287">
        <f t="shared" si="22"/>
        <v>1547.075</v>
      </c>
      <c r="K2313" s="267"/>
      <c r="L2313" s="258"/>
    </row>
    <row r="2314" spans="2:12" ht="16.5">
      <c r="B2314" s="258"/>
      <c r="C2314" s="266"/>
      <c r="D2314" s="688"/>
      <c r="E2314" s="689"/>
      <c r="F2314" s="689"/>
      <c r="G2314" s="284" t="s">
        <v>618</v>
      </c>
      <c r="H2314" s="285" t="s">
        <v>618</v>
      </c>
      <c r="I2314" s="286"/>
      <c r="J2314" s="287" t="str">
        <f t="shared" si="22"/>
        <v/>
      </c>
      <c r="K2314" s="267"/>
      <c r="L2314" s="258"/>
    </row>
    <row r="2315" spans="2:12" ht="16.5">
      <c r="B2315" s="258"/>
      <c r="C2315" s="266"/>
      <c r="D2315" s="688"/>
      <c r="E2315" s="689"/>
      <c r="F2315" s="689"/>
      <c r="G2315" s="284" t="s">
        <v>618</v>
      </c>
      <c r="H2315" s="285" t="s">
        <v>618</v>
      </c>
      <c r="I2315" s="286"/>
      <c r="J2315" s="287" t="str">
        <f t="shared" si="22"/>
        <v/>
      </c>
      <c r="K2315" s="267"/>
      <c r="L2315" s="258"/>
    </row>
    <row r="2316" spans="2:12" ht="16.5">
      <c r="B2316" s="258"/>
      <c r="C2316" s="266"/>
      <c r="D2316" s="688"/>
      <c r="E2316" s="689"/>
      <c r="F2316" s="689"/>
      <c r="G2316" s="284" t="s">
        <v>618</v>
      </c>
      <c r="H2316" s="285" t="s">
        <v>618</v>
      </c>
      <c r="I2316" s="286"/>
      <c r="J2316" s="287" t="str">
        <f t="shared" si="22"/>
        <v/>
      </c>
      <c r="K2316" s="267"/>
      <c r="L2316" s="258"/>
    </row>
    <row r="2317" spans="2:12" ht="16.5">
      <c r="B2317" s="258"/>
      <c r="C2317" s="266"/>
      <c r="D2317" s="690"/>
      <c r="E2317" s="691"/>
      <c r="F2317" s="691"/>
      <c r="G2317" s="288" t="s">
        <v>618</v>
      </c>
      <c r="H2317" s="289" t="s">
        <v>618</v>
      </c>
      <c r="I2317" s="290"/>
      <c r="J2317" s="291" t="str">
        <f t="shared" si="22"/>
        <v/>
      </c>
      <c r="K2317" s="267"/>
      <c r="L2317" s="258"/>
    </row>
    <row r="2318" spans="2:12" ht="15.75">
      <c r="B2318" s="258"/>
      <c r="C2318" s="266"/>
      <c r="D2318" s="258"/>
      <c r="E2318" s="258"/>
      <c r="F2318" s="258"/>
      <c r="G2318" s="740" t="s">
        <v>619</v>
      </c>
      <c r="H2318" s="740"/>
      <c r="I2318" s="741"/>
      <c r="J2318" s="293">
        <f>+ROUND(SUM(J2311:J2317),2)</f>
        <v>71734.31</v>
      </c>
      <c r="K2318" s="267"/>
      <c r="L2318" s="258"/>
    </row>
    <row r="2319" spans="2:12" ht="15.75">
      <c r="B2319" s="258"/>
      <c r="C2319" s="266"/>
      <c r="D2319" s="700"/>
      <c r="E2319" s="700"/>
      <c r="F2319" s="700"/>
      <c r="G2319" s="700"/>
      <c r="H2319" s="700"/>
      <c r="I2319" s="700"/>
      <c r="J2319" s="700"/>
      <c r="K2319" s="267"/>
      <c r="L2319" s="258"/>
    </row>
    <row r="2320" spans="2:12" ht="15.75">
      <c r="B2320" s="258"/>
      <c r="C2320" s="266"/>
      <c r="D2320" s="701" t="s">
        <v>620</v>
      </c>
      <c r="E2320" s="702"/>
      <c r="F2320" s="702"/>
      <c r="G2320" s="702"/>
      <c r="H2320" s="702"/>
      <c r="I2320" s="702"/>
      <c r="J2320" s="703"/>
      <c r="K2320" s="267"/>
      <c r="L2320" s="258"/>
    </row>
    <row r="2321" spans="2:12" ht="15.75">
      <c r="B2321" s="258"/>
      <c r="C2321" s="266"/>
      <c r="D2321" s="747" t="s">
        <v>70</v>
      </c>
      <c r="E2321" s="747"/>
      <c r="F2321" s="747"/>
      <c r="G2321" s="297" t="s">
        <v>606</v>
      </c>
      <c r="H2321" s="297" t="s">
        <v>621</v>
      </c>
      <c r="I2321" s="356" t="s">
        <v>611</v>
      </c>
      <c r="J2321" s="296" t="s">
        <v>612</v>
      </c>
      <c r="K2321" s="267"/>
      <c r="L2321" s="258"/>
    </row>
    <row r="2322" spans="2:12" ht="15.75">
      <c r="B2322" s="258"/>
      <c r="C2322" s="266"/>
      <c r="D2322" s="748" t="s">
        <v>622</v>
      </c>
      <c r="E2322" s="749"/>
      <c r="F2322" s="749"/>
      <c r="G2322" s="298" t="s">
        <v>623</v>
      </c>
      <c r="H2322" s="301">
        <v>28055.7</v>
      </c>
      <c r="I2322" s="357">
        <v>0.05</v>
      </c>
      <c r="J2322" s="353">
        <f>+IF(D2322="","",H2322*I2322)</f>
        <v>1402.7850000000001</v>
      </c>
      <c r="K2322" s="267"/>
      <c r="L2322" s="258"/>
    </row>
    <row r="2323" spans="2:12" ht="15.75">
      <c r="B2323" s="258"/>
      <c r="C2323" s="266"/>
      <c r="D2323" s="748"/>
      <c r="E2323" s="749"/>
      <c r="F2323" s="749"/>
      <c r="G2323" s="358" t="s">
        <v>618</v>
      </c>
      <c r="H2323" s="301" t="s">
        <v>618</v>
      </c>
      <c r="I2323" s="302"/>
      <c r="J2323" s="287" t="str">
        <f>+IF(D2323="","",H2323*I2323)</f>
        <v/>
      </c>
      <c r="K2323" s="267"/>
      <c r="L2323" s="258"/>
    </row>
    <row r="2324" spans="2:12" ht="15.75">
      <c r="B2324" s="258"/>
      <c r="C2324" s="266"/>
      <c r="D2324" s="783"/>
      <c r="E2324" s="784"/>
      <c r="F2324" s="784"/>
      <c r="G2324" s="358" t="s">
        <v>618</v>
      </c>
      <c r="H2324" s="301" t="s">
        <v>618</v>
      </c>
      <c r="I2324" s="360"/>
      <c r="J2324" s="291" t="str">
        <f>+IF(D2324="","",H2324*I2324)</f>
        <v/>
      </c>
      <c r="K2324" s="267"/>
      <c r="L2324" s="258"/>
    </row>
    <row r="2325" spans="2:12" ht="15.75">
      <c r="B2325" s="258"/>
      <c r="C2325" s="266"/>
      <c r="D2325" s="258"/>
      <c r="E2325" s="258"/>
      <c r="F2325" s="258"/>
      <c r="G2325" s="729" t="s">
        <v>624</v>
      </c>
      <c r="H2325" s="729"/>
      <c r="I2325" s="730"/>
      <c r="J2325" s="308">
        <f>ROUND(+SUM(J2322:J2324),2)</f>
        <v>1402.79</v>
      </c>
      <c r="K2325" s="267"/>
      <c r="L2325" s="258"/>
    </row>
    <row r="2326" spans="2:12" ht="15.75">
      <c r="B2326" s="258"/>
      <c r="C2326" s="266"/>
      <c r="D2326" s="670"/>
      <c r="E2326" s="670"/>
      <c r="F2326" s="670"/>
      <c r="G2326" s="670"/>
      <c r="H2326" s="670"/>
      <c r="I2326" s="670"/>
      <c r="J2326" s="670"/>
      <c r="K2326" s="267"/>
      <c r="L2326" s="258"/>
    </row>
    <row r="2327" spans="2:12" ht="15.75">
      <c r="B2327" s="258"/>
      <c r="C2327" s="266"/>
      <c r="D2327" s="742" t="s">
        <v>625</v>
      </c>
      <c r="E2327" s="743"/>
      <c r="F2327" s="743"/>
      <c r="G2327" s="743"/>
      <c r="H2327" s="743"/>
      <c r="I2327" s="743"/>
      <c r="J2327" s="744"/>
      <c r="K2327" s="267"/>
      <c r="L2327" s="309"/>
    </row>
    <row r="2328" spans="2:12" ht="15.75">
      <c r="B2328" s="310"/>
      <c r="C2328" s="311"/>
      <c r="D2328" s="745" t="s">
        <v>70</v>
      </c>
      <c r="E2328" s="746"/>
      <c r="F2328" s="746"/>
      <c r="G2328" s="313" t="s">
        <v>606</v>
      </c>
      <c r="H2328" s="314" t="s">
        <v>621</v>
      </c>
      <c r="I2328" s="312" t="s">
        <v>611</v>
      </c>
      <c r="J2328" s="315" t="s">
        <v>612</v>
      </c>
      <c r="K2328" s="316"/>
      <c r="L2328" s="317"/>
    </row>
    <row r="2329" spans="2:12" ht="15.75">
      <c r="B2329" s="258"/>
      <c r="C2329" s="266"/>
      <c r="D2329" s="725" t="s">
        <v>715</v>
      </c>
      <c r="E2329" s="726"/>
      <c r="F2329" s="726"/>
      <c r="G2329" s="318" t="s">
        <v>627</v>
      </c>
      <c r="H2329" s="319">
        <v>35069.629374999997</v>
      </c>
      <c r="I2329" s="320">
        <v>0.8</v>
      </c>
      <c r="J2329" s="321">
        <f>(+IF(D2329="","",(H2329*I2329)))</f>
        <v>28055.7035</v>
      </c>
      <c r="K2329" s="267"/>
      <c r="L2329" s="309"/>
    </row>
    <row r="2330" spans="2:12" ht="15.75">
      <c r="B2330" s="258"/>
      <c r="C2330" s="266"/>
      <c r="D2330" s="725"/>
      <c r="E2330" s="726"/>
      <c r="F2330" s="726"/>
      <c r="G2330" s="318"/>
      <c r="H2330" s="319"/>
      <c r="I2330" s="320"/>
      <c r="J2330" s="321" t="str">
        <f>(+IF(D2330="","",(H2330*I2330)))</f>
        <v/>
      </c>
      <c r="K2330" s="267"/>
      <c r="L2330" s="309"/>
    </row>
    <row r="2331" spans="2:12" ht="15.75">
      <c r="B2331" s="258"/>
      <c r="C2331" s="266"/>
      <c r="D2331" s="725"/>
      <c r="E2331" s="726"/>
      <c r="F2331" s="726"/>
      <c r="G2331" s="318"/>
      <c r="H2331" s="319"/>
      <c r="I2331" s="320"/>
      <c r="J2331" s="321" t="str">
        <f>(+IF(D2331="","",(H2331*I2331)))</f>
        <v/>
      </c>
      <c r="K2331" s="267"/>
      <c r="L2331" s="309"/>
    </row>
    <row r="2332" spans="2:12" ht="15.75">
      <c r="B2332" s="258"/>
      <c r="C2332" s="266"/>
      <c r="D2332" s="727"/>
      <c r="E2332" s="728"/>
      <c r="F2332" s="728"/>
      <c r="G2332" s="322"/>
      <c r="H2332" s="323"/>
      <c r="I2332" s="324"/>
      <c r="J2332" s="325"/>
      <c r="K2332" s="267"/>
      <c r="L2332" s="309"/>
    </row>
    <row r="2333" spans="2:12" ht="15.75">
      <c r="B2333" s="258"/>
      <c r="C2333" s="266"/>
      <c r="D2333" s="258"/>
      <c r="E2333" s="258"/>
      <c r="F2333" s="258"/>
      <c r="G2333" s="729" t="s">
        <v>628</v>
      </c>
      <c r="H2333" s="729"/>
      <c r="I2333" s="730"/>
      <c r="J2333" s="293">
        <f>+ROUND(SUM(J2329:J2332),2)</f>
        <v>28055.7</v>
      </c>
      <c r="K2333" s="267"/>
      <c r="L2333" s="309"/>
    </row>
    <row r="2334" spans="2:12" ht="15.75">
      <c r="B2334" s="258"/>
      <c r="C2334" s="266"/>
      <c r="D2334" s="258"/>
      <c r="E2334" s="258"/>
      <c r="F2334" s="258"/>
      <c r="G2334" s="326"/>
      <c r="H2334" s="327"/>
      <c r="I2334" s="258"/>
      <c r="J2334" s="258"/>
      <c r="K2334" s="267"/>
      <c r="L2334" s="258"/>
    </row>
    <row r="2335" spans="2:12" ht="15.75">
      <c r="B2335" s="258"/>
      <c r="C2335" s="266"/>
      <c r="D2335" s="731" t="s">
        <v>629</v>
      </c>
      <c r="E2335" s="732"/>
      <c r="F2335" s="732"/>
      <c r="G2335" s="732"/>
      <c r="H2335" s="732"/>
      <c r="I2335" s="733"/>
      <c r="J2335" s="328">
        <f>ROUND((SUM(+J2318+J2325+J2333)),2)</f>
        <v>101192.8</v>
      </c>
      <c r="K2335" s="267"/>
      <c r="L2335" s="258"/>
    </row>
    <row r="2336" spans="2:12" ht="15.75">
      <c r="B2336" s="258"/>
      <c r="C2336" s="266"/>
      <c r="D2336" s="258"/>
      <c r="E2336" s="258"/>
      <c r="F2336" s="258"/>
      <c r="G2336" s="326"/>
      <c r="H2336" s="327"/>
      <c r="I2336" s="258"/>
      <c r="J2336" s="258"/>
      <c r="K2336" s="267"/>
      <c r="L2336" s="258"/>
    </row>
    <row r="2337" spans="2:12" ht="15.75">
      <c r="B2337" s="329"/>
      <c r="C2337" s="330"/>
      <c r="D2337" s="734" t="s">
        <v>630</v>
      </c>
      <c r="E2337" s="735"/>
      <c r="F2337" s="736"/>
      <c r="G2337" s="331"/>
      <c r="H2337" s="332"/>
      <c r="I2337" s="333">
        <v>0</v>
      </c>
      <c r="J2337" s="334">
        <f>+J2335*I2337</f>
        <v>0</v>
      </c>
      <c r="K2337" s="335"/>
      <c r="L2337" s="329"/>
    </row>
    <row r="2338" spans="2:12" ht="15.75">
      <c r="B2338" s="258"/>
      <c r="C2338" s="266"/>
      <c r="D2338" s="731" t="s">
        <v>631</v>
      </c>
      <c r="E2338" s="732"/>
      <c r="F2338" s="732"/>
      <c r="G2338" s="732"/>
      <c r="H2338" s="732"/>
      <c r="I2338" s="733"/>
      <c r="J2338" s="328">
        <f>+J2337+J2335</f>
        <v>101192.8</v>
      </c>
      <c r="K2338" s="267"/>
      <c r="L2338" s="258"/>
    </row>
    <row r="2339" spans="2:12" ht="15.75">
      <c r="B2339" s="258"/>
      <c r="C2339" s="266"/>
      <c r="D2339" s="258"/>
      <c r="E2339" s="258"/>
      <c r="F2339" s="258"/>
      <c r="G2339" s="326"/>
      <c r="H2339" s="327"/>
      <c r="I2339" s="258"/>
      <c r="J2339" s="258"/>
      <c r="K2339" s="267"/>
      <c r="L2339" s="258"/>
    </row>
    <row r="2340" spans="2:12" ht="15.75">
      <c r="B2340" s="329"/>
      <c r="C2340" s="330"/>
      <c r="D2340" s="771" t="s">
        <v>21</v>
      </c>
      <c r="E2340" s="772"/>
      <c r="F2340" s="772"/>
      <c r="G2340" s="336"/>
      <c r="H2340" s="337"/>
      <c r="I2340" s="338">
        <v>0.24</v>
      </c>
      <c r="J2340" s="339">
        <f>+J2335*I2340</f>
        <v>24286.272000000001</v>
      </c>
      <c r="K2340" s="335"/>
      <c r="L2340" s="329"/>
    </row>
    <row r="2341" spans="2:12" ht="15.75">
      <c r="B2341" s="329"/>
      <c r="C2341" s="330"/>
      <c r="D2341" s="773" t="s">
        <v>632</v>
      </c>
      <c r="E2341" s="774"/>
      <c r="F2341" s="774"/>
      <c r="G2341" s="336"/>
      <c r="H2341" s="337"/>
      <c r="I2341" s="340">
        <v>0.01</v>
      </c>
      <c r="J2341" s="341">
        <f>+J2335*I2341</f>
        <v>1011.928</v>
      </c>
      <c r="K2341" s="335"/>
      <c r="L2341" s="329"/>
    </row>
    <row r="2342" spans="2:12" ht="15.75">
      <c r="B2342" s="329"/>
      <c r="C2342" s="330"/>
      <c r="D2342" s="773" t="s">
        <v>75</v>
      </c>
      <c r="E2342" s="774"/>
      <c r="F2342" s="774"/>
      <c r="G2342" s="342"/>
      <c r="H2342" s="343"/>
      <c r="I2342" s="340">
        <v>0.05</v>
      </c>
      <c r="J2342" s="341">
        <f>+J2335*I2342</f>
        <v>5059.6400000000003</v>
      </c>
      <c r="K2342" s="335"/>
      <c r="L2342" s="329"/>
    </row>
    <row r="2343" spans="2:12" ht="15.75">
      <c r="B2343" s="258"/>
      <c r="C2343" s="266"/>
      <c r="D2343" s="775" t="s">
        <v>633</v>
      </c>
      <c r="E2343" s="776"/>
      <c r="F2343" s="776"/>
      <c r="G2343" s="776"/>
      <c r="H2343" s="776"/>
      <c r="I2343" s="776"/>
      <c r="J2343" s="344">
        <f>SUM(J2340:J2342)</f>
        <v>30357.84</v>
      </c>
      <c r="K2343" s="267"/>
      <c r="L2343" s="258"/>
    </row>
    <row r="2344" spans="2:12" ht="15.75">
      <c r="B2344" s="258"/>
      <c r="C2344" s="266"/>
      <c r="D2344" s="757"/>
      <c r="E2344" s="757"/>
      <c r="F2344" s="757"/>
      <c r="G2344" s="757"/>
      <c r="H2344" s="757"/>
      <c r="I2344" s="757"/>
      <c r="J2344" s="757"/>
      <c r="K2344" s="267"/>
      <c r="L2344" s="258"/>
    </row>
    <row r="2345" spans="2:12" ht="15.75">
      <c r="B2345" s="258"/>
      <c r="C2345" s="266"/>
      <c r="D2345" s="759" t="s">
        <v>634</v>
      </c>
      <c r="E2345" s="760"/>
      <c r="F2345" s="760"/>
      <c r="G2345" s="760"/>
      <c r="H2345" s="760"/>
      <c r="I2345" s="761"/>
      <c r="J2345" s="345">
        <f>ROUND(SUM(J2338+J2343),0)</f>
        <v>131551</v>
      </c>
      <c r="K2345" s="267"/>
      <c r="L2345" s="258"/>
    </row>
    <row r="2346" spans="2:12" ht="15.75">
      <c r="B2346" s="258"/>
      <c r="C2346" s="266"/>
      <c r="D2346" s="757"/>
      <c r="E2346" s="757"/>
      <c r="F2346" s="757"/>
      <c r="G2346" s="757"/>
      <c r="H2346" s="757"/>
      <c r="I2346" s="757"/>
      <c r="J2346" s="757"/>
      <c r="K2346" s="267"/>
      <c r="L2346" s="258"/>
    </row>
    <row r="2347" spans="2:12" ht="15.75">
      <c r="B2347" s="258"/>
      <c r="C2347" s="266"/>
      <c r="D2347" s="762" t="s">
        <v>635</v>
      </c>
      <c r="E2347" s="763"/>
      <c r="F2347" s="764"/>
      <c r="G2347" s="765"/>
      <c r="H2347" s="766"/>
      <c r="I2347" s="766"/>
      <c r="J2347" s="767"/>
      <c r="K2347" s="267"/>
      <c r="L2347" s="258"/>
    </row>
    <row r="2348" spans="2:12" ht="15.75">
      <c r="B2348" s="258"/>
      <c r="C2348" s="266"/>
      <c r="D2348" s="753"/>
      <c r="E2348" s="785"/>
      <c r="F2348" s="786"/>
      <c r="G2348" s="768"/>
      <c r="H2348" s="769"/>
      <c r="I2348" s="769"/>
      <c r="J2348" s="770"/>
      <c r="K2348" s="267"/>
      <c r="L2348" s="258"/>
    </row>
    <row r="2349" spans="2:12" ht="15.75">
      <c r="B2349" s="258"/>
      <c r="C2349" s="266"/>
      <c r="D2349" s="753"/>
      <c r="E2349" s="785"/>
      <c r="F2349" s="786"/>
      <c r="G2349" s="756" t="s">
        <v>636</v>
      </c>
      <c r="H2349" s="757"/>
      <c r="I2349" s="757"/>
      <c r="J2349" s="758"/>
      <c r="K2349" s="267"/>
      <c r="L2349" s="258"/>
    </row>
    <row r="2350" spans="2:12" ht="15.75">
      <c r="B2350" s="258"/>
      <c r="C2350" s="266"/>
      <c r="D2350" s="753"/>
      <c r="E2350" s="785"/>
      <c r="F2350" s="786"/>
      <c r="G2350" s="756" t="s">
        <v>637</v>
      </c>
      <c r="H2350" s="757"/>
      <c r="I2350" s="757"/>
      <c r="J2350" s="758"/>
      <c r="K2350" s="267"/>
      <c r="L2350" s="258"/>
    </row>
    <row r="2351" spans="2:12" ht="15.75">
      <c r="B2351" s="258"/>
      <c r="C2351" s="266"/>
      <c r="D2351" s="753"/>
      <c r="E2351" s="785"/>
      <c r="F2351" s="786"/>
      <c r="G2351" s="756" t="s">
        <v>79</v>
      </c>
      <c r="H2351" s="757"/>
      <c r="I2351" s="757"/>
      <c r="J2351" s="758"/>
      <c r="K2351" s="267"/>
      <c r="L2351" s="258"/>
    </row>
    <row r="2352" spans="2:12" ht="15.75">
      <c r="B2352" s="258"/>
      <c r="C2352" s="266"/>
      <c r="D2352" s="787"/>
      <c r="E2352" s="788"/>
      <c r="F2352" s="789"/>
      <c r="G2352" s="756" t="s">
        <v>636</v>
      </c>
      <c r="H2352" s="757"/>
      <c r="I2352" s="757"/>
      <c r="J2352" s="758"/>
      <c r="K2352" s="267"/>
      <c r="L2352" s="258"/>
    </row>
    <row r="2353" spans="2:12" ht="15.75">
      <c r="B2353" s="258"/>
      <c r="C2353" s="266"/>
      <c r="D2353" s="777"/>
      <c r="E2353" s="790"/>
      <c r="F2353" s="791"/>
      <c r="G2353" s="780" t="s">
        <v>638</v>
      </c>
      <c r="H2353" s="781"/>
      <c r="I2353" s="781"/>
      <c r="J2353" s="782"/>
      <c r="K2353" s="267"/>
      <c r="L2353" s="258"/>
    </row>
    <row r="2354" spans="2:12" ht="15.75">
      <c r="B2354" s="258"/>
      <c r="C2354" s="346"/>
      <c r="D2354" s="347"/>
      <c r="E2354" s="347"/>
      <c r="F2354" s="347"/>
      <c r="G2354" s="348"/>
      <c r="H2354" s="349"/>
      <c r="I2354" s="347"/>
      <c r="J2354" s="347"/>
      <c r="K2354" s="350"/>
      <c r="L2354" s="258"/>
    </row>
    <row r="2355" spans="2:12" ht="15.75">
      <c r="B2355" s="258"/>
      <c r="C2355" s="258"/>
      <c r="D2355" s="258"/>
      <c r="E2355" s="258"/>
      <c r="F2355" s="258"/>
      <c r="G2355" s="326"/>
      <c r="H2355" s="351"/>
      <c r="I2355" s="258"/>
      <c r="J2355" s="258"/>
      <c r="K2355" s="258"/>
      <c r="L2355" s="258"/>
    </row>
    <row r="2356" spans="2:12" ht="15.75">
      <c r="B2356" s="258"/>
      <c r="C2356" s="259"/>
      <c r="D2356" s="259"/>
      <c r="E2356" s="259"/>
      <c r="F2356" s="259"/>
      <c r="G2356" s="416"/>
      <c r="H2356" s="416"/>
      <c r="I2356" s="259"/>
      <c r="J2356" s="259"/>
      <c r="K2356" s="258"/>
      <c r="L2356" s="258"/>
    </row>
    <row r="2357" spans="2:12" ht="15.75">
      <c r="B2357" s="258"/>
      <c r="C2357" s="261"/>
      <c r="D2357" s="262"/>
      <c r="E2357" s="262"/>
      <c r="F2357" s="262"/>
      <c r="G2357" s="263"/>
      <c r="H2357" s="264"/>
      <c r="I2357" s="262"/>
      <c r="J2357" s="262"/>
      <c r="K2357" s="265"/>
      <c r="L2357" s="258"/>
    </row>
    <row r="2358" spans="2:12" ht="15.75">
      <c r="B2358" s="258"/>
      <c r="C2358" s="266"/>
      <c r="D2358" s="671"/>
      <c r="E2358" s="672"/>
      <c r="F2358" s="675" t="s">
        <v>592</v>
      </c>
      <c r="G2358" s="676"/>
      <c r="H2358" s="677"/>
      <c r="I2358" s="681" t="s">
        <v>593</v>
      </c>
      <c r="J2358" s="682"/>
      <c r="K2358" s="267"/>
      <c r="L2358" s="258"/>
    </row>
    <row r="2359" spans="2:12" ht="15.75">
      <c r="B2359" s="258"/>
      <c r="C2359" s="266"/>
      <c r="D2359" s="673"/>
      <c r="E2359" s="674"/>
      <c r="F2359" s="678"/>
      <c r="G2359" s="679"/>
      <c r="H2359" s="680"/>
      <c r="I2359" s="683" t="s">
        <v>594</v>
      </c>
      <c r="J2359" s="684"/>
      <c r="K2359" s="267"/>
      <c r="L2359" s="258"/>
    </row>
    <row r="2360" spans="2:12" ht="16.5">
      <c r="B2360" s="258"/>
      <c r="C2360" s="266"/>
      <c r="D2360" s="685" t="s">
        <v>595</v>
      </c>
      <c r="E2360" s="686"/>
      <c r="F2360" s="686"/>
      <c r="G2360" s="686"/>
      <c r="H2360" s="687"/>
      <c r="I2360" s="683" t="s">
        <v>596</v>
      </c>
      <c r="J2360" s="684"/>
      <c r="K2360" s="267"/>
      <c r="L2360" s="258"/>
    </row>
    <row r="2361" spans="2:12" ht="16.5">
      <c r="B2361" s="258"/>
      <c r="C2361" s="266"/>
      <c r="D2361" s="708" t="s">
        <v>597</v>
      </c>
      <c r="E2361" s="709"/>
      <c r="F2361" s="709"/>
      <c r="G2361" s="709"/>
      <c r="H2361" s="709"/>
      <c r="I2361" s="709"/>
      <c r="J2361" s="710"/>
      <c r="K2361" s="267"/>
      <c r="L2361" s="258"/>
    </row>
    <row r="2362" spans="2:12" ht="15.75">
      <c r="B2362" s="258"/>
      <c r="C2362" s="266"/>
      <c r="D2362" s="268"/>
      <c r="E2362" s="268"/>
      <c r="F2362" s="268"/>
      <c r="G2362" s="269"/>
      <c r="H2362" s="269"/>
      <c r="I2362" s="268"/>
      <c r="J2362" s="268"/>
      <c r="K2362" s="267"/>
      <c r="L2362" s="258"/>
    </row>
    <row r="2363" spans="2:12" ht="16.5">
      <c r="B2363" s="259"/>
      <c r="C2363" s="270"/>
      <c r="D2363" s="271" t="s">
        <v>598</v>
      </c>
      <c r="E2363" s="711" t="s">
        <v>599</v>
      </c>
      <c r="F2363" s="712"/>
      <c r="G2363" s="712"/>
      <c r="H2363" s="712"/>
      <c r="I2363" s="712"/>
      <c r="J2363" s="713"/>
      <c r="K2363" s="272"/>
      <c r="L2363" s="259"/>
    </row>
    <row r="2364" spans="2:12" ht="16.5">
      <c r="B2364" s="258"/>
      <c r="C2364" s="266"/>
      <c r="D2364" s="273">
        <v>2</v>
      </c>
      <c r="E2364" s="714" t="s">
        <v>653</v>
      </c>
      <c r="F2364" s="715"/>
      <c r="G2364" s="715"/>
      <c r="H2364" s="715"/>
      <c r="I2364" s="715"/>
      <c r="J2364" s="716"/>
      <c r="K2364" s="267"/>
      <c r="L2364" s="258"/>
    </row>
    <row r="2365" spans="2:12" ht="16.5">
      <c r="B2365" s="259"/>
      <c r="C2365" s="270"/>
      <c r="D2365" s="271" t="s">
        <v>601</v>
      </c>
      <c r="E2365" s="711" t="s">
        <v>602</v>
      </c>
      <c r="F2365" s="712"/>
      <c r="G2365" s="712"/>
      <c r="H2365" s="712"/>
      <c r="I2365" s="712"/>
      <c r="J2365" s="713"/>
      <c r="K2365" s="272"/>
      <c r="L2365" s="259"/>
    </row>
    <row r="2366" spans="2:12" ht="16.5">
      <c r="B2366" s="258"/>
      <c r="C2366" s="266"/>
      <c r="D2366" s="274">
        <v>2.1</v>
      </c>
      <c r="E2366" s="714" t="s">
        <v>772</v>
      </c>
      <c r="F2366" s="715"/>
      <c r="G2366" s="715"/>
      <c r="H2366" s="715"/>
      <c r="I2366" s="715"/>
      <c r="J2366" s="716"/>
      <c r="K2366" s="267"/>
      <c r="L2366" s="258"/>
    </row>
    <row r="2367" spans="2:12" ht="16.5">
      <c r="B2367" s="259"/>
      <c r="C2367" s="270"/>
      <c r="D2367" s="275" t="s">
        <v>604</v>
      </c>
      <c r="E2367" s="717" t="s">
        <v>605</v>
      </c>
      <c r="F2367" s="718"/>
      <c r="G2367" s="718"/>
      <c r="H2367" s="718"/>
      <c r="I2367" s="719"/>
      <c r="J2367" s="723" t="s">
        <v>606</v>
      </c>
      <c r="K2367" s="272"/>
      <c r="L2367" s="259"/>
    </row>
    <row r="2368" spans="2:12" ht="16.5">
      <c r="B2368" s="258"/>
      <c r="C2368" s="266"/>
      <c r="D2368" s="276" t="s">
        <v>773</v>
      </c>
      <c r="E2368" s="720"/>
      <c r="F2368" s="721"/>
      <c r="G2368" s="721"/>
      <c r="H2368" s="721"/>
      <c r="I2368" s="722"/>
      <c r="J2368" s="724"/>
      <c r="K2368" s="267"/>
      <c r="L2368" s="258"/>
    </row>
    <row r="2369" spans="2:12" ht="16.5">
      <c r="B2369" s="259"/>
      <c r="C2369" s="270"/>
      <c r="D2369" s="275" t="s">
        <v>608</v>
      </c>
      <c r="E2369" s="692" t="s">
        <v>224</v>
      </c>
      <c r="F2369" s="693"/>
      <c r="G2369" s="693"/>
      <c r="H2369" s="693"/>
      <c r="I2369" s="694"/>
      <c r="J2369" s="698" t="s">
        <v>225</v>
      </c>
      <c r="K2369" s="272"/>
      <c r="L2369" s="259"/>
    </row>
    <row r="2370" spans="2:12" ht="16.5">
      <c r="B2370" s="258"/>
      <c r="C2370" s="266"/>
      <c r="D2370" s="276" t="s">
        <v>773</v>
      </c>
      <c r="E2370" s="695"/>
      <c r="F2370" s="696"/>
      <c r="G2370" s="696"/>
      <c r="H2370" s="696"/>
      <c r="I2370" s="697"/>
      <c r="J2370" s="699"/>
      <c r="K2370" s="267"/>
      <c r="L2370" s="258"/>
    </row>
    <row r="2371" spans="2:12" ht="15.75">
      <c r="B2371" s="258"/>
      <c r="C2371" s="266"/>
      <c r="D2371" s="700"/>
      <c r="E2371" s="700"/>
      <c r="F2371" s="700"/>
      <c r="G2371" s="700"/>
      <c r="H2371" s="700"/>
      <c r="I2371" s="700"/>
      <c r="J2371" s="700"/>
      <c r="K2371" s="267"/>
      <c r="L2371" s="258"/>
    </row>
    <row r="2372" spans="2:12" ht="15.75">
      <c r="B2372" s="258"/>
      <c r="C2372" s="266"/>
      <c r="D2372" s="701" t="s">
        <v>609</v>
      </c>
      <c r="E2372" s="702"/>
      <c r="F2372" s="702"/>
      <c r="G2372" s="702"/>
      <c r="H2372" s="702"/>
      <c r="I2372" s="702"/>
      <c r="J2372" s="703"/>
      <c r="K2372" s="267"/>
      <c r="L2372" s="258"/>
    </row>
    <row r="2373" spans="2:12" ht="15.75">
      <c r="B2373" s="258"/>
      <c r="C2373" s="266"/>
      <c r="D2373" s="704" t="s">
        <v>70</v>
      </c>
      <c r="E2373" s="705"/>
      <c r="F2373" s="705"/>
      <c r="G2373" s="277" t="s">
        <v>606</v>
      </c>
      <c r="H2373" s="277" t="s">
        <v>610</v>
      </c>
      <c r="I2373" s="278" t="s">
        <v>611</v>
      </c>
      <c r="J2373" s="279" t="s">
        <v>612</v>
      </c>
      <c r="K2373" s="267"/>
      <c r="L2373" s="258"/>
    </row>
    <row r="2374" spans="2:12" ht="15.75">
      <c r="B2374" s="258"/>
      <c r="C2374" s="266"/>
      <c r="D2374" s="847" t="s">
        <v>774</v>
      </c>
      <c r="E2374" s="848"/>
      <c r="F2374" s="849"/>
      <c r="G2374" s="417" t="s">
        <v>225</v>
      </c>
      <c r="H2374" s="418">
        <v>11542</v>
      </c>
      <c r="I2374" s="282">
        <v>1</v>
      </c>
      <c r="J2374" s="283">
        <f>ROUND((+IF(D2374="","",H2374*I2374)),2)</f>
        <v>11542</v>
      </c>
      <c r="K2374" s="267"/>
      <c r="L2374" s="258"/>
    </row>
    <row r="2375" spans="2:12" ht="15.75">
      <c r="B2375" s="258"/>
      <c r="C2375" s="266"/>
      <c r="D2375" s="844" t="s">
        <v>775</v>
      </c>
      <c r="E2375" s="845"/>
      <c r="F2375" s="846"/>
      <c r="G2375" s="387" t="s">
        <v>174</v>
      </c>
      <c r="H2375" s="388">
        <v>2321</v>
      </c>
      <c r="I2375" s="286">
        <v>3.09</v>
      </c>
      <c r="J2375" s="287">
        <f t="shared" ref="J2375:J2384" si="23">+IF(D2375="","",H2375*I2375)</f>
        <v>7171.8899999999994</v>
      </c>
      <c r="K2375" s="267"/>
      <c r="L2375" s="258"/>
    </row>
    <row r="2376" spans="2:12" ht="15.75">
      <c r="B2376" s="258"/>
      <c r="C2376" s="266"/>
      <c r="D2376" s="844" t="s">
        <v>776</v>
      </c>
      <c r="E2376" s="845"/>
      <c r="F2376" s="846"/>
      <c r="G2376" s="387" t="s">
        <v>225</v>
      </c>
      <c r="H2376" s="388">
        <v>1029</v>
      </c>
      <c r="I2376" s="286">
        <v>1</v>
      </c>
      <c r="J2376" s="287">
        <f t="shared" si="23"/>
        <v>1029</v>
      </c>
      <c r="K2376" s="267"/>
      <c r="L2376" s="258"/>
    </row>
    <row r="2377" spans="2:12" ht="15.75">
      <c r="B2377" s="258"/>
      <c r="C2377" s="266"/>
      <c r="D2377" s="844" t="s">
        <v>777</v>
      </c>
      <c r="E2377" s="845"/>
      <c r="F2377" s="846"/>
      <c r="G2377" s="387" t="s">
        <v>225</v>
      </c>
      <c r="H2377" s="388">
        <v>656</v>
      </c>
      <c r="I2377" s="286">
        <v>1</v>
      </c>
      <c r="J2377" s="287">
        <f t="shared" si="23"/>
        <v>656</v>
      </c>
      <c r="K2377" s="267"/>
      <c r="L2377" s="258"/>
    </row>
    <row r="2378" spans="2:12" ht="15.75">
      <c r="B2378" s="258"/>
      <c r="C2378" s="266"/>
      <c r="D2378" s="844" t="s">
        <v>778</v>
      </c>
      <c r="E2378" s="845"/>
      <c r="F2378" s="846"/>
      <c r="G2378" s="387" t="s">
        <v>225</v>
      </c>
      <c r="H2378" s="388">
        <v>600</v>
      </c>
      <c r="I2378" s="286">
        <v>3</v>
      </c>
      <c r="J2378" s="287">
        <f t="shared" si="23"/>
        <v>1800</v>
      </c>
      <c r="K2378" s="267"/>
      <c r="L2378" s="258"/>
    </row>
    <row r="2379" spans="2:12" ht="15.75">
      <c r="B2379" s="258"/>
      <c r="C2379" s="266"/>
      <c r="D2379" s="844" t="s">
        <v>779</v>
      </c>
      <c r="E2379" s="845"/>
      <c r="F2379" s="846"/>
      <c r="G2379" s="387" t="s">
        <v>225</v>
      </c>
      <c r="H2379" s="388">
        <v>2614</v>
      </c>
      <c r="I2379" s="286">
        <v>1</v>
      </c>
      <c r="J2379" s="287">
        <f t="shared" si="23"/>
        <v>2614</v>
      </c>
      <c r="K2379" s="267"/>
      <c r="L2379" s="258"/>
    </row>
    <row r="2380" spans="2:12" ht="15.75">
      <c r="B2380" s="258"/>
      <c r="C2380" s="266"/>
      <c r="D2380" s="844" t="s">
        <v>780</v>
      </c>
      <c r="E2380" s="845"/>
      <c r="F2380" s="846"/>
      <c r="G2380" s="387" t="s">
        <v>225</v>
      </c>
      <c r="H2380" s="388">
        <v>600</v>
      </c>
      <c r="I2380" s="286">
        <v>2</v>
      </c>
      <c r="J2380" s="287">
        <f t="shared" si="23"/>
        <v>1200</v>
      </c>
      <c r="K2380" s="267"/>
      <c r="L2380" s="258"/>
    </row>
    <row r="2381" spans="2:12" ht="15.75">
      <c r="B2381" s="258"/>
      <c r="C2381" s="266"/>
      <c r="D2381" s="688" t="s">
        <v>781</v>
      </c>
      <c r="E2381" s="689"/>
      <c r="F2381" s="689"/>
      <c r="G2381" s="387" t="s">
        <v>782</v>
      </c>
      <c r="H2381" s="388">
        <v>45646</v>
      </c>
      <c r="I2381" s="286">
        <v>0.01</v>
      </c>
      <c r="J2381" s="287">
        <f t="shared" si="23"/>
        <v>456.46000000000004</v>
      </c>
      <c r="K2381" s="267"/>
      <c r="L2381" s="258"/>
    </row>
    <row r="2382" spans="2:12" ht="16.5">
      <c r="B2382" s="258"/>
      <c r="C2382" s="266"/>
      <c r="D2382" s="688" t="s">
        <v>783</v>
      </c>
      <c r="E2382" s="689"/>
      <c r="F2382" s="689"/>
      <c r="G2382" s="284" t="s">
        <v>225</v>
      </c>
      <c r="H2382" s="285">
        <v>32700</v>
      </c>
      <c r="I2382" s="419">
        <v>2.1000000000000001E-2</v>
      </c>
      <c r="J2382" s="287">
        <f t="shared" si="23"/>
        <v>686.7</v>
      </c>
      <c r="K2382" s="267"/>
      <c r="L2382" s="258"/>
    </row>
    <row r="2383" spans="2:12" ht="15.75">
      <c r="B2383" s="258"/>
      <c r="C2383" s="266"/>
      <c r="D2383" s="688" t="s">
        <v>784</v>
      </c>
      <c r="E2383" s="689"/>
      <c r="F2383" s="689"/>
      <c r="G2383" s="387" t="s">
        <v>174</v>
      </c>
      <c r="H2383" s="388">
        <v>2765</v>
      </c>
      <c r="I2383" s="286">
        <v>9.4499999999999993</v>
      </c>
      <c r="J2383" s="287">
        <f t="shared" si="23"/>
        <v>26129.249999999996</v>
      </c>
      <c r="K2383" s="267"/>
      <c r="L2383" s="258"/>
    </row>
    <row r="2384" spans="2:12" ht="15.75">
      <c r="B2384" s="258"/>
      <c r="C2384" s="266"/>
      <c r="D2384" s="690" t="s">
        <v>785</v>
      </c>
      <c r="E2384" s="691"/>
      <c r="F2384" s="691"/>
      <c r="G2384" s="420" t="s">
        <v>782</v>
      </c>
      <c r="H2384" s="421">
        <v>100925</v>
      </c>
      <c r="I2384" s="290">
        <v>0.01</v>
      </c>
      <c r="J2384" s="291">
        <f t="shared" si="23"/>
        <v>1009.25</v>
      </c>
      <c r="K2384" s="267"/>
      <c r="L2384" s="258"/>
    </row>
    <row r="2385" spans="2:12" ht="15.75">
      <c r="B2385" s="258"/>
      <c r="C2385" s="266"/>
      <c r="D2385" s="258"/>
      <c r="E2385" s="258"/>
      <c r="F2385" s="258"/>
      <c r="G2385" s="740" t="s">
        <v>619</v>
      </c>
      <c r="H2385" s="740"/>
      <c r="I2385" s="741"/>
      <c r="J2385" s="293">
        <f>+ROUND(SUM(J2374:J2384),2)</f>
        <v>54294.55</v>
      </c>
      <c r="K2385" s="267"/>
      <c r="L2385" s="258"/>
    </row>
    <row r="2386" spans="2:12" ht="15.75">
      <c r="B2386" s="258"/>
      <c r="C2386" s="266"/>
      <c r="D2386" s="258"/>
      <c r="E2386" s="258"/>
      <c r="F2386" s="258"/>
      <c r="G2386" s="294"/>
      <c r="H2386" s="294"/>
      <c r="I2386" s="292"/>
      <c r="J2386" s="295"/>
      <c r="K2386" s="267"/>
      <c r="L2386" s="258"/>
    </row>
    <row r="2387" spans="2:12" ht="15.75">
      <c r="B2387" s="258"/>
      <c r="C2387" s="266"/>
      <c r="D2387" s="701" t="s">
        <v>620</v>
      </c>
      <c r="E2387" s="702"/>
      <c r="F2387" s="702"/>
      <c r="G2387" s="702"/>
      <c r="H2387" s="702"/>
      <c r="I2387" s="702"/>
      <c r="J2387" s="703"/>
      <c r="K2387" s="267"/>
      <c r="L2387" s="258"/>
    </row>
    <row r="2388" spans="2:12" ht="15.75">
      <c r="B2388" s="258"/>
      <c r="C2388" s="266"/>
      <c r="D2388" s="747" t="s">
        <v>70</v>
      </c>
      <c r="E2388" s="747"/>
      <c r="F2388" s="747"/>
      <c r="G2388" s="297" t="s">
        <v>606</v>
      </c>
      <c r="H2388" s="297" t="s">
        <v>621</v>
      </c>
      <c r="I2388" s="296" t="s">
        <v>611</v>
      </c>
      <c r="J2388" s="296" t="s">
        <v>612</v>
      </c>
      <c r="K2388" s="267"/>
      <c r="L2388" s="258"/>
    </row>
    <row r="2389" spans="2:12" ht="15.75">
      <c r="B2389" s="258"/>
      <c r="C2389" s="266"/>
      <c r="D2389" s="750" t="s">
        <v>622</v>
      </c>
      <c r="E2389" s="751"/>
      <c r="F2389" s="752"/>
      <c r="G2389" s="298" t="s">
        <v>623</v>
      </c>
      <c r="H2389" s="301">
        <v>60787.360000000001</v>
      </c>
      <c r="I2389" s="422">
        <v>0.05</v>
      </c>
      <c r="J2389" s="287">
        <f>+IF(D2389="","",H2389*I2389)</f>
        <v>3039.3680000000004</v>
      </c>
      <c r="K2389" s="267"/>
      <c r="L2389" s="258"/>
    </row>
    <row r="2390" spans="2:12" ht="15.75">
      <c r="B2390" s="258"/>
      <c r="C2390" s="266"/>
      <c r="D2390" s="796"/>
      <c r="E2390" s="797"/>
      <c r="F2390" s="797"/>
      <c r="G2390" s="304"/>
      <c r="H2390" s="305"/>
      <c r="I2390" s="306"/>
      <c r="J2390" s="291"/>
      <c r="K2390" s="267"/>
      <c r="L2390" s="258"/>
    </row>
    <row r="2391" spans="2:12" ht="15.75">
      <c r="B2391" s="258"/>
      <c r="C2391" s="266"/>
      <c r="D2391" s="258"/>
      <c r="E2391" s="258"/>
      <c r="F2391" s="258"/>
      <c r="G2391" s="740" t="s">
        <v>624</v>
      </c>
      <c r="H2391" s="740"/>
      <c r="I2391" s="741"/>
      <c r="J2391" s="308">
        <f>ROUND(+SUM(J2389:J2390),2)</f>
        <v>3039.37</v>
      </c>
      <c r="K2391" s="267"/>
      <c r="L2391" s="258"/>
    </row>
    <row r="2392" spans="2:12" ht="15.75">
      <c r="B2392" s="258"/>
      <c r="C2392" s="266"/>
      <c r="D2392" s="670"/>
      <c r="E2392" s="670"/>
      <c r="F2392" s="670"/>
      <c r="G2392" s="670"/>
      <c r="H2392" s="670"/>
      <c r="I2392" s="670"/>
      <c r="J2392" s="670"/>
      <c r="K2392" s="267"/>
      <c r="L2392" s="258"/>
    </row>
    <row r="2393" spans="2:12" ht="15.75">
      <c r="B2393" s="258"/>
      <c r="C2393" s="266"/>
      <c r="D2393" s="742" t="s">
        <v>625</v>
      </c>
      <c r="E2393" s="743"/>
      <c r="F2393" s="743"/>
      <c r="G2393" s="743"/>
      <c r="H2393" s="743"/>
      <c r="I2393" s="743"/>
      <c r="J2393" s="744"/>
      <c r="K2393" s="267"/>
      <c r="L2393" s="309"/>
    </row>
    <row r="2394" spans="2:12" ht="15.75">
      <c r="B2394" s="310"/>
      <c r="C2394" s="311"/>
      <c r="D2394" s="745" t="s">
        <v>70</v>
      </c>
      <c r="E2394" s="746"/>
      <c r="F2394" s="746"/>
      <c r="G2394" s="313" t="s">
        <v>606</v>
      </c>
      <c r="H2394" s="314" t="s">
        <v>621</v>
      </c>
      <c r="I2394" s="312" t="s">
        <v>611</v>
      </c>
      <c r="J2394" s="315" t="s">
        <v>612</v>
      </c>
      <c r="K2394" s="316"/>
      <c r="L2394" s="317"/>
    </row>
    <row r="2395" spans="2:12" ht="15.75">
      <c r="B2395" s="258"/>
      <c r="C2395" s="266"/>
      <c r="D2395" s="725" t="s">
        <v>786</v>
      </c>
      <c r="E2395" s="726"/>
      <c r="F2395" s="726"/>
      <c r="G2395" s="318" t="s">
        <v>627</v>
      </c>
      <c r="H2395" s="319">
        <v>46759.506553375002</v>
      </c>
      <c r="I2395" s="320">
        <v>1.3</v>
      </c>
      <c r="J2395" s="321">
        <f>(+IF(D2395="","",(H2395*I2395)))</f>
        <v>60787.358519387504</v>
      </c>
      <c r="K2395" s="267"/>
      <c r="L2395" s="309"/>
    </row>
    <row r="2396" spans="2:12" ht="15.75">
      <c r="B2396" s="258"/>
      <c r="C2396" s="266"/>
      <c r="D2396" s="725"/>
      <c r="E2396" s="726"/>
      <c r="F2396" s="726"/>
      <c r="G2396" s="318"/>
      <c r="H2396" s="319" t="s">
        <v>618</v>
      </c>
      <c r="I2396" s="320"/>
      <c r="J2396" s="321" t="str">
        <f>(+IF(D2396="","",(H2396*I2396)))</f>
        <v/>
      </c>
      <c r="K2396" s="267"/>
      <c r="L2396" s="309"/>
    </row>
    <row r="2397" spans="2:12" ht="15.75">
      <c r="B2397" s="258"/>
      <c r="C2397" s="266"/>
      <c r="D2397" s="725"/>
      <c r="E2397" s="726"/>
      <c r="F2397" s="726"/>
      <c r="G2397" s="318"/>
      <c r="H2397" s="319"/>
      <c r="I2397" s="320"/>
      <c r="J2397" s="321" t="str">
        <f>(+IF(D2397="","",(H2397*I2397)))</f>
        <v/>
      </c>
      <c r="K2397" s="267"/>
      <c r="L2397" s="309"/>
    </row>
    <row r="2398" spans="2:12" ht="15.75">
      <c r="B2398" s="258"/>
      <c r="C2398" s="266"/>
      <c r="D2398" s="727"/>
      <c r="E2398" s="728"/>
      <c r="F2398" s="728"/>
      <c r="G2398" s="318"/>
      <c r="H2398" s="319"/>
      <c r="I2398" s="324"/>
      <c r="J2398" s="325" t="str">
        <f>(+IF(D2398="","",(H2398*I2398)))</f>
        <v/>
      </c>
      <c r="K2398" s="267"/>
      <c r="L2398" s="309"/>
    </row>
    <row r="2399" spans="2:12" ht="15.75">
      <c r="B2399" s="258"/>
      <c r="C2399" s="266"/>
      <c r="D2399" s="258"/>
      <c r="E2399" s="258"/>
      <c r="F2399" s="258"/>
      <c r="G2399" s="729" t="s">
        <v>628</v>
      </c>
      <c r="H2399" s="729"/>
      <c r="I2399" s="730"/>
      <c r="J2399" s="293">
        <f>+ROUND(SUM(J2395:J2398),2)</f>
        <v>60787.360000000001</v>
      </c>
      <c r="K2399" s="267"/>
      <c r="L2399" s="309"/>
    </row>
    <row r="2400" spans="2:12" ht="15.75">
      <c r="B2400" s="258"/>
      <c r="C2400" s="266"/>
      <c r="D2400" s="258"/>
      <c r="E2400" s="258"/>
      <c r="F2400" s="258"/>
      <c r="G2400" s="326"/>
      <c r="H2400" s="327"/>
      <c r="I2400" s="258"/>
      <c r="J2400" s="258"/>
      <c r="K2400" s="267"/>
      <c r="L2400" s="258"/>
    </row>
    <row r="2401" spans="2:12" ht="15.75">
      <c r="B2401" s="258"/>
      <c r="C2401" s="266"/>
      <c r="D2401" s="731" t="s">
        <v>629</v>
      </c>
      <c r="E2401" s="732"/>
      <c r="F2401" s="732"/>
      <c r="G2401" s="732"/>
      <c r="H2401" s="732"/>
      <c r="I2401" s="733"/>
      <c r="J2401" s="328">
        <f>ROUND((SUM(+J2385+J2391+J2399)),2)</f>
        <v>118121.28</v>
      </c>
      <c r="K2401" s="267"/>
      <c r="L2401" s="258"/>
    </row>
    <row r="2402" spans="2:12" ht="15.75">
      <c r="B2402" s="258"/>
      <c r="C2402" s="266"/>
      <c r="D2402" s="258"/>
      <c r="E2402" s="258"/>
      <c r="F2402" s="258"/>
      <c r="G2402" s="326"/>
      <c r="H2402" s="327"/>
      <c r="I2402" s="258"/>
      <c r="J2402" s="258"/>
      <c r="K2402" s="267"/>
      <c r="L2402" s="258"/>
    </row>
    <row r="2403" spans="2:12" ht="15.75">
      <c r="B2403" s="329"/>
      <c r="C2403" s="330"/>
      <c r="D2403" s="734" t="s">
        <v>630</v>
      </c>
      <c r="E2403" s="735"/>
      <c r="F2403" s="736"/>
      <c r="G2403" s="331"/>
      <c r="H2403" s="332"/>
      <c r="I2403" s="333">
        <v>0</v>
      </c>
      <c r="J2403" s="334">
        <f>+J2401*I2403</f>
        <v>0</v>
      </c>
      <c r="K2403" s="335"/>
      <c r="L2403" s="329"/>
    </row>
    <row r="2404" spans="2:12" ht="15.75">
      <c r="B2404" s="258"/>
      <c r="C2404" s="266"/>
      <c r="D2404" s="731" t="s">
        <v>631</v>
      </c>
      <c r="E2404" s="732"/>
      <c r="F2404" s="732"/>
      <c r="G2404" s="732"/>
      <c r="H2404" s="732"/>
      <c r="I2404" s="733"/>
      <c r="J2404" s="328">
        <f>+J2403+J2401</f>
        <v>118121.28</v>
      </c>
      <c r="K2404" s="267"/>
      <c r="L2404" s="258"/>
    </row>
    <row r="2405" spans="2:12" ht="15.75">
      <c r="B2405" s="258"/>
      <c r="C2405" s="266"/>
      <c r="D2405" s="258"/>
      <c r="E2405" s="258"/>
      <c r="F2405" s="258"/>
      <c r="G2405" s="326"/>
      <c r="H2405" s="327"/>
      <c r="I2405" s="258"/>
      <c r="J2405" s="258"/>
      <c r="K2405" s="267"/>
      <c r="L2405" s="258"/>
    </row>
    <row r="2406" spans="2:12" ht="15.75">
      <c r="B2406" s="329"/>
      <c r="C2406" s="330"/>
      <c r="D2406" s="771" t="s">
        <v>21</v>
      </c>
      <c r="E2406" s="772"/>
      <c r="F2406" s="772"/>
      <c r="G2406" s="336"/>
      <c r="H2406" s="337"/>
      <c r="I2406" s="338">
        <v>0.24</v>
      </c>
      <c r="J2406" s="339">
        <f>+J2401*I2406</f>
        <v>28349.107199999999</v>
      </c>
      <c r="K2406" s="335"/>
      <c r="L2406" s="329"/>
    </row>
    <row r="2407" spans="2:12" ht="15.75">
      <c r="B2407" s="329"/>
      <c r="C2407" s="330"/>
      <c r="D2407" s="773" t="s">
        <v>632</v>
      </c>
      <c r="E2407" s="774"/>
      <c r="F2407" s="774"/>
      <c r="G2407" s="336"/>
      <c r="H2407" s="337"/>
      <c r="I2407" s="340">
        <v>0.01</v>
      </c>
      <c r="J2407" s="341">
        <f>+J2401*I2407</f>
        <v>1181.2128</v>
      </c>
      <c r="K2407" s="335"/>
      <c r="L2407" s="329"/>
    </row>
    <row r="2408" spans="2:12" ht="15.75">
      <c r="B2408" s="329"/>
      <c r="C2408" s="330"/>
      <c r="D2408" s="773" t="s">
        <v>75</v>
      </c>
      <c r="E2408" s="774"/>
      <c r="F2408" s="774"/>
      <c r="G2408" s="342"/>
      <c r="H2408" s="343"/>
      <c r="I2408" s="340">
        <v>0.05</v>
      </c>
      <c r="J2408" s="341">
        <f>+J2401*I2408</f>
        <v>5906.0640000000003</v>
      </c>
      <c r="K2408" s="335"/>
      <c r="L2408" s="329"/>
    </row>
    <row r="2409" spans="2:12" ht="15.75">
      <c r="B2409" s="258"/>
      <c r="C2409" s="266"/>
      <c r="D2409" s="775" t="s">
        <v>633</v>
      </c>
      <c r="E2409" s="776"/>
      <c r="F2409" s="776"/>
      <c r="G2409" s="776"/>
      <c r="H2409" s="776"/>
      <c r="I2409" s="776"/>
      <c r="J2409" s="344">
        <f>SUM(J2406:J2408)</f>
        <v>35436.383999999998</v>
      </c>
      <c r="K2409" s="267"/>
      <c r="L2409" s="258"/>
    </row>
    <row r="2410" spans="2:12" ht="15.75">
      <c r="B2410" s="258"/>
      <c r="C2410" s="266"/>
      <c r="D2410" s="757"/>
      <c r="E2410" s="757"/>
      <c r="F2410" s="757"/>
      <c r="G2410" s="757"/>
      <c r="H2410" s="757"/>
      <c r="I2410" s="757"/>
      <c r="J2410" s="757"/>
      <c r="K2410" s="267"/>
      <c r="L2410" s="258"/>
    </row>
    <row r="2411" spans="2:12" ht="15.75">
      <c r="B2411" s="258"/>
      <c r="C2411" s="266"/>
      <c r="D2411" s="759" t="s">
        <v>634</v>
      </c>
      <c r="E2411" s="760"/>
      <c r="F2411" s="760"/>
      <c r="G2411" s="760"/>
      <c r="H2411" s="760"/>
      <c r="I2411" s="761"/>
      <c r="J2411" s="345">
        <f>ROUND(SUM(J2404+J2409),0)</f>
        <v>153558</v>
      </c>
      <c r="K2411" s="267"/>
      <c r="L2411" s="258"/>
    </row>
    <row r="2412" spans="2:12" ht="15.75">
      <c r="B2412" s="258"/>
      <c r="C2412" s="266"/>
      <c r="D2412" s="757"/>
      <c r="E2412" s="757"/>
      <c r="F2412" s="757"/>
      <c r="G2412" s="757"/>
      <c r="H2412" s="757"/>
      <c r="I2412" s="757"/>
      <c r="J2412" s="757"/>
      <c r="K2412" s="267"/>
      <c r="L2412" s="258"/>
    </row>
    <row r="2413" spans="2:12" ht="15.75">
      <c r="B2413" s="258"/>
      <c r="C2413" s="266"/>
      <c r="D2413" s="762" t="s">
        <v>635</v>
      </c>
      <c r="E2413" s="763"/>
      <c r="F2413" s="764"/>
      <c r="G2413" s="765"/>
      <c r="H2413" s="766"/>
      <c r="I2413" s="766"/>
      <c r="J2413" s="767"/>
      <c r="K2413" s="267"/>
      <c r="L2413" s="258"/>
    </row>
    <row r="2414" spans="2:12" ht="15.75">
      <c r="B2414" s="258"/>
      <c r="C2414" s="266"/>
      <c r="D2414" s="753"/>
      <c r="E2414" s="785"/>
      <c r="F2414" s="786"/>
      <c r="G2414" s="768"/>
      <c r="H2414" s="769"/>
      <c r="I2414" s="769"/>
      <c r="J2414" s="770"/>
      <c r="K2414" s="267"/>
      <c r="L2414" s="258"/>
    </row>
    <row r="2415" spans="2:12" ht="15.75">
      <c r="B2415" s="258"/>
      <c r="C2415" s="266"/>
      <c r="D2415" s="753"/>
      <c r="E2415" s="785"/>
      <c r="F2415" s="786"/>
      <c r="G2415" s="756" t="s">
        <v>636</v>
      </c>
      <c r="H2415" s="757"/>
      <c r="I2415" s="757"/>
      <c r="J2415" s="758"/>
      <c r="K2415" s="267"/>
      <c r="L2415" s="258"/>
    </row>
    <row r="2416" spans="2:12" ht="15.75">
      <c r="B2416" s="258"/>
      <c r="C2416" s="266"/>
      <c r="D2416" s="753"/>
      <c r="E2416" s="785"/>
      <c r="F2416" s="786"/>
      <c r="G2416" s="756" t="s">
        <v>637</v>
      </c>
      <c r="H2416" s="757"/>
      <c r="I2416" s="757"/>
      <c r="J2416" s="758"/>
      <c r="K2416" s="267"/>
      <c r="L2416" s="258"/>
    </row>
    <row r="2417" spans="2:12" ht="15.75">
      <c r="B2417" s="258"/>
      <c r="C2417" s="266"/>
      <c r="D2417" s="753"/>
      <c r="E2417" s="785"/>
      <c r="F2417" s="786"/>
      <c r="G2417" s="756" t="s">
        <v>79</v>
      </c>
      <c r="H2417" s="757"/>
      <c r="I2417" s="757"/>
      <c r="J2417" s="758"/>
      <c r="K2417" s="267"/>
      <c r="L2417" s="258"/>
    </row>
    <row r="2418" spans="2:12" ht="15.75">
      <c r="B2418" s="258"/>
      <c r="C2418" s="266"/>
      <c r="D2418" s="787"/>
      <c r="E2418" s="788"/>
      <c r="F2418" s="789"/>
      <c r="G2418" s="756" t="s">
        <v>636</v>
      </c>
      <c r="H2418" s="757"/>
      <c r="I2418" s="757"/>
      <c r="J2418" s="758"/>
      <c r="K2418" s="267"/>
      <c r="L2418" s="258"/>
    </row>
    <row r="2419" spans="2:12" ht="15.75">
      <c r="B2419" s="258"/>
      <c r="C2419" s="266"/>
      <c r="D2419" s="777"/>
      <c r="E2419" s="790"/>
      <c r="F2419" s="791"/>
      <c r="G2419" s="780" t="s">
        <v>638</v>
      </c>
      <c r="H2419" s="781"/>
      <c r="I2419" s="781"/>
      <c r="J2419" s="782"/>
      <c r="K2419" s="267"/>
      <c r="L2419" s="258"/>
    </row>
    <row r="2420" spans="2:12" ht="15.75">
      <c r="B2420" s="258"/>
      <c r="C2420" s="346"/>
      <c r="D2420" s="347"/>
      <c r="E2420" s="347"/>
      <c r="F2420" s="347"/>
      <c r="G2420" s="348"/>
      <c r="H2420" s="349"/>
      <c r="I2420" s="347"/>
      <c r="J2420" s="347"/>
      <c r="K2420" s="350"/>
      <c r="L2420" s="258"/>
    </row>
    <row r="2421" spans="2:12" ht="15.75">
      <c r="B2421" s="258"/>
      <c r="C2421" s="258"/>
      <c r="D2421" s="258"/>
      <c r="E2421" s="258"/>
      <c r="F2421" s="258"/>
      <c r="G2421" s="326"/>
      <c r="H2421" s="351"/>
      <c r="I2421" s="258"/>
      <c r="J2421" s="258"/>
      <c r="K2421" s="258"/>
      <c r="L2421" s="258"/>
    </row>
    <row r="2422" spans="2:12" ht="15.75">
      <c r="B2422" s="258"/>
      <c r="C2422" s="259"/>
      <c r="D2422" s="259"/>
      <c r="E2422" s="259"/>
      <c r="F2422" s="259"/>
      <c r="G2422" s="416"/>
      <c r="H2422" s="416"/>
      <c r="I2422" s="259"/>
      <c r="J2422" s="259"/>
      <c r="K2422" s="258"/>
      <c r="L2422" s="258"/>
    </row>
    <row r="2423" spans="2:12" ht="15.75">
      <c r="B2423" s="258"/>
      <c r="C2423" s="261"/>
      <c r="D2423" s="262"/>
      <c r="E2423" s="262"/>
      <c r="F2423" s="262"/>
      <c r="G2423" s="263"/>
      <c r="H2423" s="264"/>
      <c r="I2423" s="262"/>
      <c r="J2423" s="262"/>
      <c r="K2423" s="265"/>
      <c r="L2423" s="258"/>
    </row>
    <row r="2424" spans="2:12" ht="15.75">
      <c r="B2424" s="258"/>
      <c r="C2424" s="266"/>
      <c r="D2424" s="671"/>
      <c r="E2424" s="672"/>
      <c r="F2424" s="675" t="s">
        <v>592</v>
      </c>
      <c r="G2424" s="676"/>
      <c r="H2424" s="677"/>
      <c r="I2424" s="681" t="s">
        <v>593</v>
      </c>
      <c r="J2424" s="682"/>
      <c r="K2424" s="267"/>
      <c r="L2424" s="258"/>
    </row>
    <row r="2425" spans="2:12" ht="15.75">
      <c r="B2425" s="258"/>
      <c r="C2425" s="266"/>
      <c r="D2425" s="673"/>
      <c r="E2425" s="674"/>
      <c r="F2425" s="678"/>
      <c r="G2425" s="679"/>
      <c r="H2425" s="680"/>
      <c r="I2425" s="683" t="s">
        <v>594</v>
      </c>
      <c r="J2425" s="684"/>
      <c r="K2425" s="267"/>
      <c r="L2425" s="258"/>
    </row>
    <row r="2426" spans="2:12" ht="16.5">
      <c r="B2426" s="258"/>
      <c r="C2426" s="266"/>
      <c r="D2426" s="685" t="s">
        <v>595</v>
      </c>
      <c r="E2426" s="686"/>
      <c r="F2426" s="686"/>
      <c r="G2426" s="686"/>
      <c r="H2426" s="687"/>
      <c r="I2426" s="683" t="s">
        <v>596</v>
      </c>
      <c r="J2426" s="684"/>
      <c r="K2426" s="267"/>
      <c r="L2426" s="258"/>
    </row>
    <row r="2427" spans="2:12" ht="16.5">
      <c r="B2427" s="258"/>
      <c r="C2427" s="266"/>
      <c r="D2427" s="708" t="s">
        <v>597</v>
      </c>
      <c r="E2427" s="709"/>
      <c r="F2427" s="709"/>
      <c r="G2427" s="709"/>
      <c r="H2427" s="709"/>
      <c r="I2427" s="709"/>
      <c r="J2427" s="710"/>
      <c r="K2427" s="267"/>
      <c r="L2427" s="258"/>
    </row>
    <row r="2428" spans="2:12" ht="15.75">
      <c r="B2428" s="258"/>
      <c r="C2428" s="266"/>
      <c r="D2428" s="268"/>
      <c r="E2428" s="268"/>
      <c r="F2428" s="268"/>
      <c r="G2428" s="269"/>
      <c r="H2428" s="269"/>
      <c r="I2428" s="268"/>
      <c r="J2428" s="268"/>
      <c r="K2428" s="267"/>
      <c r="L2428" s="258"/>
    </row>
    <row r="2429" spans="2:12" ht="16.5">
      <c r="B2429" s="259"/>
      <c r="C2429" s="270"/>
      <c r="D2429" s="271" t="s">
        <v>598</v>
      </c>
      <c r="E2429" s="711" t="s">
        <v>599</v>
      </c>
      <c r="F2429" s="712"/>
      <c r="G2429" s="712"/>
      <c r="H2429" s="712"/>
      <c r="I2429" s="712"/>
      <c r="J2429" s="713"/>
      <c r="K2429" s="272"/>
      <c r="L2429" s="259"/>
    </row>
    <row r="2430" spans="2:12" ht="16.5">
      <c r="B2430" s="258"/>
      <c r="C2430" s="266"/>
      <c r="D2430" s="273">
        <v>2</v>
      </c>
      <c r="E2430" s="714" t="s">
        <v>653</v>
      </c>
      <c r="F2430" s="715"/>
      <c r="G2430" s="715"/>
      <c r="H2430" s="715"/>
      <c r="I2430" s="715"/>
      <c r="J2430" s="716"/>
      <c r="K2430" s="267"/>
      <c r="L2430" s="258"/>
    </row>
    <row r="2431" spans="2:12" ht="16.5">
      <c r="B2431" s="259"/>
      <c r="C2431" s="270"/>
      <c r="D2431" s="271" t="s">
        <v>601</v>
      </c>
      <c r="E2431" s="711" t="s">
        <v>602</v>
      </c>
      <c r="F2431" s="712"/>
      <c r="G2431" s="712"/>
      <c r="H2431" s="712"/>
      <c r="I2431" s="712"/>
      <c r="J2431" s="713"/>
      <c r="K2431" s="272"/>
      <c r="L2431" s="259"/>
    </row>
    <row r="2432" spans="2:12" ht="16.5">
      <c r="B2432" s="258"/>
      <c r="C2432" s="266"/>
      <c r="D2432" s="274">
        <v>2.1</v>
      </c>
      <c r="E2432" s="714" t="s">
        <v>772</v>
      </c>
      <c r="F2432" s="715"/>
      <c r="G2432" s="715"/>
      <c r="H2432" s="715"/>
      <c r="I2432" s="715"/>
      <c r="J2432" s="716"/>
      <c r="K2432" s="267"/>
      <c r="L2432" s="258"/>
    </row>
    <row r="2433" spans="2:12" ht="16.5">
      <c r="B2433" s="259"/>
      <c r="C2433" s="270"/>
      <c r="D2433" s="275" t="s">
        <v>604</v>
      </c>
      <c r="E2433" s="717" t="s">
        <v>605</v>
      </c>
      <c r="F2433" s="718"/>
      <c r="G2433" s="718"/>
      <c r="H2433" s="718"/>
      <c r="I2433" s="719"/>
      <c r="J2433" s="723" t="s">
        <v>606</v>
      </c>
      <c r="K2433" s="272"/>
      <c r="L2433" s="259"/>
    </row>
    <row r="2434" spans="2:12" ht="16.5">
      <c r="B2434" s="258"/>
      <c r="C2434" s="266"/>
      <c r="D2434" s="276" t="s">
        <v>787</v>
      </c>
      <c r="E2434" s="720"/>
      <c r="F2434" s="721"/>
      <c r="G2434" s="721"/>
      <c r="H2434" s="721"/>
      <c r="I2434" s="722"/>
      <c r="J2434" s="724"/>
      <c r="K2434" s="267"/>
      <c r="L2434" s="258"/>
    </row>
    <row r="2435" spans="2:12" ht="16.5">
      <c r="B2435" s="259"/>
      <c r="C2435" s="270"/>
      <c r="D2435" s="275" t="s">
        <v>608</v>
      </c>
      <c r="E2435" s="692" t="s">
        <v>226</v>
      </c>
      <c r="F2435" s="693"/>
      <c r="G2435" s="693"/>
      <c r="H2435" s="693"/>
      <c r="I2435" s="694"/>
      <c r="J2435" s="698" t="s">
        <v>225</v>
      </c>
      <c r="K2435" s="272"/>
      <c r="L2435" s="259"/>
    </row>
    <row r="2436" spans="2:12" ht="16.5">
      <c r="B2436" s="258"/>
      <c r="C2436" s="266"/>
      <c r="D2436" s="276" t="s">
        <v>787</v>
      </c>
      <c r="E2436" s="695"/>
      <c r="F2436" s="696"/>
      <c r="G2436" s="696"/>
      <c r="H2436" s="696"/>
      <c r="I2436" s="697"/>
      <c r="J2436" s="699"/>
      <c r="K2436" s="267"/>
      <c r="L2436" s="258"/>
    </row>
    <row r="2437" spans="2:12" ht="15.75">
      <c r="B2437" s="258"/>
      <c r="C2437" s="266"/>
      <c r="D2437" s="700"/>
      <c r="E2437" s="700"/>
      <c r="F2437" s="700"/>
      <c r="G2437" s="700"/>
      <c r="H2437" s="700"/>
      <c r="I2437" s="700"/>
      <c r="J2437" s="700"/>
      <c r="K2437" s="267"/>
      <c r="L2437" s="258"/>
    </row>
    <row r="2438" spans="2:12" ht="15.75">
      <c r="B2438" s="258"/>
      <c r="C2438" s="266"/>
      <c r="D2438" s="701" t="s">
        <v>609</v>
      </c>
      <c r="E2438" s="702"/>
      <c r="F2438" s="702"/>
      <c r="G2438" s="702"/>
      <c r="H2438" s="702"/>
      <c r="I2438" s="702"/>
      <c r="J2438" s="703"/>
      <c r="K2438" s="267"/>
      <c r="L2438" s="258"/>
    </row>
    <row r="2439" spans="2:12" ht="15.75">
      <c r="B2439" s="258"/>
      <c r="C2439" s="266"/>
      <c r="D2439" s="704" t="s">
        <v>70</v>
      </c>
      <c r="E2439" s="705"/>
      <c r="F2439" s="705"/>
      <c r="G2439" s="277" t="s">
        <v>606</v>
      </c>
      <c r="H2439" s="277" t="s">
        <v>610</v>
      </c>
      <c r="I2439" s="278" t="s">
        <v>611</v>
      </c>
      <c r="J2439" s="279" t="s">
        <v>612</v>
      </c>
      <c r="K2439" s="267"/>
      <c r="L2439" s="258"/>
    </row>
    <row r="2440" spans="2:12" ht="15.75">
      <c r="B2440" s="258"/>
      <c r="C2440" s="266"/>
      <c r="D2440" s="847" t="s">
        <v>788</v>
      </c>
      <c r="E2440" s="848"/>
      <c r="F2440" s="849"/>
      <c r="G2440" s="417" t="s">
        <v>225</v>
      </c>
      <c r="H2440" s="418">
        <v>30814</v>
      </c>
      <c r="I2440" s="282">
        <v>1</v>
      </c>
      <c r="J2440" s="283">
        <f>ROUND((+IF(D2440="","",H2440*I2440)),2)</f>
        <v>30814</v>
      </c>
      <c r="K2440" s="267"/>
      <c r="L2440" s="258"/>
    </row>
    <row r="2441" spans="2:12" ht="15.75">
      <c r="B2441" s="258"/>
      <c r="C2441" s="266"/>
      <c r="D2441" s="844" t="s">
        <v>789</v>
      </c>
      <c r="E2441" s="845"/>
      <c r="F2441" s="846"/>
      <c r="G2441" s="387" t="s">
        <v>225</v>
      </c>
      <c r="H2441" s="388">
        <v>2484</v>
      </c>
      <c r="I2441" s="286">
        <v>1</v>
      </c>
      <c r="J2441" s="287">
        <f t="shared" ref="J2441:J2450" si="24">+IF(D2441="","",H2441*I2441)</f>
        <v>2484</v>
      </c>
      <c r="K2441" s="267"/>
      <c r="L2441" s="258"/>
    </row>
    <row r="2442" spans="2:12" ht="15.75">
      <c r="B2442" s="258"/>
      <c r="C2442" s="266"/>
      <c r="D2442" s="844" t="s">
        <v>790</v>
      </c>
      <c r="E2442" s="845"/>
      <c r="F2442" s="846"/>
      <c r="G2442" s="387" t="s">
        <v>791</v>
      </c>
      <c r="H2442" s="388">
        <v>3451</v>
      </c>
      <c r="I2442" s="286">
        <v>15.75</v>
      </c>
      <c r="J2442" s="287">
        <f t="shared" si="24"/>
        <v>54353.25</v>
      </c>
      <c r="K2442" s="267"/>
      <c r="L2442" s="258"/>
    </row>
    <row r="2443" spans="2:12" ht="15.75">
      <c r="B2443" s="258"/>
      <c r="C2443" s="266"/>
      <c r="D2443" s="844" t="s">
        <v>792</v>
      </c>
      <c r="E2443" s="845"/>
      <c r="F2443" s="846"/>
      <c r="G2443" s="387" t="s">
        <v>174</v>
      </c>
      <c r="H2443" s="388">
        <v>2844</v>
      </c>
      <c r="I2443" s="286">
        <v>3.09</v>
      </c>
      <c r="J2443" s="287">
        <f t="shared" si="24"/>
        <v>8787.9599999999991</v>
      </c>
      <c r="K2443" s="267"/>
      <c r="L2443" s="258"/>
    </row>
    <row r="2444" spans="2:12" ht="15.75">
      <c r="B2444" s="258"/>
      <c r="C2444" s="266"/>
      <c r="D2444" s="844" t="s">
        <v>793</v>
      </c>
      <c r="E2444" s="845"/>
      <c r="F2444" s="846"/>
      <c r="G2444" s="387" t="s">
        <v>225</v>
      </c>
      <c r="H2444" s="388">
        <v>3448</v>
      </c>
      <c r="I2444" s="286">
        <v>1</v>
      </c>
      <c r="J2444" s="287">
        <f t="shared" si="24"/>
        <v>3448</v>
      </c>
      <c r="K2444" s="267"/>
      <c r="L2444" s="258"/>
    </row>
    <row r="2445" spans="2:12" ht="15.75">
      <c r="B2445" s="258"/>
      <c r="C2445" s="266"/>
      <c r="D2445" s="844" t="s">
        <v>778</v>
      </c>
      <c r="E2445" s="845"/>
      <c r="F2445" s="846"/>
      <c r="G2445" s="387" t="s">
        <v>225</v>
      </c>
      <c r="H2445" s="388">
        <v>600</v>
      </c>
      <c r="I2445" s="286">
        <v>5</v>
      </c>
      <c r="J2445" s="287">
        <f t="shared" si="24"/>
        <v>3000</v>
      </c>
      <c r="K2445" s="267"/>
      <c r="L2445" s="258"/>
    </row>
    <row r="2446" spans="2:12" ht="15.75">
      <c r="B2446" s="258"/>
      <c r="C2446" s="266"/>
      <c r="D2446" s="844" t="s">
        <v>794</v>
      </c>
      <c r="E2446" s="845"/>
      <c r="F2446" s="846"/>
      <c r="G2446" s="387" t="s">
        <v>225</v>
      </c>
      <c r="H2446" s="388">
        <v>1576</v>
      </c>
      <c r="I2446" s="286">
        <v>2</v>
      </c>
      <c r="J2446" s="287">
        <f t="shared" si="24"/>
        <v>3152</v>
      </c>
      <c r="K2446" s="267"/>
      <c r="L2446" s="258"/>
    </row>
    <row r="2447" spans="2:12" ht="16.5">
      <c r="B2447" s="258"/>
      <c r="C2447" s="266"/>
      <c r="D2447" s="688" t="s">
        <v>783</v>
      </c>
      <c r="E2447" s="689"/>
      <c r="F2447" s="689"/>
      <c r="G2447" s="284" t="s">
        <v>225</v>
      </c>
      <c r="H2447" s="285">
        <v>32700</v>
      </c>
      <c r="I2447" s="419">
        <v>2.1000000000000001E-2</v>
      </c>
      <c r="J2447" s="287">
        <f t="shared" si="24"/>
        <v>686.7</v>
      </c>
      <c r="K2447" s="267"/>
      <c r="L2447" s="258"/>
    </row>
    <row r="2448" spans="2:12" ht="15.75">
      <c r="B2448" s="258"/>
      <c r="C2448" s="266"/>
      <c r="D2448" s="844" t="s">
        <v>781</v>
      </c>
      <c r="E2448" s="845"/>
      <c r="F2448" s="846"/>
      <c r="G2448" s="387" t="s">
        <v>782</v>
      </c>
      <c r="H2448" s="388">
        <v>45646</v>
      </c>
      <c r="I2448" s="286">
        <v>0.01</v>
      </c>
      <c r="J2448" s="287">
        <f t="shared" si="24"/>
        <v>456.46000000000004</v>
      </c>
      <c r="K2448" s="267"/>
      <c r="L2448" s="258"/>
    </row>
    <row r="2449" spans="2:12" ht="15.75">
      <c r="B2449" s="258"/>
      <c r="C2449" s="266"/>
      <c r="D2449" s="844" t="s">
        <v>785</v>
      </c>
      <c r="E2449" s="845"/>
      <c r="F2449" s="846"/>
      <c r="G2449" s="387" t="s">
        <v>782</v>
      </c>
      <c r="H2449" s="388">
        <v>100925</v>
      </c>
      <c r="I2449" s="286">
        <v>0.01</v>
      </c>
      <c r="J2449" s="287">
        <f t="shared" si="24"/>
        <v>1009.25</v>
      </c>
      <c r="K2449" s="267"/>
      <c r="L2449" s="258"/>
    </row>
    <row r="2450" spans="2:12" ht="15.75">
      <c r="B2450" s="258"/>
      <c r="C2450" s="266"/>
      <c r="D2450" s="690"/>
      <c r="E2450" s="691"/>
      <c r="F2450" s="691"/>
      <c r="G2450" s="420" t="s">
        <v>618</v>
      </c>
      <c r="H2450" s="421" t="s">
        <v>618</v>
      </c>
      <c r="I2450" s="290"/>
      <c r="J2450" s="291" t="str">
        <f t="shared" si="24"/>
        <v/>
      </c>
      <c r="K2450" s="267"/>
      <c r="L2450" s="258"/>
    </row>
    <row r="2451" spans="2:12" ht="15.75">
      <c r="B2451" s="258"/>
      <c r="C2451" s="266"/>
      <c r="D2451" s="258"/>
      <c r="E2451" s="258"/>
      <c r="F2451" s="258"/>
      <c r="G2451" s="740" t="s">
        <v>619</v>
      </c>
      <c r="H2451" s="740"/>
      <c r="I2451" s="741"/>
      <c r="J2451" s="293">
        <f>+ROUND(SUM(J2440:J2450),2)</f>
        <v>108191.62</v>
      </c>
      <c r="K2451" s="267"/>
      <c r="L2451" s="258"/>
    </row>
    <row r="2452" spans="2:12" ht="15.75">
      <c r="B2452" s="258"/>
      <c r="C2452" s="266"/>
      <c r="D2452" s="258"/>
      <c r="E2452" s="258"/>
      <c r="F2452" s="258"/>
      <c r="G2452" s="294"/>
      <c r="H2452" s="294"/>
      <c r="I2452" s="292"/>
      <c r="J2452" s="295"/>
      <c r="K2452" s="267"/>
      <c r="L2452" s="258"/>
    </row>
    <row r="2453" spans="2:12" ht="15.75">
      <c r="B2453" s="258"/>
      <c r="C2453" s="266"/>
      <c r="D2453" s="701" t="s">
        <v>620</v>
      </c>
      <c r="E2453" s="702"/>
      <c r="F2453" s="702"/>
      <c r="G2453" s="702"/>
      <c r="H2453" s="702"/>
      <c r="I2453" s="702"/>
      <c r="J2453" s="703"/>
      <c r="K2453" s="267"/>
      <c r="L2453" s="258"/>
    </row>
    <row r="2454" spans="2:12" ht="15.75">
      <c r="B2454" s="258"/>
      <c r="C2454" s="266"/>
      <c r="D2454" s="747" t="s">
        <v>70</v>
      </c>
      <c r="E2454" s="747"/>
      <c r="F2454" s="747"/>
      <c r="G2454" s="297" t="s">
        <v>606</v>
      </c>
      <c r="H2454" s="297" t="s">
        <v>621</v>
      </c>
      <c r="I2454" s="296" t="s">
        <v>611</v>
      </c>
      <c r="J2454" s="296" t="s">
        <v>612</v>
      </c>
      <c r="K2454" s="267"/>
      <c r="L2454" s="258"/>
    </row>
    <row r="2455" spans="2:12" ht="15.75">
      <c r="B2455" s="258"/>
      <c r="C2455" s="266"/>
      <c r="D2455" s="750" t="s">
        <v>622</v>
      </c>
      <c r="E2455" s="751"/>
      <c r="F2455" s="752"/>
      <c r="G2455" s="298" t="s">
        <v>623</v>
      </c>
      <c r="H2455" s="301">
        <v>74815.210000000006</v>
      </c>
      <c r="I2455" s="422">
        <v>0.05</v>
      </c>
      <c r="J2455" s="287">
        <f>+IF(D2455="","",H2455*I2455)</f>
        <v>3740.7605000000003</v>
      </c>
      <c r="K2455" s="267"/>
      <c r="L2455" s="258"/>
    </row>
    <row r="2456" spans="2:12" ht="15.75">
      <c r="B2456" s="258"/>
      <c r="C2456" s="266"/>
      <c r="D2456" s="796"/>
      <c r="E2456" s="797"/>
      <c r="F2456" s="797"/>
      <c r="G2456" s="304"/>
      <c r="H2456" s="305"/>
      <c r="I2456" s="306"/>
      <c r="J2456" s="291"/>
      <c r="K2456" s="267"/>
      <c r="L2456" s="258"/>
    </row>
    <row r="2457" spans="2:12" ht="15.75">
      <c r="B2457" s="258"/>
      <c r="C2457" s="266"/>
      <c r="D2457" s="258"/>
      <c r="E2457" s="258"/>
      <c r="F2457" s="258"/>
      <c r="G2457" s="740" t="s">
        <v>624</v>
      </c>
      <c r="H2457" s="740"/>
      <c r="I2457" s="741"/>
      <c r="J2457" s="308">
        <f>ROUND(+SUM(J2455:J2456),2)</f>
        <v>3740.76</v>
      </c>
      <c r="K2457" s="267"/>
      <c r="L2457" s="258"/>
    </row>
    <row r="2458" spans="2:12" ht="15.75">
      <c r="B2458" s="258"/>
      <c r="C2458" s="266"/>
      <c r="D2458" s="670"/>
      <c r="E2458" s="670"/>
      <c r="F2458" s="670"/>
      <c r="G2458" s="670"/>
      <c r="H2458" s="670"/>
      <c r="I2458" s="670"/>
      <c r="J2458" s="670"/>
      <c r="K2458" s="267"/>
      <c r="L2458" s="258"/>
    </row>
    <row r="2459" spans="2:12" ht="15.75">
      <c r="B2459" s="258"/>
      <c r="C2459" s="266"/>
      <c r="D2459" s="742" t="s">
        <v>625</v>
      </c>
      <c r="E2459" s="743"/>
      <c r="F2459" s="743"/>
      <c r="G2459" s="743"/>
      <c r="H2459" s="743"/>
      <c r="I2459" s="743"/>
      <c r="J2459" s="744"/>
      <c r="K2459" s="267"/>
      <c r="L2459" s="309"/>
    </row>
    <row r="2460" spans="2:12" ht="15.75">
      <c r="B2460" s="310"/>
      <c r="C2460" s="311"/>
      <c r="D2460" s="745" t="s">
        <v>70</v>
      </c>
      <c r="E2460" s="746"/>
      <c r="F2460" s="746"/>
      <c r="G2460" s="313" t="s">
        <v>606</v>
      </c>
      <c r="H2460" s="314" t="s">
        <v>621</v>
      </c>
      <c r="I2460" s="312" t="s">
        <v>611</v>
      </c>
      <c r="J2460" s="315" t="s">
        <v>612</v>
      </c>
      <c r="K2460" s="316"/>
      <c r="L2460" s="317"/>
    </row>
    <row r="2461" spans="2:12" ht="15.75">
      <c r="B2461" s="258"/>
      <c r="C2461" s="266"/>
      <c r="D2461" s="725" t="s">
        <v>786</v>
      </c>
      <c r="E2461" s="726"/>
      <c r="F2461" s="726"/>
      <c r="G2461" s="318" t="s">
        <v>627</v>
      </c>
      <c r="H2461" s="319">
        <v>46759.506553375002</v>
      </c>
      <c r="I2461" s="320">
        <v>1.6</v>
      </c>
      <c r="J2461" s="321">
        <f>(+IF(D2461="","",(H2461*I2461)))</f>
        <v>74815.210485400006</v>
      </c>
      <c r="K2461" s="267"/>
      <c r="L2461" s="309"/>
    </row>
    <row r="2462" spans="2:12" ht="15.75">
      <c r="B2462" s="258"/>
      <c r="C2462" s="266"/>
      <c r="D2462" s="725"/>
      <c r="E2462" s="726"/>
      <c r="F2462" s="726"/>
      <c r="G2462" s="318"/>
      <c r="H2462" s="319" t="s">
        <v>618</v>
      </c>
      <c r="I2462" s="320"/>
      <c r="J2462" s="321" t="str">
        <f>(+IF(D2462="","",(H2462*I2462)))</f>
        <v/>
      </c>
      <c r="K2462" s="267"/>
      <c r="L2462" s="309"/>
    </row>
    <row r="2463" spans="2:12" ht="15.75">
      <c r="B2463" s="258"/>
      <c r="C2463" s="266"/>
      <c r="D2463" s="725"/>
      <c r="E2463" s="726"/>
      <c r="F2463" s="726"/>
      <c r="G2463" s="318"/>
      <c r="H2463" s="319"/>
      <c r="I2463" s="320"/>
      <c r="J2463" s="321" t="str">
        <f>(+IF(D2463="","",(H2463*I2463)))</f>
        <v/>
      </c>
      <c r="K2463" s="267"/>
      <c r="L2463" s="309"/>
    </row>
    <row r="2464" spans="2:12" ht="15.75">
      <c r="B2464" s="258"/>
      <c r="C2464" s="266"/>
      <c r="D2464" s="727"/>
      <c r="E2464" s="728"/>
      <c r="F2464" s="728"/>
      <c r="G2464" s="318"/>
      <c r="H2464" s="319"/>
      <c r="I2464" s="324"/>
      <c r="J2464" s="325" t="str">
        <f>(+IF(D2464="","",(H2464*I2464)))</f>
        <v/>
      </c>
      <c r="K2464" s="267"/>
      <c r="L2464" s="309"/>
    </row>
    <row r="2465" spans="2:12" ht="15.75">
      <c r="B2465" s="258"/>
      <c r="C2465" s="266"/>
      <c r="D2465" s="258"/>
      <c r="E2465" s="258"/>
      <c r="F2465" s="258"/>
      <c r="G2465" s="729" t="s">
        <v>628</v>
      </c>
      <c r="H2465" s="729"/>
      <c r="I2465" s="730"/>
      <c r="J2465" s="293">
        <f>+ROUND(SUM(J2461:J2464),2)</f>
        <v>74815.210000000006</v>
      </c>
      <c r="K2465" s="267"/>
      <c r="L2465" s="309"/>
    </row>
    <row r="2466" spans="2:12" ht="15.75">
      <c r="B2466" s="258"/>
      <c r="C2466" s="266"/>
      <c r="D2466" s="258"/>
      <c r="E2466" s="258"/>
      <c r="F2466" s="258"/>
      <c r="G2466" s="326"/>
      <c r="H2466" s="327"/>
      <c r="I2466" s="258"/>
      <c r="J2466" s="258"/>
      <c r="K2466" s="267"/>
      <c r="L2466" s="258"/>
    </row>
    <row r="2467" spans="2:12" ht="15.75">
      <c r="B2467" s="258"/>
      <c r="C2467" s="266"/>
      <c r="D2467" s="731" t="s">
        <v>629</v>
      </c>
      <c r="E2467" s="732"/>
      <c r="F2467" s="732"/>
      <c r="G2467" s="732"/>
      <c r="H2467" s="732"/>
      <c r="I2467" s="733"/>
      <c r="J2467" s="328">
        <f>ROUND((SUM(+J2451+J2457+J2465)),2)</f>
        <v>186747.59</v>
      </c>
      <c r="K2467" s="267"/>
      <c r="L2467" s="258"/>
    </row>
    <row r="2468" spans="2:12" ht="15.75">
      <c r="B2468" s="258"/>
      <c r="C2468" s="266"/>
      <c r="D2468" s="258"/>
      <c r="E2468" s="258"/>
      <c r="F2468" s="258"/>
      <c r="G2468" s="326"/>
      <c r="H2468" s="327"/>
      <c r="I2468" s="258"/>
      <c r="J2468" s="258"/>
      <c r="K2468" s="267"/>
      <c r="L2468" s="258"/>
    </row>
    <row r="2469" spans="2:12" ht="15.75">
      <c r="B2469" s="329"/>
      <c r="C2469" s="330"/>
      <c r="D2469" s="734" t="s">
        <v>630</v>
      </c>
      <c r="E2469" s="735"/>
      <c r="F2469" s="736"/>
      <c r="G2469" s="331"/>
      <c r="H2469" s="332"/>
      <c r="I2469" s="333">
        <v>0</v>
      </c>
      <c r="J2469" s="334">
        <f>+J2467*I2469</f>
        <v>0</v>
      </c>
      <c r="K2469" s="335"/>
      <c r="L2469" s="329"/>
    </row>
    <row r="2470" spans="2:12" ht="15.75">
      <c r="B2470" s="258"/>
      <c r="C2470" s="266"/>
      <c r="D2470" s="731" t="s">
        <v>631</v>
      </c>
      <c r="E2470" s="732"/>
      <c r="F2470" s="732"/>
      <c r="G2470" s="732"/>
      <c r="H2470" s="732"/>
      <c r="I2470" s="733"/>
      <c r="J2470" s="328">
        <f>+J2469+J2467</f>
        <v>186747.59</v>
      </c>
      <c r="K2470" s="267"/>
      <c r="L2470" s="258"/>
    </row>
    <row r="2471" spans="2:12" ht="15.75">
      <c r="B2471" s="258"/>
      <c r="C2471" s="266"/>
      <c r="D2471" s="258"/>
      <c r="E2471" s="258"/>
      <c r="F2471" s="258"/>
      <c r="G2471" s="326"/>
      <c r="H2471" s="327"/>
      <c r="I2471" s="258"/>
      <c r="J2471" s="258"/>
      <c r="K2471" s="267"/>
      <c r="L2471" s="258"/>
    </row>
    <row r="2472" spans="2:12" ht="15.75">
      <c r="B2472" s="329"/>
      <c r="C2472" s="330"/>
      <c r="D2472" s="771" t="s">
        <v>21</v>
      </c>
      <c r="E2472" s="772"/>
      <c r="F2472" s="772"/>
      <c r="G2472" s="336"/>
      <c r="H2472" s="337"/>
      <c r="I2472" s="338">
        <v>0.24</v>
      </c>
      <c r="J2472" s="339">
        <f>+J2467*I2472</f>
        <v>44819.421599999994</v>
      </c>
      <c r="K2472" s="335"/>
      <c r="L2472" s="329"/>
    </row>
    <row r="2473" spans="2:12" ht="15.75">
      <c r="B2473" s="329"/>
      <c r="C2473" s="330"/>
      <c r="D2473" s="773" t="s">
        <v>632</v>
      </c>
      <c r="E2473" s="774"/>
      <c r="F2473" s="774"/>
      <c r="G2473" s="336"/>
      <c r="H2473" s="337"/>
      <c r="I2473" s="340">
        <v>0.01</v>
      </c>
      <c r="J2473" s="341">
        <f>+J2467*I2473</f>
        <v>1867.4758999999999</v>
      </c>
      <c r="K2473" s="335"/>
      <c r="L2473" s="329"/>
    </row>
    <row r="2474" spans="2:12" ht="15.75">
      <c r="B2474" s="329"/>
      <c r="C2474" s="330"/>
      <c r="D2474" s="773" t="s">
        <v>75</v>
      </c>
      <c r="E2474" s="774"/>
      <c r="F2474" s="774"/>
      <c r="G2474" s="342"/>
      <c r="H2474" s="343"/>
      <c r="I2474" s="340">
        <v>0.05</v>
      </c>
      <c r="J2474" s="341">
        <f>+J2467*I2474</f>
        <v>9337.3795000000009</v>
      </c>
      <c r="K2474" s="335"/>
      <c r="L2474" s="329"/>
    </row>
    <row r="2475" spans="2:12" ht="15.75">
      <c r="B2475" s="258"/>
      <c r="C2475" s="266"/>
      <c r="D2475" s="775" t="s">
        <v>633</v>
      </c>
      <c r="E2475" s="776"/>
      <c r="F2475" s="776"/>
      <c r="G2475" s="776"/>
      <c r="H2475" s="776"/>
      <c r="I2475" s="776"/>
      <c r="J2475" s="344">
        <f>SUM(J2472:J2474)</f>
        <v>56024.276999999995</v>
      </c>
      <c r="K2475" s="267"/>
      <c r="L2475" s="258"/>
    </row>
    <row r="2476" spans="2:12" ht="15.75">
      <c r="B2476" s="258"/>
      <c r="C2476" s="266"/>
      <c r="D2476" s="757"/>
      <c r="E2476" s="757"/>
      <c r="F2476" s="757"/>
      <c r="G2476" s="757"/>
      <c r="H2476" s="757"/>
      <c r="I2476" s="757"/>
      <c r="J2476" s="757"/>
      <c r="K2476" s="267"/>
      <c r="L2476" s="258"/>
    </row>
    <row r="2477" spans="2:12" ht="15.75">
      <c r="B2477" s="258"/>
      <c r="C2477" s="266"/>
      <c r="D2477" s="759" t="s">
        <v>634</v>
      </c>
      <c r="E2477" s="760"/>
      <c r="F2477" s="760"/>
      <c r="G2477" s="760"/>
      <c r="H2477" s="760"/>
      <c r="I2477" s="761"/>
      <c r="J2477" s="345">
        <f>ROUND(SUM(J2470+J2475),0)</f>
        <v>242772</v>
      </c>
      <c r="K2477" s="267"/>
      <c r="L2477" s="258"/>
    </row>
    <row r="2478" spans="2:12" ht="15.75">
      <c r="B2478" s="258"/>
      <c r="C2478" s="266"/>
      <c r="D2478" s="757"/>
      <c r="E2478" s="757"/>
      <c r="F2478" s="757"/>
      <c r="G2478" s="757"/>
      <c r="H2478" s="757"/>
      <c r="I2478" s="757"/>
      <c r="J2478" s="757"/>
      <c r="K2478" s="267"/>
      <c r="L2478" s="258"/>
    </row>
    <row r="2479" spans="2:12" ht="15.75">
      <c r="B2479" s="258"/>
      <c r="C2479" s="266"/>
      <c r="D2479" s="762" t="s">
        <v>635</v>
      </c>
      <c r="E2479" s="763"/>
      <c r="F2479" s="764"/>
      <c r="G2479" s="765"/>
      <c r="H2479" s="766"/>
      <c r="I2479" s="766"/>
      <c r="J2479" s="767"/>
      <c r="K2479" s="267"/>
      <c r="L2479" s="258"/>
    </row>
    <row r="2480" spans="2:12" ht="15.75">
      <c r="B2480" s="258"/>
      <c r="C2480" s="266"/>
      <c r="D2480" s="753"/>
      <c r="E2480" s="785"/>
      <c r="F2480" s="786"/>
      <c r="G2480" s="768"/>
      <c r="H2480" s="769"/>
      <c r="I2480" s="769"/>
      <c r="J2480" s="770"/>
      <c r="K2480" s="267"/>
      <c r="L2480" s="258"/>
    </row>
    <row r="2481" spans="2:12" ht="15.75">
      <c r="B2481" s="258"/>
      <c r="C2481" s="266"/>
      <c r="D2481" s="753"/>
      <c r="E2481" s="785"/>
      <c r="F2481" s="786"/>
      <c r="G2481" s="756" t="s">
        <v>636</v>
      </c>
      <c r="H2481" s="757"/>
      <c r="I2481" s="757"/>
      <c r="J2481" s="758"/>
      <c r="K2481" s="267"/>
      <c r="L2481" s="258"/>
    </row>
    <row r="2482" spans="2:12" ht="15.75">
      <c r="B2482" s="258"/>
      <c r="C2482" s="266"/>
      <c r="D2482" s="753"/>
      <c r="E2482" s="785"/>
      <c r="F2482" s="786"/>
      <c r="G2482" s="756" t="s">
        <v>637</v>
      </c>
      <c r="H2482" s="757"/>
      <c r="I2482" s="757"/>
      <c r="J2482" s="758"/>
      <c r="K2482" s="267"/>
      <c r="L2482" s="258"/>
    </row>
    <row r="2483" spans="2:12" ht="15.75">
      <c r="B2483" s="258"/>
      <c r="C2483" s="266"/>
      <c r="D2483" s="753"/>
      <c r="E2483" s="785"/>
      <c r="F2483" s="786"/>
      <c r="G2483" s="756" t="s">
        <v>79</v>
      </c>
      <c r="H2483" s="757"/>
      <c r="I2483" s="757"/>
      <c r="J2483" s="758"/>
      <c r="K2483" s="267"/>
      <c r="L2483" s="258"/>
    </row>
    <row r="2484" spans="2:12" ht="15.75">
      <c r="B2484" s="258"/>
      <c r="C2484" s="266"/>
      <c r="D2484" s="787"/>
      <c r="E2484" s="788"/>
      <c r="F2484" s="789"/>
      <c r="G2484" s="756" t="s">
        <v>636</v>
      </c>
      <c r="H2484" s="757"/>
      <c r="I2484" s="757"/>
      <c r="J2484" s="758"/>
      <c r="K2484" s="267"/>
      <c r="L2484" s="258"/>
    </row>
    <row r="2485" spans="2:12" ht="15.75">
      <c r="B2485" s="258"/>
      <c r="C2485" s="266"/>
      <c r="D2485" s="777"/>
      <c r="E2485" s="790"/>
      <c r="F2485" s="791"/>
      <c r="G2485" s="780" t="s">
        <v>638</v>
      </c>
      <c r="H2485" s="781"/>
      <c r="I2485" s="781"/>
      <c r="J2485" s="782"/>
      <c r="K2485" s="267"/>
      <c r="L2485" s="258"/>
    </row>
    <row r="2486" spans="2:12" ht="15.75">
      <c r="B2486" s="258"/>
      <c r="C2486" s="346"/>
      <c r="D2486" s="347"/>
      <c r="E2486" s="347"/>
      <c r="F2486" s="347"/>
      <c r="G2486" s="348"/>
      <c r="H2486" s="349"/>
      <c r="I2486" s="347"/>
      <c r="J2486" s="347"/>
      <c r="K2486" s="350"/>
      <c r="L2486" s="258"/>
    </row>
    <row r="2487" spans="2:12" ht="15.75">
      <c r="B2487" s="258"/>
      <c r="C2487" s="258"/>
      <c r="D2487" s="258"/>
      <c r="E2487" s="258"/>
      <c r="F2487" s="258"/>
      <c r="G2487" s="326"/>
      <c r="H2487" s="351"/>
      <c r="I2487" s="258"/>
      <c r="J2487" s="258"/>
      <c r="K2487" s="258"/>
      <c r="L2487" s="258"/>
    </row>
    <row r="2488" spans="2:12" ht="15.75">
      <c r="B2488" s="258"/>
      <c r="C2488" s="259"/>
      <c r="D2488" s="259"/>
      <c r="E2488" s="259"/>
      <c r="F2488" s="259"/>
      <c r="G2488" s="416"/>
      <c r="H2488" s="416"/>
      <c r="I2488" s="259"/>
      <c r="J2488" s="259"/>
      <c r="K2488" s="258"/>
      <c r="L2488" s="258"/>
    </row>
    <row r="2489" spans="2:12" ht="15.75">
      <c r="B2489" s="258"/>
      <c r="C2489" s="261"/>
      <c r="D2489" s="262"/>
      <c r="E2489" s="262"/>
      <c r="F2489" s="262"/>
      <c r="G2489" s="263"/>
      <c r="H2489" s="264"/>
      <c r="I2489" s="262"/>
      <c r="J2489" s="262"/>
      <c r="K2489" s="265"/>
      <c r="L2489" s="258"/>
    </row>
    <row r="2490" spans="2:12" ht="15.75">
      <c r="B2490" s="258"/>
      <c r="C2490" s="266"/>
      <c r="D2490" s="671"/>
      <c r="E2490" s="672"/>
      <c r="F2490" s="675" t="s">
        <v>592</v>
      </c>
      <c r="G2490" s="676"/>
      <c r="H2490" s="677"/>
      <c r="I2490" s="681" t="s">
        <v>593</v>
      </c>
      <c r="J2490" s="682"/>
      <c r="K2490" s="267"/>
      <c r="L2490" s="258"/>
    </row>
    <row r="2491" spans="2:12" ht="15.75">
      <c r="B2491" s="258"/>
      <c r="C2491" s="266"/>
      <c r="D2491" s="673"/>
      <c r="E2491" s="674"/>
      <c r="F2491" s="678"/>
      <c r="G2491" s="679"/>
      <c r="H2491" s="680"/>
      <c r="I2491" s="683" t="s">
        <v>594</v>
      </c>
      <c r="J2491" s="684"/>
      <c r="K2491" s="267"/>
      <c r="L2491" s="258"/>
    </row>
    <row r="2492" spans="2:12" ht="16.5">
      <c r="B2492" s="258"/>
      <c r="C2492" s="266"/>
      <c r="D2492" s="685" t="s">
        <v>595</v>
      </c>
      <c r="E2492" s="686"/>
      <c r="F2492" s="686"/>
      <c r="G2492" s="686"/>
      <c r="H2492" s="687"/>
      <c r="I2492" s="683" t="s">
        <v>596</v>
      </c>
      <c r="J2492" s="684"/>
      <c r="K2492" s="267"/>
      <c r="L2492" s="258"/>
    </row>
    <row r="2493" spans="2:12" ht="16.5">
      <c r="B2493" s="258"/>
      <c r="C2493" s="266"/>
      <c r="D2493" s="708" t="s">
        <v>597</v>
      </c>
      <c r="E2493" s="709"/>
      <c r="F2493" s="709"/>
      <c r="G2493" s="709"/>
      <c r="H2493" s="709"/>
      <c r="I2493" s="709"/>
      <c r="J2493" s="710"/>
      <c r="K2493" s="267"/>
      <c r="L2493" s="258"/>
    </row>
    <row r="2494" spans="2:12" ht="15.75">
      <c r="B2494" s="258"/>
      <c r="C2494" s="266"/>
      <c r="D2494" s="268"/>
      <c r="E2494" s="268"/>
      <c r="F2494" s="268"/>
      <c r="G2494" s="269"/>
      <c r="H2494" s="269"/>
      <c r="I2494" s="268"/>
      <c r="J2494" s="268"/>
      <c r="K2494" s="267"/>
      <c r="L2494" s="258"/>
    </row>
    <row r="2495" spans="2:12" ht="16.5">
      <c r="B2495" s="259"/>
      <c r="C2495" s="270"/>
      <c r="D2495" s="271" t="s">
        <v>598</v>
      </c>
      <c r="E2495" s="711" t="s">
        <v>599</v>
      </c>
      <c r="F2495" s="712"/>
      <c r="G2495" s="712"/>
      <c r="H2495" s="712"/>
      <c r="I2495" s="712"/>
      <c r="J2495" s="713"/>
      <c r="K2495" s="272"/>
      <c r="L2495" s="259"/>
    </row>
    <row r="2496" spans="2:12" ht="16.5">
      <c r="B2496" s="258"/>
      <c r="C2496" s="266"/>
      <c r="D2496" s="273">
        <v>2</v>
      </c>
      <c r="E2496" s="714" t="s">
        <v>653</v>
      </c>
      <c r="F2496" s="715"/>
      <c r="G2496" s="715"/>
      <c r="H2496" s="715"/>
      <c r="I2496" s="715"/>
      <c r="J2496" s="716"/>
      <c r="K2496" s="267"/>
      <c r="L2496" s="258"/>
    </row>
    <row r="2497" spans="2:12" ht="16.5">
      <c r="B2497" s="259"/>
      <c r="C2497" s="270"/>
      <c r="D2497" s="271" t="s">
        <v>601</v>
      </c>
      <c r="E2497" s="711" t="s">
        <v>602</v>
      </c>
      <c r="F2497" s="712"/>
      <c r="G2497" s="712"/>
      <c r="H2497" s="712"/>
      <c r="I2497" s="712"/>
      <c r="J2497" s="713"/>
      <c r="K2497" s="272"/>
      <c r="L2497" s="259"/>
    </row>
    <row r="2498" spans="2:12" ht="16.5">
      <c r="B2498" s="258"/>
      <c r="C2498" s="266"/>
      <c r="D2498" s="274">
        <v>2.1</v>
      </c>
      <c r="E2498" s="714" t="s">
        <v>772</v>
      </c>
      <c r="F2498" s="715"/>
      <c r="G2498" s="715"/>
      <c r="H2498" s="715"/>
      <c r="I2498" s="715"/>
      <c r="J2498" s="716"/>
      <c r="K2498" s="267"/>
      <c r="L2498" s="258"/>
    </row>
    <row r="2499" spans="2:12" ht="16.5">
      <c r="B2499" s="259"/>
      <c r="C2499" s="270"/>
      <c r="D2499" s="275" t="s">
        <v>604</v>
      </c>
      <c r="E2499" s="717" t="s">
        <v>605</v>
      </c>
      <c r="F2499" s="718"/>
      <c r="G2499" s="718"/>
      <c r="H2499" s="718"/>
      <c r="I2499" s="719"/>
      <c r="J2499" s="723" t="s">
        <v>606</v>
      </c>
      <c r="K2499" s="272"/>
      <c r="L2499" s="259"/>
    </row>
    <row r="2500" spans="2:12" ht="16.5">
      <c r="B2500" s="258"/>
      <c r="C2500" s="266"/>
      <c r="D2500" s="276" t="s">
        <v>795</v>
      </c>
      <c r="E2500" s="720"/>
      <c r="F2500" s="721"/>
      <c r="G2500" s="721"/>
      <c r="H2500" s="721"/>
      <c r="I2500" s="722"/>
      <c r="J2500" s="724"/>
      <c r="K2500" s="267"/>
      <c r="L2500" s="258"/>
    </row>
    <row r="2501" spans="2:12" ht="16.5">
      <c r="B2501" s="259"/>
      <c r="C2501" s="270"/>
      <c r="D2501" s="275" t="s">
        <v>608</v>
      </c>
      <c r="E2501" s="692" t="s">
        <v>227</v>
      </c>
      <c r="F2501" s="693"/>
      <c r="G2501" s="693"/>
      <c r="H2501" s="693"/>
      <c r="I2501" s="694"/>
      <c r="J2501" s="698" t="s">
        <v>225</v>
      </c>
      <c r="K2501" s="272"/>
      <c r="L2501" s="259"/>
    </row>
    <row r="2502" spans="2:12" ht="16.5">
      <c r="B2502" s="258"/>
      <c r="C2502" s="266"/>
      <c r="D2502" s="276" t="s">
        <v>795</v>
      </c>
      <c r="E2502" s="695"/>
      <c r="F2502" s="696"/>
      <c r="G2502" s="696"/>
      <c r="H2502" s="696"/>
      <c r="I2502" s="697"/>
      <c r="J2502" s="699"/>
      <c r="K2502" s="267"/>
      <c r="L2502" s="258"/>
    </row>
    <row r="2503" spans="2:12" ht="15.75">
      <c r="B2503" s="258"/>
      <c r="C2503" s="266"/>
      <c r="D2503" s="700"/>
      <c r="E2503" s="700"/>
      <c r="F2503" s="700"/>
      <c r="G2503" s="700"/>
      <c r="H2503" s="700"/>
      <c r="I2503" s="700"/>
      <c r="J2503" s="700"/>
      <c r="K2503" s="267"/>
      <c r="L2503" s="258"/>
    </row>
    <row r="2504" spans="2:12" ht="15.75">
      <c r="B2504" s="258"/>
      <c r="C2504" s="266"/>
      <c r="D2504" s="701" t="s">
        <v>609</v>
      </c>
      <c r="E2504" s="702"/>
      <c r="F2504" s="702"/>
      <c r="G2504" s="702"/>
      <c r="H2504" s="702"/>
      <c r="I2504" s="702"/>
      <c r="J2504" s="703"/>
      <c r="K2504" s="267"/>
      <c r="L2504" s="258"/>
    </row>
    <row r="2505" spans="2:12" ht="15.75">
      <c r="B2505" s="258"/>
      <c r="C2505" s="266"/>
      <c r="D2505" s="704" t="s">
        <v>70</v>
      </c>
      <c r="E2505" s="705"/>
      <c r="F2505" s="705"/>
      <c r="G2505" s="277" t="s">
        <v>606</v>
      </c>
      <c r="H2505" s="277" t="s">
        <v>610</v>
      </c>
      <c r="I2505" s="278" t="s">
        <v>611</v>
      </c>
      <c r="J2505" s="279" t="s">
        <v>612</v>
      </c>
      <c r="K2505" s="267"/>
      <c r="L2505" s="258"/>
    </row>
    <row r="2506" spans="2:12" ht="15.75">
      <c r="B2506" s="258"/>
      <c r="C2506" s="266"/>
      <c r="D2506" s="847" t="s">
        <v>775</v>
      </c>
      <c r="E2506" s="848"/>
      <c r="F2506" s="849"/>
      <c r="G2506" s="417" t="s">
        <v>174</v>
      </c>
      <c r="H2506" s="418">
        <v>2321</v>
      </c>
      <c r="I2506" s="282">
        <v>3</v>
      </c>
      <c r="J2506" s="283">
        <f>ROUND((+IF(D2506="","",H2506*I2506)),2)</f>
        <v>6963</v>
      </c>
      <c r="K2506" s="267"/>
      <c r="L2506" s="258"/>
    </row>
    <row r="2507" spans="2:12" ht="15.75">
      <c r="B2507" s="258"/>
      <c r="C2507" s="266"/>
      <c r="D2507" s="844" t="s">
        <v>796</v>
      </c>
      <c r="E2507" s="845"/>
      <c r="F2507" s="846"/>
      <c r="G2507" s="387" t="s">
        <v>225</v>
      </c>
      <c r="H2507" s="388">
        <v>2274</v>
      </c>
      <c r="I2507" s="286">
        <v>1</v>
      </c>
      <c r="J2507" s="287">
        <f t="shared" ref="J2507:J2515" si="25">+IF(D2507="","",H2507*I2507)</f>
        <v>2274</v>
      </c>
      <c r="K2507" s="267"/>
      <c r="L2507" s="258"/>
    </row>
    <row r="2508" spans="2:12" ht="15.75">
      <c r="B2508" s="258"/>
      <c r="C2508" s="266"/>
      <c r="D2508" s="844" t="s">
        <v>776</v>
      </c>
      <c r="E2508" s="845"/>
      <c r="F2508" s="846"/>
      <c r="G2508" s="387" t="s">
        <v>225</v>
      </c>
      <c r="H2508" s="388">
        <v>1029</v>
      </c>
      <c r="I2508" s="286">
        <v>1</v>
      </c>
      <c r="J2508" s="287">
        <f t="shared" si="25"/>
        <v>1029</v>
      </c>
      <c r="K2508" s="267"/>
      <c r="L2508" s="258"/>
    </row>
    <row r="2509" spans="2:12" ht="15.75">
      <c r="B2509" s="258"/>
      <c r="C2509" s="266"/>
      <c r="D2509" s="844" t="s">
        <v>778</v>
      </c>
      <c r="E2509" s="845"/>
      <c r="F2509" s="846"/>
      <c r="G2509" s="387" t="s">
        <v>225</v>
      </c>
      <c r="H2509" s="388">
        <v>600</v>
      </c>
      <c r="I2509" s="286">
        <v>3</v>
      </c>
      <c r="J2509" s="287">
        <f t="shared" si="25"/>
        <v>1800</v>
      </c>
      <c r="K2509" s="267"/>
      <c r="L2509" s="258"/>
    </row>
    <row r="2510" spans="2:12" ht="15.75">
      <c r="B2510" s="258"/>
      <c r="C2510" s="266"/>
      <c r="D2510" s="844" t="s">
        <v>780</v>
      </c>
      <c r="E2510" s="845"/>
      <c r="F2510" s="846"/>
      <c r="G2510" s="387" t="s">
        <v>225</v>
      </c>
      <c r="H2510" s="388">
        <v>600</v>
      </c>
      <c r="I2510" s="286">
        <v>2</v>
      </c>
      <c r="J2510" s="287">
        <f t="shared" si="25"/>
        <v>1200</v>
      </c>
      <c r="K2510" s="267"/>
      <c r="L2510" s="258"/>
    </row>
    <row r="2511" spans="2:12" ht="15.75">
      <c r="B2511" s="258"/>
      <c r="C2511" s="266"/>
      <c r="D2511" s="844" t="s">
        <v>781</v>
      </c>
      <c r="E2511" s="845"/>
      <c r="F2511" s="846"/>
      <c r="G2511" s="387" t="s">
        <v>782</v>
      </c>
      <c r="H2511" s="388">
        <v>45646</v>
      </c>
      <c r="I2511" s="286">
        <v>0.01</v>
      </c>
      <c r="J2511" s="287">
        <f t="shared" si="25"/>
        <v>456.46000000000004</v>
      </c>
      <c r="K2511" s="267"/>
      <c r="L2511" s="258"/>
    </row>
    <row r="2512" spans="2:12" ht="15.75">
      <c r="B2512" s="258"/>
      <c r="C2512" s="266"/>
      <c r="D2512" s="688" t="s">
        <v>784</v>
      </c>
      <c r="E2512" s="689"/>
      <c r="F2512" s="689"/>
      <c r="G2512" s="387" t="s">
        <v>174</v>
      </c>
      <c r="H2512" s="388">
        <v>2765</v>
      </c>
      <c r="I2512" s="286">
        <v>9.4499999999999993</v>
      </c>
      <c r="J2512" s="287">
        <f t="shared" si="25"/>
        <v>26129.249999999996</v>
      </c>
      <c r="K2512" s="267"/>
      <c r="L2512" s="258"/>
    </row>
    <row r="2513" spans="2:12" ht="15.75">
      <c r="B2513" s="258"/>
      <c r="C2513" s="266"/>
      <c r="D2513" s="844" t="s">
        <v>785</v>
      </c>
      <c r="E2513" s="845"/>
      <c r="F2513" s="846"/>
      <c r="G2513" s="387" t="s">
        <v>782</v>
      </c>
      <c r="H2513" s="388">
        <v>100925</v>
      </c>
      <c r="I2513" s="286">
        <v>0.01</v>
      </c>
      <c r="J2513" s="287">
        <f t="shared" si="25"/>
        <v>1009.25</v>
      </c>
      <c r="K2513" s="267"/>
      <c r="L2513" s="258"/>
    </row>
    <row r="2514" spans="2:12" ht="16.5">
      <c r="B2514" s="258"/>
      <c r="C2514" s="266"/>
      <c r="D2514" s="688" t="s">
        <v>783</v>
      </c>
      <c r="E2514" s="689"/>
      <c r="F2514" s="689"/>
      <c r="G2514" s="284" t="s">
        <v>225</v>
      </c>
      <c r="H2514" s="285">
        <v>32700</v>
      </c>
      <c r="I2514" s="419">
        <v>2.1000000000000001E-2</v>
      </c>
      <c r="J2514" s="287">
        <f t="shared" si="25"/>
        <v>686.7</v>
      </c>
      <c r="K2514" s="267"/>
      <c r="L2514" s="258"/>
    </row>
    <row r="2515" spans="2:12" ht="15.75">
      <c r="B2515" s="258"/>
      <c r="C2515" s="266"/>
      <c r="D2515" s="690"/>
      <c r="E2515" s="691"/>
      <c r="F2515" s="691"/>
      <c r="G2515" s="420" t="s">
        <v>618</v>
      </c>
      <c r="H2515" s="421" t="s">
        <v>618</v>
      </c>
      <c r="I2515" s="290"/>
      <c r="J2515" s="291" t="str">
        <f t="shared" si="25"/>
        <v/>
      </c>
      <c r="K2515" s="267"/>
      <c r="L2515" s="258"/>
    </row>
    <row r="2516" spans="2:12" ht="15.75">
      <c r="B2516" s="258"/>
      <c r="C2516" s="266"/>
      <c r="D2516" s="258"/>
      <c r="E2516" s="258"/>
      <c r="F2516" s="258"/>
      <c r="G2516" s="740" t="s">
        <v>619</v>
      </c>
      <c r="H2516" s="740"/>
      <c r="I2516" s="741"/>
      <c r="J2516" s="293">
        <f>+ROUND(SUM(J2506:J2515),2)</f>
        <v>41547.660000000003</v>
      </c>
      <c r="K2516" s="267"/>
      <c r="L2516" s="258"/>
    </row>
    <row r="2517" spans="2:12" ht="15.75">
      <c r="B2517" s="258"/>
      <c r="C2517" s="266"/>
      <c r="D2517" s="258"/>
      <c r="E2517" s="258"/>
      <c r="F2517" s="258"/>
      <c r="G2517" s="294"/>
      <c r="H2517" s="294"/>
      <c r="I2517" s="292"/>
      <c r="J2517" s="295"/>
      <c r="K2517" s="267"/>
      <c r="L2517" s="258"/>
    </row>
    <row r="2518" spans="2:12" ht="15.75">
      <c r="B2518" s="258"/>
      <c r="C2518" s="266"/>
      <c r="D2518" s="701" t="s">
        <v>620</v>
      </c>
      <c r="E2518" s="702"/>
      <c r="F2518" s="702"/>
      <c r="G2518" s="702"/>
      <c r="H2518" s="702"/>
      <c r="I2518" s="702"/>
      <c r="J2518" s="703"/>
      <c r="K2518" s="267"/>
      <c r="L2518" s="258"/>
    </row>
    <row r="2519" spans="2:12" ht="15.75">
      <c r="B2519" s="258"/>
      <c r="C2519" s="266"/>
      <c r="D2519" s="747" t="s">
        <v>70</v>
      </c>
      <c r="E2519" s="747"/>
      <c r="F2519" s="747"/>
      <c r="G2519" s="297" t="s">
        <v>606</v>
      </c>
      <c r="H2519" s="297" t="s">
        <v>621</v>
      </c>
      <c r="I2519" s="296" t="s">
        <v>611</v>
      </c>
      <c r="J2519" s="296" t="s">
        <v>612</v>
      </c>
      <c r="K2519" s="267"/>
      <c r="L2519" s="258"/>
    </row>
    <row r="2520" spans="2:12" ht="15.75">
      <c r="B2520" s="258"/>
      <c r="C2520" s="266"/>
      <c r="D2520" s="750" t="s">
        <v>622</v>
      </c>
      <c r="E2520" s="751"/>
      <c r="F2520" s="752"/>
      <c r="G2520" s="298" t="s">
        <v>623</v>
      </c>
      <c r="H2520" s="301">
        <v>51435.46</v>
      </c>
      <c r="I2520" s="422">
        <v>0.05</v>
      </c>
      <c r="J2520" s="287">
        <f>+IF(D2520="","",H2520*I2520)</f>
        <v>2571.7730000000001</v>
      </c>
      <c r="K2520" s="267"/>
      <c r="L2520" s="258"/>
    </row>
    <row r="2521" spans="2:12" ht="15.75">
      <c r="B2521" s="258"/>
      <c r="C2521" s="266"/>
      <c r="D2521" s="690" t="s">
        <v>686</v>
      </c>
      <c r="E2521" s="691"/>
      <c r="F2521" s="691"/>
      <c r="G2521" s="304" t="s">
        <v>659</v>
      </c>
      <c r="H2521" s="421">
        <v>27700</v>
      </c>
      <c r="I2521" s="306">
        <v>0.15</v>
      </c>
      <c r="J2521" s="307">
        <f>+IF(D2521="","",H2521*I2521)</f>
        <v>4155</v>
      </c>
      <c r="K2521" s="267"/>
      <c r="L2521" s="258"/>
    </row>
    <row r="2522" spans="2:12" ht="15.75">
      <c r="B2522" s="258"/>
      <c r="C2522" s="266"/>
      <c r="D2522" s="258"/>
      <c r="E2522" s="258"/>
      <c r="F2522" s="258"/>
      <c r="G2522" s="740" t="s">
        <v>624</v>
      </c>
      <c r="H2522" s="740"/>
      <c r="I2522" s="741"/>
      <c r="J2522" s="308">
        <f>ROUND(+SUM(J2520:J2521),2)</f>
        <v>6726.77</v>
      </c>
      <c r="K2522" s="267"/>
      <c r="L2522" s="258"/>
    </row>
    <row r="2523" spans="2:12" ht="15.75">
      <c r="B2523" s="258"/>
      <c r="C2523" s="266"/>
      <c r="D2523" s="670"/>
      <c r="E2523" s="670"/>
      <c r="F2523" s="670"/>
      <c r="G2523" s="670"/>
      <c r="H2523" s="670"/>
      <c r="I2523" s="670"/>
      <c r="J2523" s="670"/>
      <c r="K2523" s="267"/>
      <c r="L2523" s="258"/>
    </row>
    <row r="2524" spans="2:12" ht="15.75">
      <c r="B2524" s="258"/>
      <c r="C2524" s="266"/>
      <c r="D2524" s="742" t="s">
        <v>625</v>
      </c>
      <c r="E2524" s="743"/>
      <c r="F2524" s="743"/>
      <c r="G2524" s="743"/>
      <c r="H2524" s="743"/>
      <c r="I2524" s="743"/>
      <c r="J2524" s="744"/>
      <c r="K2524" s="267"/>
      <c r="L2524" s="309"/>
    </row>
    <row r="2525" spans="2:12" ht="15.75">
      <c r="B2525" s="310"/>
      <c r="C2525" s="311"/>
      <c r="D2525" s="745" t="s">
        <v>70</v>
      </c>
      <c r="E2525" s="746"/>
      <c r="F2525" s="746"/>
      <c r="G2525" s="313" t="s">
        <v>606</v>
      </c>
      <c r="H2525" s="314" t="s">
        <v>621</v>
      </c>
      <c r="I2525" s="312" t="s">
        <v>611</v>
      </c>
      <c r="J2525" s="315" t="s">
        <v>612</v>
      </c>
      <c r="K2525" s="316"/>
      <c r="L2525" s="317"/>
    </row>
    <row r="2526" spans="2:12" ht="15.75">
      <c r="B2526" s="258"/>
      <c r="C2526" s="266"/>
      <c r="D2526" s="725" t="s">
        <v>786</v>
      </c>
      <c r="E2526" s="726"/>
      <c r="F2526" s="726"/>
      <c r="G2526" s="318" t="s">
        <v>627</v>
      </c>
      <c r="H2526" s="319">
        <v>46759.506553375002</v>
      </c>
      <c r="I2526" s="320">
        <v>1.1000000000000001</v>
      </c>
      <c r="J2526" s="321">
        <f>(+IF(D2526="","",(H2526*I2526)))</f>
        <v>51435.457208712505</v>
      </c>
      <c r="K2526" s="267"/>
      <c r="L2526" s="309"/>
    </row>
    <row r="2527" spans="2:12" ht="15.75">
      <c r="B2527" s="258"/>
      <c r="C2527" s="266"/>
      <c r="D2527" s="725"/>
      <c r="E2527" s="726"/>
      <c r="F2527" s="726"/>
      <c r="G2527" s="318"/>
      <c r="H2527" s="319" t="s">
        <v>618</v>
      </c>
      <c r="I2527" s="320"/>
      <c r="J2527" s="321" t="str">
        <f>(+IF(D2527="","",(H2527*I2527)))</f>
        <v/>
      </c>
      <c r="K2527" s="267"/>
      <c r="L2527" s="309"/>
    </row>
    <row r="2528" spans="2:12" ht="15.75">
      <c r="B2528" s="258"/>
      <c r="C2528" s="266"/>
      <c r="D2528" s="725"/>
      <c r="E2528" s="726"/>
      <c r="F2528" s="726"/>
      <c r="G2528" s="318"/>
      <c r="H2528" s="319"/>
      <c r="I2528" s="320"/>
      <c r="J2528" s="321" t="str">
        <f>(+IF(D2528="","",(H2528*I2528)))</f>
        <v/>
      </c>
      <c r="K2528" s="267"/>
      <c r="L2528" s="309"/>
    </row>
    <row r="2529" spans="2:12" ht="15.75">
      <c r="B2529" s="258"/>
      <c r="C2529" s="266"/>
      <c r="D2529" s="727"/>
      <c r="E2529" s="728"/>
      <c r="F2529" s="728"/>
      <c r="G2529" s="318"/>
      <c r="H2529" s="319"/>
      <c r="I2529" s="324"/>
      <c r="J2529" s="325" t="str">
        <f>(+IF(D2529="","",(H2529*I2529)))</f>
        <v/>
      </c>
      <c r="K2529" s="267"/>
      <c r="L2529" s="309"/>
    </row>
    <row r="2530" spans="2:12" ht="15.75">
      <c r="B2530" s="258"/>
      <c r="C2530" s="266"/>
      <c r="D2530" s="258"/>
      <c r="E2530" s="258"/>
      <c r="F2530" s="258"/>
      <c r="G2530" s="729" t="s">
        <v>628</v>
      </c>
      <c r="H2530" s="729"/>
      <c r="I2530" s="730"/>
      <c r="J2530" s="293">
        <f>+ROUND(SUM(J2526:J2529),2)</f>
        <v>51435.46</v>
      </c>
      <c r="K2530" s="267"/>
      <c r="L2530" s="309"/>
    </row>
    <row r="2531" spans="2:12" ht="15.75">
      <c r="B2531" s="258"/>
      <c r="C2531" s="266"/>
      <c r="D2531" s="258"/>
      <c r="E2531" s="258"/>
      <c r="F2531" s="258"/>
      <c r="G2531" s="326"/>
      <c r="H2531" s="327"/>
      <c r="I2531" s="258"/>
      <c r="J2531" s="258"/>
      <c r="K2531" s="267"/>
      <c r="L2531" s="258"/>
    </row>
    <row r="2532" spans="2:12" ht="15.75">
      <c r="B2532" s="258"/>
      <c r="C2532" s="266"/>
      <c r="D2532" s="731" t="s">
        <v>629</v>
      </c>
      <c r="E2532" s="732"/>
      <c r="F2532" s="732"/>
      <c r="G2532" s="732"/>
      <c r="H2532" s="732"/>
      <c r="I2532" s="733"/>
      <c r="J2532" s="328">
        <f>ROUND((SUM(+J2516+J2522+J2530)),2)</f>
        <v>99709.89</v>
      </c>
      <c r="K2532" s="267"/>
      <c r="L2532" s="258"/>
    </row>
    <row r="2533" spans="2:12" ht="15.75">
      <c r="B2533" s="258"/>
      <c r="C2533" s="266"/>
      <c r="D2533" s="258"/>
      <c r="E2533" s="258"/>
      <c r="F2533" s="258"/>
      <c r="G2533" s="326"/>
      <c r="H2533" s="327"/>
      <c r="I2533" s="258"/>
      <c r="J2533" s="258"/>
      <c r="K2533" s="267"/>
      <c r="L2533" s="258"/>
    </row>
    <row r="2534" spans="2:12" ht="15.75">
      <c r="B2534" s="329"/>
      <c r="C2534" s="330"/>
      <c r="D2534" s="734" t="s">
        <v>630</v>
      </c>
      <c r="E2534" s="735"/>
      <c r="F2534" s="736"/>
      <c r="G2534" s="331"/>
      <c r="H2534" s="332"/>
      <c r="I2534" s="333">
        <v>0</v>
      </c>
      <c r="J2534" s="334">
        <f>+J2532*I2534</f>
        <v>0</v>
      </c>
      <c r="K2534" s="335"/>
      <c r="L2534" s="329"/>
    </row>
    <row r="2535" spans="2:12" ht="15.75">
      <c r="B2535" s="258"/>
      <c r="C2535" s="266"/>
      <c r="D2535" s="731" t="s">
        <v>631</v>
      </c>
      <c r="E2535" s="732"/>
      <c r="F2535" s="732"/>
      <c r="G2535" s="732"/>
      <c r="H2535" s="732"/>
      <c r="I2535" s="733"/>
      <c r="J2535" s="328">
        <f>+J2534+J2532</f>
        <v>99709.89</v>
      </c>
      <c r="K2535" s="267"/>
      <c r="L2535" s="258"/>
    </row>
    <row r="2536" spans="2:12" ht="15.75">
      <c r="B2536" s="258"/>
      <c r="C2536" s="266"/>
      <c r="D2536" s="258"/>
      <c r="E2536" s="258"/>
      <c r="F2536" s="258"/>
      <c r="G2536" s="326"/>
      <c r="H2536" s="327"/>
      <c r="I2536" s="258"/>
      <c r="J2536" s="258"/>
      <c r="K2536" s="267"/>
      <c r="L2536" s="258"/>
    </row>
    <row r="2537" spans="2:12" ht="15.75">
      <c r="B2537" s="329"/>
      <c r="C2537" s="330"/>
      <c r="D2537" s="771" t="s">
        <v>21</v>
      </c>
      <c r="E2537" s="772"/>
      <c r="F2537" s="772"/>
      <c r="G2537" s="336"/>
      <c r="H2537" s="337"/>
      <c r="I2537" s="338">
        <v>0.24</v>
      </c>
      <c r="J2537" s="339">
        <f>+J2532*I2537</f>
        <v>23930.373599999999</v>
      </c>
      <c r="K2537" s="335"/>
      <c r="L2537" s="329"/>
    </row>
    <row r="2538" spans="2:12" ht="15.75">
      <c r="B2538" s="329"/>
      <c r="C2538" s="330"/>
      <c r="D2538" s="773" t="s">
        <v>632</v>
      </c>
      <c r="E2538" s="774"/>
      <c r="F2538" s="774"/>
      <c r="G2538" s="336"/>
      <c r="H2538" s="337"/>
      <c r="I2538" s="340">
        <v>0.01</v>
      </c>
      <c r="J2538" s="341">
        <f>+J2532*I2538</f>
        <v>997.09890000000007</v>
      </c>
      <c r="K2538" s="335"/>
      <c r="L2538" s="329"/>
    </row>
    <row r="2539" spans="2:12" ht="15.75">
      <c r="B2539" s="329"/>
      <c r="C2539" s="330"/>
      <c r="D2539" s="773" t="s">
        <v>75</v>
      </c>
      <c r="E2539" s="774"/>
      <c r="F2539" s="774"/>
      <c r="G2539" s="342"/>
      <c r="H2539" s="343"/>
      <c r="I2539" s="340">
        <v>0.05</v>
      </c>
      <c r="J2539" s="341">
        <f>+J2532*I2539</f>
        <v>4985.4945000000007</v>
      </c>
      <c r="K2539" s="335"/>
      <c r="L2539" s="329"/>
    </row>
    <row r="2540" spans="2:12" ht="15.75">
      <c r="B2540" s="258"/>
      <c r="C2540" s="266"/>
      <c r="D2540" s="775" t="s">
        <v>633</v>
      </c>
      <c r="E2540" s="776"/>
      <c r="F2540" s="776"/>
      <c r="G2540" s="776"/>
      <c r="H2540" s="776"/>
      <c r="I2540" s="776"/>
      <c r="J2540" s="344">
        <f>SUM(J2537:J2539)</f>
        <v>29912.967000000001</v>
      </c>
      <c r="K2540" s="267"/>
      <c r="L2540" s="258"/>
    </row>
    <row r="2541" spans="2:12" ht="15.75">
      <c r="B2541" s="258"/>
      <c r="C2541" s="266"/>
      <c r="D2541" s="757"/>
      <c r="E2541" s="757"/>
      <c r="F2541" s="757"/>
      <c r="G2541" s="757"/>
      <c r="H2541" s="757"/>
      <c r="I2541" s="757"/>
      <c r="J2541" s="757"/>
      <c r="K2541" s="267"/>
      <c r="L2541" s="258"/>
    </row>
    <row r="2542" spans="2:12" ht="15.75">
      <c r="B2542" s="258"/>
      <c r="C2542" s="266"/>
      <c r="D2542" s="759" t="s">
        <v>634</v>
      </c>
      <c r="E2542" s="760"/>
      <c r="F2542" s="760"/>
      <c r="G2542" s="760"/>
      <c r="H2542" s="760"/>
      <c r="I2542" s="761"/>
      <c r="J2542" s="345">
        <f>ROUND(SUM(J2535+J2540),0)</f>
        <v>129623</v>
      </c>
      <c r="K2542" s="267"/>
      <c r="L2542" s="258"/>
    </row>
    <row r="2543" spans="2:12" ht="15.75">
      <c r="B2543" s="258"/>
      <c r="C2543" s="266"/>
      <c r="D2543" s="757"/>
      <c r="E2543" s="757"/>
      <c r="F2543" s="757"/>
      <c r="G2543" s="757"/>
      <c r="H2543" s="757"/>
      <c r="I2543" s="757"/>
      <c r="J2543" s="757"/>
      <c r="K2543" s="267"/>
      <c r="L2543" s="258"/>
    </row>
    <row r="2544" spans="2:12" ht="15.75">
      <c r="B2544" s="258"/>
      <c r="C2544" s="266"/>
      <c r="D2544" s="762" t="s">
        <v>635</v>
      </c>
      <c r="E2544" s="763"/>
      <c r="F2544" s="764"/>
      <c r="G2544" s="765"/>
      <c r="H2544" s="766"/>
      <c r="I2544" s="766"/>
      <c r="J2544" s="767"/>
      <c r="K2544" s="267"/>
      <c r="L2544" s="258"/>
    </row>
    <row r="2545" spans="2:12" ht="15.75">
      <c r="B2545" s="258"/>
      <c r="C2545" s="266"/>
      <c r="D2545" s="753"/>
      <c r="E2545" s="785"/>
      <c r="F2545" s="786"/>
      <c r="G2545" s="768"/>
      <c r="H2545" s="769"/>
      <c r="I2545" s="769"/>
      <c r="J2545" s="770"/>
      <c r="K2545" s="267"/>
      <c r="L2545" s="258"/>
    </row>
    <row r="2546" spans="2:12" ht="15.75">
      <c r="B2546" s="258"/>
      <c r="C2546" s="266"/>
      <c r="D2546" s="753"/>
      <c r="E2546" s="785"/>
      <c r="F2546" s="786"/>
      <c r="G2546" s="756" t="s">
        <v>636</v>
      </c>
      <c r="H2546" s="757"/>
      <c r="I2546" s="757"/>
      <c r="J2546" s="758"/>
      <c r="K2546" s="267"/>
      <c r="L2546" s="258"/>
    </row>
    <row r="2547" spans="2:12" ht="15.75">
      <c r="B2547" s="258"/>
      <c r="C2547" s="266"/>
      <c r="D2547" s="753"/>
      <c r="E2547" s="785"/>
      <c r="F2547" s="786"/>
      <c r="G2547" s="756" t="s">
        <v>637</v>
      </c>
      <c r="H2547" s="757"/>
      <c r="I2547" s="757"/>
      <c r="J2547" s="758"/>
      <c r="K2547" s="267"/>
      <c r="L2547" s="258"/>
    </row>
    <row r="2548" spans="2:12" ht="15.75">
      <c r="B2548" s="258"/>
      <c r="C2548" s="266"/>
      <c r="D2548" s="753"/>
      <c r="E2548" s="785"/>
      <c r="F2548" s="786"/>
      <c r="G2548" s="756" t="s">
        <v>79</v>
      </c>
      <c r="H2548" s="757"/>
      <c r="I2548" s="757"/>
      <c r="J2548" s="758"/>
      <c r="K2548" s="267"/>
      <c r="L2548" s="258"/>
    </row>
    <row r="2549" spans="2:12" ht="15.75">
      <c r="B2549" s="258"/>
      <c r="C2549" s="266"/>
      <c r="D2549" s="787"/>
      <c r="E2549" s="788"/>
      <c r="F2549" s="789"/>
      <c r="G2549" s="756" t="s">
        <v>636</v>
      </c>
      <c r="H2549" s="757"/>
      <c r="I2549" s="757"/>
      <c r="J2549" s="758"/>
      <c r="K2549" s="267"/>
      <c r="L2549" s="258"/>
    </row>
    <row r="2550" spans="2:12" ht="15.75">
      <c r="B2550" s="258"/>
      <c r="C2550" s="266"/>
      <c r="D2550" s="777"/>
      <c r="E2550" s="790"/>
      <c r="F2550" s="791"/>
      <c r="G2550" s="780" t="s">
        <v>638</v>
      </c>
      <c r="H2550" s="781"/>
      <c r="I2550" s="781"/>
      <c r="J2550" s="782"/>
      <c r="K2550" s="267"/>
      <c r="L2550" s="258"/>
    </row>
    <row r="2551" spans="2:12" ht="15.75">
      <c r="B2551" s="258"/>
      <c r="C2551" s="346"/>
      <c r="D2551" s="347"/>
      <c r="E2551" s="347"/>
      <c r="F2551" s="347"/>
      <c r="G2551" s="348"/>
      <c r="H2551" s="349"/>
      <c r="I2551" s="347"/>
      <c r="J2551" s="347"/>
      <c r="K2551" s="350"/>
      <c r="L2551" s="258"/>
    </row>
    <row r="2552" spans="2:12" ht="15.75">
      <c r="B2552" s="258"/>
      <c r="C2552" s="258"/>
      <c r="D2552" s="258"/>
      <c r="E2552" s="258"/>
      <c r="F2552" s="258"/>
      <c r="G2552" s="326"/>
      <c r="H2552" s="351"/>
      <c r="I2552" s="258"/>
      <c r="J2552" s="258"/>
      <c r="K2552" s="258"/>
      <c r="L2552" s="258"/>
    </row>
    <row r="2553" spans="2:12" ht="15.75">
      <c r="B2553" s="258"/>
      <c r="C2553" s="259"/>
      <c r="D2553" s="259"/>
      <c r="E2553" s="259"/>
      <c r="F2553" s="259"/>
      <c r="G2553" s="416"/>
      <c r="H2553" s="416"/>
      <c r="I2553" s="259"/>
      <c r="J2553" s="259"/>
      <c r="K2553" s="258"/>
      <c r="L2553" s="258"/>
    </row>
    <row r="2554" spans="2:12" ht="15.75">
      <c r="B2554" s="258"/>
      <c r="C2554" s="261"/>
      <c r="D2554" s="262"/>
      <c r="E2554" s="262"/>
      <c r="F2554" s="262"/>
      <c r="G2554" s="263"/>
      <c r="H2554" s="264"/>
      <c r="I2554" s="262"/>
      <c r="J2554" s="262"/>
      <c r="K2554" s="265"/>
      <c r="L2554" s="258"/>
    </row>
    <row r="2555" spans="2:12" ht="15.75">
      <c r="B2555" s="258"/>
      <c r="C2555" s="266"/>
      <c r="D2555" s="671"/>
      <c r="E2555" s="672"/>
      <c r="F2555" s="675" t="s">
        <v>592</v>
      </c>
      <c r="G2555" s="676"/>
      <c r="H2555" s="677"/>
      <c r="I2555" s="681" t="s">
        <v>593</v>
      </c>
      <c r="J2555" s="682"/>
      <c r="K2555" s="267"/>
      <c r="L2555" s="258"/>
    </row>
    <row r="2556" spans="2:12" ht="15.75">
      <c r="B2556" s="258"/>
      <c r="C2556" s="266"/>
      <c r="D2556" s="673"/>
      <c r="E2556" s="674"/>
      <c r="F2556" s="678"/>
      <c r="G2556" s="679"/>
      <c r="H2556" s="680"/>
      <c r="I2556" s="683" t="s">
        <v>594</v>
      </c>
      <c r="J2556" s="684"/>
      <c r="K2556" s="267"/>
      <c r="L2556" s="258"/>
    </row>
    <row r="2557" spans="2:12" ht="16.5">
      <c r="B2557" s="258"/>
      <c r="C2557" s="266"/>
      <c r="D2557" s="685" t="s">
        <v>595</v>
      </c>
      <c r="E2557" s="686"/>
      <c r="F2557" s="686"/>
      <c r="G2557" s="686"/>
      <c r="H2557" s="687"/>
      <c r="I2557" s="683" t="s">
        <v>596</v>
      </c>
      <c r="J2557" s="684"/>
      <c r="K2557" s="267"/>
      <c r="L2557" s="258"/>
    </row>
    <row r="2558" spans="2:12" ht="16.5">
      <c r="B2558" s="258"/>
      <c r="C2558" s="266"/>
      <c r="D2558" s="708" t="s">
        <v>597</v>
      </c>
      <c r="E2558" s="709"/>
      <c r="F2558" s="709"/>
      <c r="G2558" s="709"/>
      <c r="H2558" s="709"/>
      <c r="I2558" s="709"/>
      <c r="J2558" s="710"/>
      <c r="K2558" s="267"/>
      <c r="L2558" s="258"/>
    </row>
    <row r="2559" spans="2:12" ht="15.75">
      <c r="B2559" s="258"/>
      <c r="C2559" s="266"/>
      <c r="D2559" s="268"/>
      <c r="E2559" s="268"/>
      <c r="F2559" s="268"/>
      <c r="G2559" s="269"/>
      <c r="H2559" s="269"/>
      <c r="I2559" s="268"/>
      <c r="J2559" s="268"/>
      <c r="K2559" s="267"/>
      <c r="L2559" s="258"/>
    </row>
    <row r="2560" spans="2:12" ht="16.5">
      <c r="B2560" s="259"/>
      <c r="C2560" s="270"/>
      <c r="D2560" s="271" t="s">
        <v>598</v>
      </c>
      <c r="E2560" s="711" t="s">
        <v>599</v>
      </c>
      <c r="F2560" s="712"/>
      <c r="G2560" s="712"/>
      <c r="H2560" s="712"/>
      <c r="I2560" s="712"/>
      <c r="J2560" s="713"/>
      <c r="K2560" s="272"/>
      <c r="L2560" s="259"/>
    </row>
    <row r="2561" spans="2:12" ht="16.5">
      <c r="B2561" s="258"/>
      <c r="C2561" s="266"/>
      <c r="D2561" s="273">
        <v>2</v>
      </c>
      <c r="E2561" s="714" t="s">
        <v>653</v>
      </c>
      <c r="F2561" s="715"/>
      <c r="G2561" s="715"/>
      <c r="H2561" s="715"/>
      <c r="I2561" s="715"/>
      <c r="J2561" s="716"/>
      <c r="K2561" s="267"/>
      <c r="L2561" s="258"/>
    </row>
    <row r="2562" spans="2:12" ht="16.5">
      <c r="B2562" s="259"/>
      <c r="C2562" s="270"/>
      <c r="D2562" s="271" t="s">
        <v>601</v>
      </c>
      <c r="E2562" s="711" t="s">
        <v>602</v>
      </c>
      <c r="F2562" s="712"/>
      <c r="G2562" s="712"/>
      <c r="H2562" s="712"/>
      <c r="I2562" s="712"/>
      <c r="J2562" s="713"/>
      <c r="K2562" s="272"/>
      <c r="L2562" s="259"/>
    </row>
    <row r="2563" spans="2:12" ht="16.5">
      <c r="B2563" s="258"/>
      <c r="C2563" s="266"/>
      <c r="D2563" s="274">
        <v>2.1</v>
      </c>
      <c r="E2563" s="714" t="s">
        <v>772</v>
      </c>
      <c r="F2563" s="715"/>
      <c r="G2563" s="715"/>
      <c r="H2563" s="715"/>
      <c r="I2563" s="715"/>
      <c r="J2563" s="716"/>
      <c r="K2563" s="267"/>
      <c r="L2563" s="258"/>
    </row>
    <row r="2564" spans="2:12" ht="16.5">
      <c r="B2564" s="259"/>
      <c r="C2564" s="270"/>
      <c r="D2564" s="275" t="s">
        <v>604</v>
      </c>
      <c r="E2564" s="717" t="s">
        <v>605</v>
      </c>
      <c r="F2564" s="718"/>
      <c r="G2564" s="718"/>
      <c r="H2564" s="718"/>
      <c r="I2564" s="719"/>
      <c r="J2564" s="723" t="s">
        <v>606</v>
      </c>
      <c r="K2564" s="272"/>
      <c r="L2564" s="259"/>
    </row>
    <row r="2565" spans="2:12" ht="16.5">
      <c r="B2565" s="258"/>
      <c r="C2565" s="266"/>
      <c r="D2565" s="276" t="s">
        <v>797</v>
      </c>
      <c r="E2565" s="720"/>
      <c r="F2565" s="721"/>
      <c r="G2565" s="721"/>
      <c r="H2565" s="721"/>
      <c r="I2565" s="722"/>
      <c r="J2565" s="724"/>
      <c r="K2565" s="267"/>
      <c r="L2565" s="258"/>
    </row>
    <row r="2566" spans="2:12" ht="16.5">
      <c r="B2566" s="259"/>
      <c r="C2566" s="270"/>
      <c r="D2566" s="275" t="s">
        <v>608</v>
      </c>
      <c r="E2566" s="692" t="s">
        <v>247</v>
      </c>
      <c r="F2566" s="693"/>
      <c r="G2566" s="693"/>
      <c r="H2566" s="693"/>
      <c r="I2566" s="694"/>
      <c r="J2566" s="698" t="s">
        <v>225</v>
      </c>
      <c r="K2566" s="272"/>
      <c r="L2566" s="259"/>
    </row>
    <row r="2567" spans="2:12" ht="16.5">
      <c r="B2567" s="258"/>
      <c r="C2567" s="266"/>
      <c r="D2567" s="276" t="s">
        <v>797</v>
      </c>
      <c r="E2567" s="695"/>
      <c r="F2567" s="696"/>
      <c r="G2567" s="696"/>
      <c r="H2567" s="696"/>
      <c r="I2567" s="697"/>
      <c r="J2567" s="699"/>
      <c r="K2567" s="267"/>
      <c r="L2567" s="258"/>
    </row>
    <row r="2568" spans="2:12" ht="15.75">
      <c r="B2568" s="258"/>
      <c r="C2568" s="266"/>
      <c r="D2568" s="700"/>
      <c r="E2568" s="700"/>
      <c r="F2568" s="700"/>
      <c r="G2568" s="700"/>
      <c r="H2568" s="700"/>
      <c r="I2568" s="700"/>
      <c r="J2568" s="700"/>
      <c r="K2568" s="267"/>
      <c r="L2568" s="258"/>
    </row>
    <row r="2569" spans="2:12" ht="15.75">
      <c r="B2569" s="258"/>
      <c r="C2569" s="266"/>
      <c r="D2569" s="701" t="s">
        <v>609</v>
      </c>
      <c r="E2569" s="702"/>
      <c r="F2569" s="702"/>
      <c r="G2569" s="702"/>
      <c r="H2569" s="702"/>
      <c r="I2569" s="702"/>
      <c r="J2569" s="703"/>
      <c r="K2569" s="267"/>
      <c r="L2569" s="258"/>
    </row>
    <row r="2570" spans="2:12" ht="15.75">
      <c r="B2570" s="258"/>
      <c r="C2570" s="266"/>
      <c r="D2570" s="704" t="s">
        <v>70</v>
      </c>
      <c r="E2570" s="705"/>
      <c r="F2570" s="705"/>
      <c r="G2570" s="277" t="s">
        <v>606</v>
      </c>
      <c r="H2570" s="277" t="s">
        <v>610</v>
      </c>
      <c r="I2570" s="278" t="s">
        <v>611</v>
      </c>
      <c r="J2570" s="279" t="s">
        <v>612</v>
      </c>
      <c r="K2570" s="267"/>
      <c r="L2570" s="258"/>
    </row>
    <row r="2571" spans="2:12" ht="15.75">
      <c r="B2571" s="258"/>
      <c r="C2571" s="266"/>
      <c r="D2571" s="847" t="s">
        <v>798</v>
      </c>
      <c r="E2571" s="848"/>
      <c r="F2571" s="849"/>
      <c r="G2571" s="417" t="s">
        <v>225</v>
      </c>
      <c r="H2571" s="418">
        <v>25660</v>
      </c>
      <c r="I2571" s="282">
        <v>1</v>
      </c>
      <c r="J2571" s="283">
        <f>ROUND((+IF(D2571="","",H2571*I2571)),2)</f>
        <v>25660</v>
      </c>
      <c r="K2571" s="267"/>
      <c r="L2571" s="258"/>
    </row>
    <row r="2572" spans="2:12" ht="15.75">
      <c r="B2572" s="258"/>
      <c r="C2572" s="266"/>
      <c r="D2572" s="844" t="s">
        <v>799</v>
      </c>
      <c r="E2572" s="845"/>
      <c r="F2572" s="846"/>
      <c r="G2572" s="387" t="s">
        <v>225</v>
      </c>
      <c r="H2572" s="388">
        <v>82961</v>
      </c>
      <c r="I2572" s="286">
        <v>1</v>
      </c>
      <c r="J2572" s="287">
        <f t="shared" ref="J2572:J2580" si="26">+IF(D2572="","",H2572*I2572)</f>
        <v>82961</v>
      </c>
      <c r="K2572" s="267"/>
      <c r="L2572" s="258"/>
    </row>
    <row r="2573" spans="2:12" ht="15.75">
      <c r="B2573" s="258"/>
      <c r="C2573" s="266"/>
      <c r="D2573" s="844" t="s">
        <v>800</v>
      </c>
      <c r="E2573" s="845"/>
      <c r="F2573" s="846"/>
      <c r="G2573" s="387" t="s">
        <v>225</v>
      </c>
      <c r="H2573" s="388">
        <v>6490</v>
      </c>
      <c r="I2573" s="286">
        <v>1</v>
      </c>
      <c r="J2573" s="287">
        <f t="shared" si="26"/>
        <v>6490</v>
      </c>
      <c r="K2573" s="267"/>
      <c r="L2573" s="258"/>
    </row>
    <row r="2574" spans="2:12" ht="15.75">
      <c r="B2574" s="258"/>
      <c r="C2574" s="266"/>
      <c r="D2574" s="844"/>
      <c r="E2574" s="845"/>
      <c r="F2574" s="846"/>
      <c r="G2574" s="387" t="s">
        <v>618</v>
      </c>
      <c r="H2574" s="388" t="s">
        <v>618</v>
      </c>
      <c r="I2574" s="286"/>
      <c r="J2574" s="287" t="str">
        <f t="shared" si="26"/>
        <v/>
      </c>
      <c r="K2574" s="267"/>
      <c r="L2574" s="258"/>
    </row>
    <row r="2575" spans="2:12" ht="15.75">
      <c r="B2575" s="258"/>
      <c r="C2575" s="266"/>
      <c r="D2575" s="844"/>
      <c r="E2575" s="845"/>
      <c r="F2575" s="846"/>
      <c r="G2575" s="387" t="s">
        <v>618</v>
      </c>
      <c r="H2575" s="388" t="s">
        <v>618</v>
      </c>
      <c r="I2575" s="286"/>
      <c r="J2575" s="287" t="str">
        <f t="shared" si="26"/>
        <v/>
      </c>
      <c r="K2575" s="267"/>
      <c r="L2575" s="258"/>
    </row>
    <row r="2576" spans="2:12" ht="15.75">
      <c r="B2576" s="258"/>
      <c r="C2576" s="266"/>
      <c r="D2576" s="844"/>
      <c r="E2576" s="845"/>
      <c r="F2576" s="846"/>
      <c r="G2576" s="387" t="s">
        <v>618</v>
      </c>
      <c r="H2576" s="388" t="s">
        <v>618</v>
      </c>
      <c r="I2576" s="286"/>
      <c r="J2576" s="287" t="str">
        <f t="shared" si="26"/>
        <v/>
      </c>
      <c r="K2576" s="267"/>
      <c r="L2576" s="258"/>
    </row>
    <row r="2577" spans="2:12" ht="15.75">
      <c r="B2577" s="258"/>
      <c r="C2577" s="266"/>
      <c r="D2577" s="844"/>
      <c r="E2577" s="845"/>
      <c r="F2577" s="846"/>
      <c r="G2577" s="387" t="s">
        <v>618</v>
      </c>
      <c r="H2577" s="388" t="s">
        <v>618</v>
      </c>
      <c r="I2577" s="286"/>
      <c r="J2577" s="287" t="str">
        <f t="shared" si="26"/>
        <v/>
      </c>
      <c r="K2577" s="267"/>
      <c r="L2577" s="258"/>
    </row>
    <row r="2578" spans="2:12" ht="15.75">
      <c r="B2578" s="258"/>
      <c r="C2578" s="266"/>
      <c r="D2578" s="844"/>
      <c r="E2578" s="845"/>
      <c r="F2578" s="846"/>
      <c r="G2578" s="387" t="s">
        <v>618</v>
      </c>
      <c r="H2578" s="388" t="s">
        <v>618</v>
      </c>
      <c r="I2578" s="286"/>
      <c r="J2578" s="287" t="str">
        <f t="shared" si="26"/>
        <v/>
      </c>
      <c r="K2578" s="267"/>
      <c r="L2578" s="258"/>
    </row>
    <row r="2579" spans="2:12" ht="15.75">
      <c r="B2579" s="258"/>
      <c r="C2579" s="266"/>
      <c r="D2579" s="844"/>
      <c r="E2579" s="845"/>
      <c r="F2579" s="846"/>
      <c r="G2579" s="387" t="s">
        <v>618</v>
      </c>
      <c r="H2579" s="388" t="s">
        <v>618</v>
      </c>
      <c r="I2579" s="286"/>
      <c r="J2579" s="287" t="str">
        <f t="shared" si="26"/>
        <v/>
      </c>
      <c r="K2579" s="267"/>
      <c r="L2579" s="258"/>
    </row>
    <row r="2580" spans="2:12" ht="15.75">
      <c r="B2580" s="258"/>
      <c r="C2580" s="266"/>
      <c r="D2580" s="690"/>
      <c r="E2580" s="691"/>
      <c r="F2580" s="691"/>
      <c r="G2580" s="420" t="s">
        <v>618</v>
      </c>
      <c r="H2580" s="421" t="s">
        <v>618</v>
      </c>
      <c r="I2580" s="290"/>
      <c r="J2580" s="291" t="str">
        <f t="shared" si="26"/>
        <v/>
      </c>
      <c r="K2580" s="267"/>
      <c r="L2580" s="258"/>
    </row>
    <row r="2581" spans="2:12" ht="15.75">
      <c r="B2581" s="258"/>
      <c r="C2581" s="266"/>
      <c r="D2581" s="258"/>
      <c r="E2581" s="258"/>
      <c r="F2581" s="258"/>
      <c r="G2581" s="740" t="s">
        <v>619</v>
      </c>
      <c r="H2581" s="740"/>
      <c r="I2581" s="741"/>
      <c r="J2581" s="293">
        <f>+ROUND(SUM(J2571:J2580),2)</f>
        <v>115111</v>
      </c>
      <c r="K2581" s="267"/>
      <c r="L2581" s="258"/>
    </row>
    <row r="2582" spans="2:12" ht="15.75">
      <c r="B2582" s="258"/>
      <c r="C2582" s="266"/>
      <c r="D2582" s="258"/>
      <c r="E2582" s="258"/>
      <c r="F2582" s="258"/>
      <c r="G2582" s="294"/>
      <c r="H2582" s="294"/>
      <c r="I2582" s="292"/>
      <c r="J2582" s="295"/>
      <c r="K2582" s="267"/>
      <c r="L2582" s="258"/>
    </row>
    <row r="2583" spans="2:12" ht="15.75">
      <c r="B2583" s="258"/>
      <c r="C2583" s="266"/>
      <c r="D2583" s="701" t="s">
        <v>620</v>
      </c>
      <c r="E2583" s="702"/>
      <c r="F2583" s="702"/>
      <c r="G2583" s="702"/>
      <c r="H2583" s="702"/>
      <c r="I2583" s="702"/>
      <c r="J2583" s="703"/>
      <c r="K2583" s="267"/>
      <c r="L2583" s="258"/>
    </row>
    <row r="2584" spans="2:12" ht="15.75">
      <c r="B2584" s="258"/>
      <c r="C2584" s="266"/>
      <c r="D2584" s="747" t="s">
        <v>70</v>
      </c>
      <c r="E2584" s="747"/>
      <c r="F2584" s="747"/>
      <c r="G2584" s="297" t="s">
        <v>606</v>
      </c>
      <c r="H2584" s="297" t="s">
        <v>621</v>
      </c>
      <c r="I2584" s="296" t="s">
        <v>611</v>
      </c>
      <c r="J2584" s="296" t="s">
        <v>612</v>
      </c>
      <c r="K2584" s="267"/>
      <c r="L2584" s="258"/>
    </row>
    <row r="2585" spans="2:12" ht="15.75">
      <c r="B2585" s="258"/>
      <c r="C2585" s="266"/>
      <c r="D2585" s="750" t="s">
        <v>622</v>
      </c>
      <c r="E2585" s="751"/>
      <c r="F2585" s="752"/>
      <c r="G2585" s="298" t="s">
        <v>623</v>
      </c>
      <c r="H2585" s="301">
        <v>51435.46</v>
      </c>
      <c r="I2585" s="422">
        <v>0.05</v>
      </c>
      <c r="J2585" s="287">
        <f>+IF(D2585="","",H2585*I2585)</f>
        <v>2571.7730000000001</v>
      </c>
      <c r="K2585" s="267"/>
      <c r="L2585" s="258"/>
    </row>
    <row r="2586" spans="2:12" ht="15.75">
      <c r="B2586" s="258"/>
      <c r="C2586" s="266"/>
      <c r="D2586" s="688" t="s">
        <v>801</v>
      </c>
      <c r="E2586" s="689"/>
      <c r="F2586" s="689"/>
      <c r="G2586" s="387" t="s">
        <v>649</v>
      </c>
      <c r="H2586" s="388">
        <v>4621</v>
      </c>
      <c r="I2586" s="286">
        <v>7.0000000000000007E-2</v>
      </c>
      <c r="J2586" s="287">
        <f>+IF(D2586="","",H2586*I2586)</f>
        <v>323.47000000000003</v>
      </c>
      <c r="K2586" s="267"/>
      <c r="L2586" s="258"/>
    </row>
    <row r="2587" spans="2:12" ht="15.75">
      <c r="B2587" s="258"/>
      <c r="C2587" s="266"/>
      <c r="D2587" s="783" t="s">
        <v>686</v>
      </c>
      <c r="E2587" s="784"/>
      <c r="F2587" s="784"/>
      <c r="G2587" s="304" t="s">
        <v>659</v>
      </c>
      <c r="H2587" s="305">
        <v>27700</v>
      </c>
      <c r="I2587" s="306">
        <v>0.05</v>
      </c>
      <c r="J2587" s="307">
        <f>+IF(D2587="","",H2587*I2587)</f>
        <v>1385</v>
      </c>
      <c r="K2587" s="267"/>
      <c r="L2587" s="258"/>
    </row>
    <row r="2588" spans="2:12" ht="15.75">
      <c r="B2588" s="258"/>
      <c r="C2588" s="266"/>
      <c r="D2588" s="258"/>
      <c r="E2588" s="258"/>
      <c r="F2588" s="258"/>
      <c r="G2588" s="740" t="s">
        <v>624</v>
      </c>
      <c r="H2588" s="740"/>
      <c r="I2588" s="741"/>
      <c r="J2588" s="308">
        <f>ROUND(+SUM(J2585:J2587),2)</f>
        <v>4280.24</v>
      </c>
      <c r="K2588" s="267"/>
      <c r="L2588" s="258"/>
    </row>
    <row r="2589" spans="2:12" ht="15.75">
      <c r="B2589" s="258"/>
      <c r="C2589" s="266"/>
      <c r="D2589" s="670"/>
      <c r="E2589" s="670"/>
      <c r="F2589" s="670"/>
      <c r="G2589" s="670"/>
      <c r="H2589" s="670"/>
      <c r="I2589" s="670"/>
      <c r="J2589" s="670"/>
      <c r="K2589" s="267"/>
      <c r="L2589" s="258"/>
    </row>
    <row r="2590" spans="2:12" ht="15.75">
      <c r="B2590" s="258"/>
      <c r="C2590" s="266"/>
      <c r="D2590" s="742" t="s">
        <v>625</v>
      </c>
      <c r="E2590" s="743"/>
      <c r="F2590" s="743"/>
      <c r="G2590" s="743"/>
      <c r="H2590" s="743"/>
      <c r="I2590" s="743"/>
      <c r="J2590" s="744"/>
      <c r="K2590" s="267"/>
      <c r="L2590" s="309"/>
    </row>
    <row r="2591" spans="2:12" ht="15.75">
      <c r="B2591" s="310"/>
      <c r="C2591" s="311"/>
      <c r="D2591" s="745" t="s">
        <v>70</v>
      </c>
      <c r="E2591" s="746"/>
      <c r="F2591" s="746"/>
      <c r="G2591" s="313" t="s">
        <v>606</v>
      </c>
      <c r="H2591" s="314" t="s">
        <v>621</v>
      </c>
      <c r="I2591" s="312" t="s">
        <v>611</v>
      </c>
      <c r="J2591" s="315" t="s">
        <v>612</v>
      </c>
      <c r="K2591" s="316"/>
      <c r="L2591" s="317"/>
    </row>
    <row r="2592" spans="2:12" ht="15.75">
      <c r="B2592" s="258"/>
      <c r="C2592" s="266"/>
      <c r="D2592" s="725" t="s">
        <v>786</v>
      </c>
      <c r="E2592" s="726"/>
      <c r="F2592" s="726"/>
      <c r="G2592" s="318" t="s">
        <v>627</v>
      </c>
      <c r="H2592" s="319">
        <v>46759.506553375002</v>
      </c>
      <c r="I2592" s="320">
        <v>1.1000000000000001</v>
      </c>
      <c r="J2592" s="321">
        <f>(+IF(D2592="","",(H2592*I2592)))</f>
        <v>51435.457208712505</v>
      </c>
      <c r="K2592" s="267"/>
      <c r="L2592" s="309"/>
    </row>
    <row r="2593" spans="2:12" ht="15.75">
      <c r="B2593" s="258"/>
      <c r="C2593" s="266"/>
      <c r="D2593" s="725"/>
      <c r="E2593" s="726"/>
      <c r="F2593" s="726"/>
      <c r="G2593" s="318"/>
      <c r="H2593" s="319"/>
      <c r="I2593" s="320"/>
      <c r="J2593" s="321" t="str">
        <f>(+IF(D2593="","",(H2593*I2593)))</f>
        <v/>
      </c>
      <c r="K2593" s="267"/>
      <c r="L2593" s="309"/>
    </row>
    <row r="2594" spans="2:12" ht="15.75">
      <c r="B2594" s="258"/>
      <c r="C2594" s="266"/>
      <c r="D2594" s="727"/>
      <c r="E2594" s="728"/>
      <c r="F2594" s="728"/>
      <c r="G2594" s="318"/>
      <c r="H2594" s="319"/>
      <c r="I2594" s="324"/>
      <c r="J2594" s="325" t="str">
        <f>(+IF(D2594="","",(H2594*I2594)))</f>
        <v/>
      </c>
      <c r="K2594" s="267"/>
      <c r="L2594" s="309"/>
    </row>
    <row r="2595" spans="2:12" ht="15.75">
      <c r="B2595" s="258"/>
      <c r="C2595" s="266"/>
      <c r="D2595" s="258"/>
      <c r="E2595" s="258"/>
      <c r="F2595" s="258"/>
      <c r="G2595" s="729" t="s">
        <v>628</v>
      </c>
      <c r="H2595" s="729"/>
      <c r="I2595" s="730"/>
      <c r="J2595" s="293">
        <f>+ROUND(SUM(J2592:J2594),2)</f>
        <v>51435.46</v>
      </c>
      <c r="K2595" s="267"/>
      <c r="L2595" s="309"/>
    </row>
    <row r="2596" spans="2:12" ht="15.75">
      <c r="B2596" s="258"/>
      <c r="C2596" s="266"/>
      <c r="D2596" s="258"/>
      <c r="E2596" s="258"/>
      <c r="F2596" s="258"/>
      <c r="G2596" s="326"/>
      <c r="H2596" s="327"/>
      <c r="I2596" s="258"/>
      <c r="J2596" s="258"/>
      <c r="K2596" s="267"/>
      <c r="L2596" s="258"/>
    </row>
    <row r="2597" spans="2:12" ht="15.75">
      <c r="B2597" s="258"/>
      <c r="C2597" s="266"/>
      <c r="D2597" s="731" t="s">
        <v>629</v>
      </c>
      <c r="E2597" s="732"/>
      <c r="F2597" s="732"/>
      <c r="G2597" s="732"/>
      <c r="H2597" s="732"/>
      <c r="I2597" s="733"/>
      <c r="J2597" s="328">
        <f>ROUND((SUM(+J2581+J2588+J2595)),2)</f>
        <v>170826.7</v>
      </c>
      <c r="K2597" s="267"/>
      <c r="L2597" s="258"/>
    </row>
    <row r="2598" spans="2:12" ht="15.75">
      <c r="B2598" s="258"/>
      <c r="C2598" s="266"/>
      <c r="D2598" s="258"/>
      <c r="E2598" s="258"/>
      <c r="F2598" s="258"/>
      <c r="G2598" s="326"/>
      <c r="H2598" s="327"/>
      <c r="I2598" s="258"/>
      <c r="J2598" s="258"/>
      <c r="K2598" s="267"/>
      <c r="L2598" s="258"/>
    </row>
    <row r="2599" spans="2:12" ht="15.75">
      <c r="B2599" s="329"/>
      <c r="C2599" s="330"/>
      <c r="D2599" s="734" t="s">
        <v>630</v>
      </c>
      <c r="E2599" s="735"/>
      <c r="F2599" s="736"/>
      <c r="G2599" s="331"/>
      <c r="H2599" s="332"/>
      <c r="I2599" s="333">
        <v>0</v>
      </c>
      <c r="J2599" s="334">
        <f>+J2597*I2599</f>
        <v>0</v>
      </c>
      <c r="K2599" s="335"/>
      <c r="L2599" s="329"/>
    </row>
    <row r="2600" spans="2:12" ht="15.75">
      <c r="B2600" s="258"/>
      <c r="C2600" s="266"/>
      <c r="D2600" s="731" t="s">
        <v>631</v>
      </c>
      <c r="E2600" s="732"/>
      <c r="F2600" s="732"/>
      <c r="G2600" s="732"/>
      <c r="H2600" s="732"/>
      <c r="I2600" s="733"/>
      <c r="J2600" s="328">
        <f>+J2599+J2597</f>
        <v>170826.7</v>
      </c>
      <c r="K2600" s="267"/>
      <c r="L2600" s="258"/>
    </row>
    <row r="2601" spans="2:12" ht="15.75">
      <c r="B2601" s="258"/>
      <c r="C2601" s="266"/>
      <c r="D2601" s="258"/>
      <c r="E2601" s="258"/>
      <c r="F2601" s="258"/>
      <c r="G2601" s="326"/>
      <c r="H2601" s="327"/>
      <c r="I2601" s="258"/>
      <c r="J2601" s="258"/>
      <c r="K2601" s="267"/>
      <c r="L2601" s="258"/>
    </row>
    <row r="2602" spans="2:12" ht="15.75">
      <c r="B2602" s="329"/>
      <c r="C2602" s="330"/>
      <c r="D2602" s="771" t="s">
        <v>21</v>
      </c>
      <c r="E2602" s="772"/>
      <c r="F2602" s="772"/>
      <c r="G2602" s="336"/>
      <c r="H2602" s="337"/>
      <c r="I2602" s="338">
        <v>0.24</v>
      </c>
      <c r="J2602" s="339">
        <f>+J2597*I2602</f>
        <v>40998.408000000003</v>
      </c>
      <c r="K2602" s="335"/>
      <c r="L2602" s="329"/>
    </row>
    <row r="2603" spans="2:12" ht="15.75">
      <c r="B2603" s="329"/>
      <c r="C2603" s="330"/>
      <c r="D2603" s="773" t="s">
        <v>632</v>
      </c>
      <c r="E2603" s="774"/>
      <c r="F2603" s="774"/>
      <c r="G2603" s="336"/>
      <c r="H2603" s="337"/>
      <c r="I2603" s="340">
        <v>0.01</v>
      </c>
      <c r="J2603" s="341">
        <f>+J2597*I2603</f>
        <v>1708.2670000000001</v>
      </c>
      <c r="K2603" s="335"/>
      <c r="L2603" s="329"/>
    </row>
    <row r="2604" spans="2:12" ht="15.75">
      <c r="B2604" s="329"/>
      <c r="C2604" s="330"/>
      <c r="D2604" s="773" t="s">
        <v>75</v>
      </c>
      <c r="E2604" s="774"/>
      <c r="F2604" s="774"/>
      <c r="G2604" s="342"/>
      <c r="H2604" s="343"/>
      <c r="I2604" s="340">
        <v>0.05</v>
      </c>
      <c r="J2604" s="341">
        <f>+J2597*I2604</f>
        <v>8541.3350000000009</v>
      </c>
      <c r="K2604" s="335"/>
      <c r="L2604" s="329"/>
    </row>
    <row r="2605" spans="2:12" ht="15.75">
      <c r="B2605" s="258"/>
      <c r="C2605" s="266"/>
      <c r="D2605" s="775" t="s">
        <v>633</v>
      </c>
      <c r="E2605" s="776"/>
      <c r="F2605" s="776"/>
      <c r="G2605" s="776"/>
      <c r="H2605" s="776"/>
      <c r="I2605" s="776"/>
      <c r="J2605" s="344">
        <f>SUM(J2602:J2604)</f>
        <v>51248.01</v>
      </c>
      <c r="K2605" s="267"/>
      <c r="L2605" s="258"/>
    </row>
    <row r="2606" spans="2:12" ht="15.75">
      <c r="B2606" s="258"/>
      <c r="C2606" s="266"/>
      <c r="D2606" s="757"/>
      <c r="E2606" s="757"/>
      <c r="F2606" s="757"/>
      <c r="G2606" s="757"/>
      <c r="H2606" s="757"/>
      <c r="I2606" s="757"/>
      <c r="J2606" s="757"/>
      <c r="K2606" s="267"/>
      <c r="L2606" s="258"/>
    </row>
    <row r="2607" spans="2:12" ht="15.75">
      <c r="B2607" s="258"/>
      <c r="C2607" s="266"/>
      <c r="D2607" s="759" t="s">
        <v>634</v>
      </c>
      <c r="E2607" s="760"/>
      <c r="F2607" s="760"/>
      <c r="G2607" s="760"/>
      <c r="H2607" s="760"/>
      <c r="I2607" s="761"/>
      <c r="J2607" s="345">
        <f>ROUND(SUM(J2600+J2605),0)</f>
        <v>222075</v>
      </c>
      <c r="K2607" s="267"/>
      <c r="L2607" s="258"/>
    </row>
    <row r="2608" spans="2:12" ht="15.75">
      <c r="B2608" s="258"/>
      <c r="C2608" s="266"/>
      <c r="D2608" s="757"/>
      <c r="E2608" s="757"/>
      <c r="F2608" s="757"/>
      <c r="G2608" s="757"/>
      <c r="H2608" s="757"/>
      <c r="I2608" s="757"/>
      <c r="J2608" s="757"/>
      <c r="K2608" s="267"/>
      <c r="L2608" s="258"/>
    </row>
    <row r="2609" spans="2:12" ht="15.75">
      <c r="B2609" s="258"/>
      <c r="C2609" s="266"/>
      <c r="D2609" s="762" t="s">
        <v>635</v>
      </c>
      <c r="E2609" s="763"/>
      <c r="F2609" s="764"/>
      <c r="G2609" s="765"/>
      <c r="H2609" s="766"/>
      <c r="I2609" s="766"/>
      <c r="J2609" s="767"/>
      <c r="K2609" s="267"/>
      <c r="L2609" s="258"/>
    </row>
    <row r="2610" spans="2:12" ht="15.75">
      <c r="B2610" s="258"/>
      <c r="C2610" s="266"/>
      <c r="D2610" s="753"/>
      <c r="E2610" s="785"/>
      <c r="F2610" s="786"/>
      <c r="G2610" s="768"/>
      <c r="H2610" s="769"/>
      <c r="I2610" s="769"/>
      <c r="J2610" s="770"/>
      <c r="K2610" s="267"/>
      <c r="L2610" s="258"/>
    </row>
    <row r="2611" spans="2:12" ht="15.75">
      <c r="B2611" s="258"/>
      <c r="C2611" s="266"/>
      <c r="D2611" s="753"/>
      <c r="E2611" s="785"/>
      <c r="F2611" s="786"/>
      <c r="G2611" s="756" t="s">
        <v>636</v>
      </c>
      <c r="H2611" s="757"/>
      <c r="I2611" s="757"/>
      <c r="J2611" s="758"/>
      <c r="K2611" s="267"/>
      <c r="L2611" s="258"/>
    </row>
    <row r="2612" spans="2:12" ht="15.75">
      <c r="B2612" s="258"/>
      <c r="C2612" s="266"/>
      <c r="D2612" s="753"/>
      <c r="E2612" s="785"/>
      <c r="F2612" s="786"/>
      <c r="G2612" s="756" t="s">
        <v>637</v>
      </c>
      <c r="H2612" s="757"/>
      <c r="I2612" s="757"/>
      <c r="J2612" s="758"/>
      <c r="K2612" s="267"/>
      <c r="L2612" s="258"/>
    </row>
    <row r="2613" spans="2:12" ht="15.75">
      <c r="B2613" s="258"/>
      <c r="C2613" s="266"/>
      <c r="D2613" s="753"/>
      <c r="E2613" s="785"/>
      <c r="F2613" s="786"/>
      <c r="G2613" s="756" t="s">
        <v>79</v>
      </c>
      <c r="H2613" s="757"/>
      <c r="I2613" s="757"/>
      <c r="J2613" s="758"/>
      <c r="K2613" s="267"/>
      <c r="L2613" s="258"/>
    </row>
    <row r="2614" spans="2:12" ht="15.75">
      <c r="B2614" s="258"/>
      <c r="C2614" s="266"/>
      <c r="D2614" s="787"/>
      <c r="E2614" s="788"/>
      <c r="F2614" s="789"/>
      <c r="G2614" s="756" t="s">
        <v>636</v>
      </c>
      <c r="H2614" s="757"/>
      <c r="I2614" s="757"/>
      <c r="J2614" s="758"/>
      <c r="K2614" s="267"/>
      <c r="L2614" s="258"/>
    </row>
    <row r="2615" spans="2:12" ht="15.75">
      <c r="B2615" s="258"/>
      <c r="C2615" s="266"/>
      <c r="D2615" s="777"/>
      <c r="E2615" s="790"/>
      <c r="F2615" s="791"/>
      <c r="G2615" s="780" t="s">
        <v>638</v>
      </c>
      <c r="H2615" s="781"/>
      <c r="I2615" s="781"/>
      <c r="J2615" s="782"/>
      <c r="K2615" s="267"/>
      <c r="L2615" s="258"/>
    </row>
    <row r="2616" spans="2:12" ht="15.75">
      <c r="B2616" s="258"/>
      <c r="C2616" s="346"/>
      <c r="D2616" s="347"/>
      <c r="E2616" s="347"/>
      <c r="F2616" s="347"/>
      <c r="G2616" s="348"/>
      <c r="H2616" s="349"/>
      <c r="I2616" s="347"/>
      <c r="J2616" s="347"/>
      <c r="K2616" s="350"/>
      <c r="L2616" s="258"/>
    </row>
    <row r="2617" spans="2:12" ht="15.75">
      <c r="B2617" s="258"/>
      <c r="C2617" s="258"/>
      <c r="D2617" s="258"/>
      <c r="E2617" s="258"/>
      <c r="F2617" s="258"/>
      <c r="G2617" s="326"/>
      <c r="H2617" s="351"/>
      <c r="I2617" s="258"/>
      <c r="J2617" s="258"/>
      <c r="K2617" s="258"/>
      <c r="L2617" s="258"/>
    </row>
    <row r="2618" spans="2:12" ht="15.75">
      <c r="B2618" s="258"/>
      <c r="C2618" s="259"/>
      <c r="D2618" s="259"/>
      <c r="E2618" s="259"/>
      <c r="F2618" s="259"/>
      <c r="G2618" s="416"/>
      <c r="H2618" s="416"/>
      <c r="I2618" s="259"/>
      <c r="J2618" s="259"/>
      <c r="K2618" s="258"/>
      <c r="L2618" s="258"/>
    </row>
    <row r="2619" spans="2:12" ht="15.75">
      <c r="B2619" s="258"/>
      <c r="C2619" s="261"/>
      <c r="D2619" s="262"/>
      <c r="E2619" s="262"/>
      <c r="F2619" s="262"/>
      <c r="G2619" s="263"/>
      <c r="H2619" s="264"/>
      <c r="I2619" s="262"/>
      <c r="J2619" s="262"/>
      <c r="K2619" s="265"/>
      <c r="L2619" s="258"/>
    </row>
    <row r="2620" spans="2:12" ht="15.75">
      <c r="B2620" s="258"/>
      <c r="C2620" s="266"/>
      <c r="D2620" s="671"/>
      <c r="E2620" s="672"/>
      <c r="F2620" s="675" t="s">
        <v>592</v>
      </c>
      <c r="G2620" s="676"/>
      <c r="H2620" s="677"/>
      <c r="I2620" s="681" t="s">
        <v>593</v>
      </c>
      <c r="J2620" s="682"/>
      <c r="K2620" s="267"/>
      <c r="L2620" s="258"/>
    </row>
    <row r="2621" spans="2:12" ht="15.75">
      <c r="B2621" s="258"/>
      <c r="C2621" s="266"/>
      <c r="D2621" s="673"/>
      <c r="E2621" s="674"/>
      <c r="F2621" s="678"/>
      <c r="G2621" s="679"/>
      <c r="H2621" s="680"/>
      <c r="I2621" s="683" t="s">
        <v>594</v>
      </c>
      <c r="J2621" s="684"/>
      <c r="K2621" s="267"/>
      <c r="L2621" s="258"/>
    </row>
    <row r="2622" spans="2:12" ht="16.5">
      <c r="B2622" s="258"/>
      <c r="C2622" s="266"/>
      <c r="D2622" s="685" t="s">
        <v>595</v>
      </c>
      <c r="E2622" s="686"/>
      <c r="F2622" s="686"/>
      <c r="G2622" s="686"/>
      <c r="H2622" s="687"/>
      <c r="I2622" s="683" t="s">
        <v>596</v>
      </c>
      <c r="J2622" s="684"/>
      <c r="K2622" s="267"/>
      <c r="L2622" s="258"/>
    </row>
    <row r="2623" spans="2:12" ht="16.5">
      <c r="B2623" s="258"/>
      <c r="C2623" s="266"/>
      <c r="D2623" s="708" t="s">
        <v>597</v>
      </c>
      <c r="E2623" s="709"/>
      <c r="F2623" s="709"/>
      <c r="G2623" s="709"/>
      <c r="H2623" s="709"/>
      <c r="I2623" s="709"/>
      <c r="J2623" s="710"/>
      <c r="K2623" s="267"/>
      <c r="L2623" s="258"/>
    </row>
    <row r="2624" spans="2:12" ht="15.75">
      <c r="B2624" s="258"/>
      <c r="C2624" s="266"/>
      <c r="D2624" s="268"/>
      <c r="E2624" s="268"/>
      <c r="F2624" s="268"/>
      <c r="G2624" s="269"/>
      <c r="H2624" s="269"/>
      <c r="I2624" s="268"/>
      <c r="J2624" s="268"/>
      <c r="K2624" s="267"/>
      <c r="L2624" s="258"/>
    </row>
    <row r="2625" spans="2:12" ht="16.5">
      <c r="B2625" s="259"/>
      <c r="C2625" s="270"/>
      <c r="D2625" s="271" t="s">
        <v>598</v>
      </c>
      <c r="E2625" s="711" t="s">
        <v>599</v>
      </c>
      <c r="F2625" s="712"/>
      <c r="G2625" s="712"/>
      <c r="H2625" s="712"/>
      <c r="I2625" s="712"/>
      <c r="J2625" s="713"/>
      <c r="K2625" s="272"/>
      <c r="L2625" s="259"/>
    </row>
    <row r="2626" spans="2:12" ht="16.5">
      <c r="B2626" s="258"/>
      <c r="C2626" s="266"/>
      <c r="D2626" s="273">
        <v>2</v>
      </c>
      <c r="E2626" s="714" t="s">
        <v>653</v>
      </c>
      <c r="F2626" s="715"/>
      <c r="G2626" s="715"/>
      <c r="H2626" s="715"/>
      <c r="I2626" s="715"/>
      <c r="J2626" s="716"/>
      <c r="K2626" s="267"/>
      <c r="L2626" s="258"/>
    </row>
    <row r="2627" spans="2:12" ht="16.5">
      <c r="B2627" s="259"/>
      <c r="C2627" s="270"/>
      <c r="D2627" s="271" t="s">
        <v>601</v>
      </c>
      <c r="E2627" s="711" t="s">
        <v>602</v>
      </c>
      <c r="F2627" s="712"/>
      <c r="G2627" s="712"/>
      <c r="H2627" s="712"/>
      <c r="I2627" s="712"/>
      <c r="J2627" s="713"/>
      <c r="K2627" s="272"/>
      <c r="L2627" s="259"/>
    </row>
    <row r="2628" spans="2:12" ht="16.5">
      <c r="B2628" s="258"/>
      <c r="C2628" s="266"/>
      <c r="D2628" s="274">
        <v>2.1</v>
      </c>
      <c r="E2628" s="714" t="s">
        <v>772</v>
      </c>
      <c r="F2628" s="715"/>
      <c r="G2628" s="715"/>
      <c r="H2628" s="715"/>
      <c r="I2628" s="715"/>
      <c r="J2628" s="716"/>
      <c r="K2628" s="267"/>
      <c r="L2628" s="258"/>
    </row>
    <row r="2629" spans="2:12" ht="16.5">
      <c r="B2629" s="259"/>
      <c r="C2629" s="270"/>
      <c r="D2629" s="275" t="s">
        <v>604</v>
      </c>
      <c r="E2629" s="717" t="s">
        <v>605</v>
      </c>
      <c r="F2629" s="718"/>
      <c r="G2629" s="718"/>
      <c r="H2629" s="718"/>
      <c r="I2629" s="719"/>
      <c r="J2629" s="723" t="s">
        <v>606</v>
      </c>
      <c r="K2629" s="272"/>
      <c r="L2629" s="259"/>
    </row>
    <row r="2630" spans="2:12" ht="16.5">
      <c r="B2630" s="258"/>
      <c r="C2630" s="266"/>
      <c r="D2630" s="276" t="s">
        <v>802</v>
      </c>
      <c r="E2630" s="720"/>
      <c r="F2630" s="721"/>
      <c r="G2630" s="721"/>
      <c r="H2630" s="721"/>
      <c r="I2630" s="722"/>
      <c r="J2630" s="724"/>
      <c r="K2630" s="267"/>
      <c r="L2630" s="258"/>
    </row>
    <row r="2631" spans="2:12" ht="16.5">
      <c r="B2631" s="259"/>
      <c r="C2631" s="270"/>
      <c r="D2631" s="275" t="s">
        <v>608</v>
      </c>
      <c r="E2631" s="692" t="s">
        <v>248</v>
      </c>
      <c r="F2631" s="693"/>
      <c r="G2631" s="693"/>
      <c r="H2631" s="693"/>
      <c r="I2631" s="694"/>
      <c r="J2631" s="698" t="s">
        <v>225</v>
      </c>
      <c r="K2631" s="272"/>
      <c r="L2631" s="259"/>
    </row>
    <row r="2632" spans="2:12" ht="16.5">
      <c r="B2632" s="258"/>
      <c r="C2632" s="266"/>
      <c r="D2632" s="276" t="s">
        <v>802</v>
      </c>
      <c r="E2632" s="695"/>
      <c r="F2632" s="696"/>
      <c r="G2632" s="696"/>
      <c r="H2632" s="696"/>
      <c r="I2632" s="697"/>
      <c r="J2632" s="699"/>
      <c r="K2632" s="267"/>
      <c r="L2632" s="258"/>
    </row>
    <row r="2633" spans="2:12" ht="15.75">
      <c r="B2633" s="258"/>
      <c r="C2633" s="266"/>
      <c r="D2633" s="700"/>
      <c r="E2633" s="700"/>
      <c r="F2633" s="700"/>
      <c r="G2633" s="700"/>
      <c r="H2633" s="700"/>
      <c r="I2633" s="700"/>
      <c r="J2633" s="700"/>
      <c r="K2633" s="267"/>
      <c r="L2633" s="258"/>
    </row>
    <row r="2634" spans="2:12" ht="15.75">
      <c r="B2634" s="258"/>
      <c r="C2634" s="266"/>
      <c r="D2634" s="701" t="s">
        <v>609</v>
      </c>
      <c r="E2634" s="702"/>
      <c r="F2634" s="702"/>
      <c r="G2634" s="702"/>
      <c r="H2634" s="702"/>
      <c r="I2634" s="702"/>
      <c r="J2634" s="703"/>
      <c r="K2634" s="267"/>
      <c r="L2634" s="258"/>
    </row>
    <row r="2635" spans="2:12" ht="15.75">
      <c r="B2635" s="258"/>
      <c r="C2635" s="266"/>
      <c r="D2635" s="704" t="s">
        <v>70</v>
      </c>
      <c r="E2635" s="705"/>
      <c r="F2635" s="705"/>
      <c r="G2635" s="277" t="s">
        <v>606</v>
      </c>
      <c r="H2635" s="277" t="s">
        <v>610</v>
      </c>
      <c r="I2635" s="278" t="s">
        <v>611</v>
      </c>
      <c r="J2635" s="279" t="s">
        <v>612</v>
      </c>
      <c r="K2635" s="267"/>
      <c r="L2635" s="258"/>
    </row>
    <row r="2636" spans="2:12" ht="15.75">
      <c r="B2636" s="258"/>
      <c r="C2636" s="266"/>
      <c r="D2636" s="847" t="s">
        <v>803</v>
      </c>
      <c r="E2636" s="848"/>
      <c r="F2636" s="849"/>
      <c r="G2636" s="417" t="s">
        <v>225</v>
      </c>
      <c r="H2636" s="418">
        <v>13936</v>
      </c>
      <c r="I2636" s="282">
        <v>1</v>
      </c>
      <c r="J2636" s="283">
        <f>ROUND((+IF(D2636="","",H2636*I2636)),2)</f>
        <v>13936</v>
      </c>
      <c r="K2636" s="267"/>
      <c r="L2636" s="258"/>
    </row>
    <row r="2637" spans="2:12" ht="15.75">
      <c r="B2637" s="258"/>
      <c r="C2637" s="266"/>
      <c r="D2637" s="844"/>
      <c r="E2637" s="845"/>
      <c r="F2637" s="846"/>
      <c r="G2637" s="387" t="s">
        <v>618</v>
      </c>
      <c r="H2637" s="388" t="s">
        <v>618</v>
      </c>
      <c r="I2637" s="286"/>
      <c r="J2637" s="287" t="str">
        <f t="shared" ref="J2637:J2646" si="27">+IF(D2637="","",H2637*I2637)</f>
        <v/>
      </c>
      <c r="K2637" s="267"/>
      <c r="L2637" s="258"/>
    </row>
    <row r="2638" spans="2:12" ht="15.75">
      <c r="B2638" s="258"/>
      <c r="C2638" s="266"/>
      <c r="D2638" s="844"/>
      <c r="E2638" s="845"/>
      <c r="F2638" s="846"/>
      <c r="G2638" s="387" t="s">
        <v>618</v>
      </c>
      <c r="H2638" s="388" t="s">
        <v>618</v>
      </c>
      <c r="I2638" s="286"/>
      <c r="J2638" s="287" t="str">
        <f t="shared" si="27"/>
        <v/>
      </c>
      <c r="K2638" s="267"/>
      <c r="L2638" s="258"/>
    </row>
    <row r="2639" spans="2:12" ht="15.75">
      <c r="B2639" s="258"/>
      <c r="C2639" s="266"/>
      <c r="D2639" s="844"/>
      <c r="E2639" s="845"/>
      <c r="F2639" s="846"/>
      <c r="G2639" s="387" t="s">
        <v>618</v>
      </c>
      <c r="H2639" s="388" t="s">
        <v>618</v>
      </c>
      <c r="I2639" s="286"/>
      <c r="J2639" s="287" t="str">
        <f t="shared" si="27"/>
        <v/>
      </c>
      <c r="K2639" s="267"/>
      <c r="L2639" s="258"/>
    </row>
    <row r="2640" spans="2:12" ht="15.75">
      <c r="B2640" s="258"/>
      <c r="C2640" s="266"/>
      <c r="D2640" s="844"/>
      <c r="E2640" s="845"/>
      <c r="F2640" s="846"/>
      <c r="G2640" s="387" t="s">
        <v>618</v>
      </c>
      <c r="H2640" s="388" t="s">
        <v>618</v>
      </c>
      <c r="I2640" s="286"/>
      <c r="J2640" s="287" t="str">
        <f t="shared" si="27"/>
        <v/>
      </c>
      <c r="K2640" s="267"/>
      <c r="L2640" s="258"/>
    </row>
    <row r="2641" spans="2:12" ht="15.75">
      <c r="B2641" s="258"/>
      <c r="C2641" s="266"/>
      <c r="D2641" s="844"/>
      <c r="E2641" s="845"/>
      <c r="F2641" s="846"/>
      <c r="G2641" s="387" t="s">
        <v>618</v>
      </c>
      <c r="H2641" s="388" t="s">
        <v>618</v>
      </c>
      <c r="I2641" s="286"/>
      <c r="J2641" s="287" t="str">
        <f t="shared" si="27"/>
        <v/>
      </c>
      <c r="K2641" s="267"/>
      <c r="L2641" s="258"/>
    </row>
    <row r="2642" spans="2:12" ht="15.75">
      <c r="B2642" s="258"/>
      <c r="C2642" s="266"/>
      <c r="D2642" s="844"/>
      <c r="E2642" s="845"/>
      <c r="F2642" s="846"/>
      <c r="G2642" s="387" t="s">
        <v>618</v>
      </c>
      <c r="H2642" s="388" t="s">
        <v>618</v>
      </c>
      <c r="I2642" s="286"/>
      <c r="J2642" s="287" t="str">
        <f t="shared" si="27"/>
        <v/>
      </c>
      <c r="K2642" s="267"/>
      <c r="L2642" s="258"/>
    </row>
    <row r="2643" spans="2:12" ht="15.75">
      <c r="B2643" s="258"/>
      <c r="C2643" s="266"/>
      <c r="D2643" s="844"/>
      <c r="E2643" s="845"/>
      <c r="F2643" s="846"/>
      <c r="G2643" s="387" t="s">
        <v>618</v>
      </c>
      <c r="H2643" s="388" t="s">
        <v>618</v>
      </c>
      <c r="I2643" s="286"/>
      <c r="J2643" s="287" t="str">
        <f t="shared" si="27"/>
        <v/>
      </c>
      <c r="K2643" s="267"/>
      <c r="L2643" s="258"/>
    </row>
    <row r="2644" spans="2:12" ht="15.75">
      <c r="B2644" s="258"/>
      <c r="C2644" s="266"/>
      <c r="D2644" s="844"/>
      <c r="E2644" s="845"/>
      <c r="F2644" s="846"/>
      <c r="G2644" s="387" t="s">
        <v>618</v>
      </c>
      <c r="H2644" s="388" t="s">
        <v>618</v>
      </c>
      <c r="I2644" s="286"/>
      <c r="J2644" s="287" t="str">
        <f t="shared" si="27"/>
        <v/>
      </c>
      <c r="K2644" s="267"/>
      <c r="L2644" s="258"/>
    </row>
    <row r="2645" spans="2:12" ht="15.75">
      <c r="B2645" s="258"/>
      <c r="C2645" s="266"/>
      <c r="D2645" s="844"/>
      <c r="E2645" s="845"/>
      <c r="F2645" s="846"/>
      <c r="G2645" s="387" t="s">
        <v>618</v>
      </c>
      <c r="H2645" s="388" t="s">
        <v>618</v>
      </c>
      <c r="I2645" s="286"/>
      <c r="J2645" s="287" t="str">
        <f t="shared" si="27"/>
        <v/>
      </c>
      <c r="K2645" s="267"/>
      <c r="L2645" s="258"/>
    </row>
    <row r="2646" spans="2:12" ht="15.75">
      <c r="B2646" s="258"/>
      <c r="C2646" s="266"/>
      <c r="D2646" s="690"/>
      <c r="E2646" s="691"/>
      <c r="F2646" s="691"/>
      <c r="G2646" s="420" t="s">
        <v>618</v>
      </c>
      <c r="H2646" s="421" t="s">
        <v>618</v>
      </c>
      <c r="I2646" s="290"/>
      <c r="J2646" s="291" t="str">
        <f t="shared" si="27"/>
        <v/>
      </c>
      <c r="K2646" s="267"/>
      <c r="L2646" s="258"/>
    </row>
    <row r="2647" spans="2:12" ht="15.75">
      <c r="B2647" s="258"/>
      <c r="C2647" s="266"/>
      <c r="D2647" s="258"/>
      <c r="E2647" s="258"/>
      <c r="F2647" s="258"/>
      <c r="G2647" s="740" t="s">
        <v>619</v>
      </c>
      <c r="H2647" s="740"/>
      <c r="I2647" s="741"/>
      <c r="J2647" s="293">
        <f>+ROUND(SUM(J2636:J2646),2)</f>
        <v>13936</v>
      </c>
      <c r="K2647" s="267"/>
      <c r="L2647" s="258"/>
    </row>
    <row r="2648" spans="2:12" ht="15.75">
      <c r="B2648" s="258"/>
      <c r="C2648" s="266"/>
      <c r="D2648" s="258"/>
      <c r="E2648" s="258"/>
      <c r="F2648" s="258"/>
      <c r="G2648" s="294"/>
      <c r="H2648" s="294"/>
      <c r="I2648" s="292"/>
      <c r="J2648" s="295"/>
      <c r="K2648" s="267"/>
      <c r="L2648" s="258"/>
    </row>
    <row r="2649" spans="2:12" ht="15.75">
      <c r="B2649" s="258"/>
      <c r="C2649" s="266"/>
      <c r="D2649" s="701" t="s">
        <v>620</v>
      </c>
      <c r="E2649" s="702"/>
      <c r="F2649" s="702"/>
      <c r="G2649" s="702"/>
      <c r="H2649" s="702"/>
      <c r="I2649" s="702"/>
      <c r="J2649" s="703"/>
      <c r="K2649" s="267"/>
      <c r="L2649" s="258"/>
    </row>
    <row r="2650" spans="2:12" ht="15.75">
      <c r="B2650" s="258"/>
      <c r="C2650" s="266"/>
      <c r="D2650" s="747" t="s">
        <v>70</v>
      </c>
      <c r="E2650" s="747"/>
      <c r="F2650" s="747"/>
      <c r="G2650" s="297" t="s">
        <v>606</v>
      </c>
      <c r="H2650" s="297" t="s">
        <v>621</v>
      </c>
      <c r="I2650" s="296" t="s">
        <v>611</v>
      </c>
      <c r="J2650" s="296" t="s">
        <v>612</v>
      </c>
      <c r="K2650" s="267"/>
      <c r="L2650" s="258"/>
    </row>
    <row r="2651" spans="2:12" ht="15.75">
      <c r="B2651" s="258"/>
      <c r="C2651" s="266"/>
      <c r="D2651" s="750" t="s">
        <v>622</v>
      </c>
      <c r="E2651" s="751"/>
      <c r="F2651" s="752"/>
      <c r="G2651" s="298" t="s">
        <v>623</v>
      </c>
      <c r="H2651" s="301">
        <v>12625.07</v>
      </c>
      <c r="I2651" s="422">
        <v>0.05</v>
      </c>
      <c r="J2651" s="287">
        <f>+IF(D2651="","",H2651*I2651)</f>
        <v>631.25350000000003</v>
      </c>
      <c r="K2651" s="267"/>
      <c r="L2651" s="258"/>
    </row>
    <row r="2652" spans="2:12" ht="15.75">
      <c r="B2652" s="258"/>
      <c r="C2652" s="266"/>
      <c r="D2652" s="688" t="s">
        <v>801</v>
      </c>
      <c r="E2652" s="689"/>
      <c r="F2652" s="689"/>
      <c r="G2652" s="387" t="s">
        <v>649</v>
      </c>
      <c r="H2652" s="388">
        <v>4621</v>
      </c>
      <c r="I2652" s="286">
        <v>7.0000000000000007E-2</v>
      </c>
      <c r="J2652" s="287">
        <f>+IF(D2652="","",H2652*I2652)</f>
        <v>323.47000000000003</v>
      </c>
      <c r="K2652" s="267"/>
      <c r="L2652" s="258"/>
    </row>
    <row r="2653" spans="2:12" ht="15.75">
      <c r="B2653" s="258"/>
      <c r="C2653" s="266"/>
      <c r="D2653" s="783" t="s">
        <v>686</v>
      </c>
      <c r="E2653" s="784"/>
      <c r="F2653" s="784"/>
      <c r="G2653" s="304" t="s">
        <v>659</v>
      </c>
      <c r="H2653" s="305">
        <v>27700</v>
      </c>
      <c r="I2653" s="306">
        <v>0.05</v>
      </c>
      <c r="J2653" s="307">
        <f>+IF(D2653="","",H2653*I2653)</f>
        <v>1385</v>
      </c>
      <c r="K2653" s="267"/>
      <c r="L2653" s="258"/>
    </row>
    <row r="2654" spans="2:12" ht="15.75">
      <c r="B2654" s="258"/>
      <c r="C2654" s="266"/>
      <c r="D2654" s="258"/>
      <c r="E2654" s="258"/>
      <c r="F2654" s="258"/>
      <c r="G2654" s="740" t="s">
        <v>624</v>
      </c>
      <c r="H2654" s="740"/>
      <c r="I2654" s="741"/>
      <c r="J2654" s="308">
        <f>ROUND(+SUM(J2651:J2653),2)</f>
        <v>2339.7199999999998</v>
      </c>
      <c r="K2654" s="267"/>
      <c r="L2654" s="258"/>
    </row>
    <row r="2655" spans="2:12" ht="15.75">
      <c r="B2655" s="258"/>
      <c r="C2655" s="266"/>
      <c r="D2655" s="670"/>
      <c r="E2655" s="670"/>
      <c r="F2655" s="670"/>
      <c r="G2655" s="670"/>
      <c r="H2655" s="670"/>
      <c r="I2655" s="670"/>
      <c r="J2655" s="670"/>
      <c r="K2655" s="267"/>
      <c r="L2655" s="258"/>
    </row>
    <row r="2656" spans="2:12" ht="15.75">
      <c r="B2656" s="258"/>
      <c r="C2656" s="266"/>
      <c r="D2656" s="742" t="s">
        <v>625</v>
      </c>
      <c r="E2656" s="743"/>
      <c r="F2656" s="743"/>
      <c r="G2656" s="743"/>
      <c r="H2656" s="743"/>
      <c r="I2656" s="743"/>
      <c r="J2656" s="744"/>
      <c r="K2656" s="267"/>
      <c r="L2656" s="309"/>
    </row>
    <row r="2657" spans="2:12" ht="15.75">
      <c r="B2657" s="310"/>
      <c r="C2657" s="311"/>
      <c r="D2657" s="745" t="s">
        <v>70</v>
      </c>
      <c r="E2657" s="746"/>
      <c r="F2657" s="746"/>
      <c r="G2657" s="313" t="s">
        <v>606</v>
      </c>
      <c r="H2657" s="314" t="s">
        <v>621</v>
      </c>
      <c r="I2657" s="312" t="s">
        <v>611</v>
      </c>
      <c r="J2657" s="315" t="s">
        <v>612</v>
      </c>
      <c r="K2657" s="316"/>
      <c r="L2657" s="317"/>
    </row>
    <row r="2658" spans="2:12" ht="15.75">
      <c r="B2658" s="258"/>
      <c r="C2658" s="266"/>
      <c r="D2658" s="725" t="s">
        <v>804</v>
      </c>
      <c r="E2658" s="726"/>
      <c r="F2658" s="726"/>
      <c r="G2658" s="318" t="s">
        <v>661</v>
      </c>
      <c r="H2658" s="319">
        <v>21041.777624999999</v>
      </c>
      <c r="I2658" s="320">
        <v>0.6</v>
      </c>
      <c r="J2658" s="321">
        <f>(+IF(D2658="","",(H2658*I2658)))</f>
        <v>12625.066574999999</v>
      </c>
      <c r="K2658" s="267"/>
      <c r="L2658" s="309"/>
    </row>
    <row r="2659" spans="2:12" ht="15.75">
      <c r="B2659" s="258"/>
      <c r="C2659" s="266"/>
      <c r="D2659" s="725"/>
      <c r="E2659" s="726"/>
      <c r="F2659" s="726"/>
      <c r="G2659" s="318"/>
      <c r="H2659" s="319" t="s">
        <v>618</v>
      </c>
      <c r="I2659" s="320"/>
      <c r="J2659" s="321" t="str">
        <f>(+IF(D2659="","",(H2659*I2659)))</f>
        <v/>
      </c>
      <c r="K2659" s="267"/>
      <c r="L2659" s="309"/>
    </row>
    <row r="2660" spans="2:12" ht="15.75">
      <c r="B2660" s="258"/>
      <c r="C2660" s="266"/>
      <c r="D2660" s="727"/>
      <c r="E2660" s="728"/>
      <c r="F2660" s="728"/>
      <c r="G2660" s="318"/>
      <c r="H2660" s="319"/>
      <c r="I2660" s="324"/>
      <c r="J2660" s="325" t="str">
        <f>(+IF(D2660="","",(H2660*I2660)))</f>
        <v/>
      </c>
      <c r="K2660" s="267"/>
      <c r="L2660" s="309"/>
    </row>
    <row r="2661" spans="2:12" ht="15.75">
      <c r="B2661" s="258"/>
      <c r="C2661" s="266"/>
      <c r="D2661" s="258"/>
      <c r="E2661" s="258"/>
      <c r="F2661" s="258"/>
      <c r="G2661" s="729" t="s">
        <v>628</v>
      </c>
      <c r="H2661" s="729"/>
      <c r="I2661" s="730"/>
      <c r="J2661" s="293">
        <f>+ROUND(SUM(J2658:J2660),2)</f>
        <v>12625.07</v>
      </c>
      <c r="K2661" s="267"/>
      <c r="L2661" s="309"/>
    </row>
    <row r="2662" spans="2:12" ht="15.75">
      <c r="B2662" s="258"/>
      <c r="C2662" s="266"/>
      <c r="D2662" s="258"/>
      <c r="E2662" s="258"/>
      <c r="F2662" s="258"/>
      <c r="G2662" s="326"/>
      <c r="H2662" s="327"/>
      <c r="I2662" s="258"/>
      <c r="J2662" s="258"/>
      <c r="K2662" s="267"/>
      <c r="L2662" s="258"/>
    </row>
    <row r="2663" spans="2:12" ht="15.75">
      <c r="B2663" s="258"/>
      <c r="C2663" s="266"/>
      <c r="D2663" s="731" t="s">
        <v>629</v>
      </c>
      <c r="E2663" s="732"/>
      <c r="F2663" s="732"/>
      <c r="G2663" s="732"/>
      <c r="H2663" s="732"/>
      <c r="I2663" s="733"/>
      <c r="J2663" s="328">
        <f>ROUND((SUM(+J2647+J2654+J2661)),2)</f>
        <v>28900.79</v>
      </c>
      <c r="K2663" s="267"/>
      <c r="L2663" s="258"/>
    </row>
    <row r="2664" spans="2:12" ht="15.75">
      <c r="B2664" s="258"/>
      <c r="C2664" s="266"/>
      <c r="D2664" s="258"/>
      <c r="E2664" s="258"/>
      <c r="F2664" s="258"/>
      <c r="G2664" s="326"/>
      <c r="H2664" s="327"/>
      <c r="I2664" s="258"/>
      <c r="J2664" s="258"/>
      <c r="K2664" s="267"/>
      <c r="L2664" s="258"/>
    </row>
    <row r="2665" spans="2:12" ht="15.75">
      <c r="B2665" s="329"/>
      <c r="C2665" s="330"/>
      <c r="D2665" s="734" t="s">
        <v>630</v>
      </c>
      <c r="E2665" s="735"/>
      <c r="F2665" s="736"/>
      <c r="G2665" s="331"/>
      <c r="H2665" s="332"/>
      <c r="I2665" s="333">
        <v>0</v>
      </c>
      <c r="J2665" s="334">
        <f>+J2663*I2665</f>
        <v>0</v>
      </c>
      <c r="K2665" s="335"/>
      <c r="L2665" s="329"/>
    </row>
    <row r="2666" spans="2:12" ht="15.75">
      <c r="B2666" s="258"/>
      <c r="C2666" s="266"/>
      <c r="D2666" s="731" t="s">
        <v>631</v>
      </c>
      <c r="E2666" s="732"/>
      <c r="F2666" s="732"/>
      <c r="G2666" s="732"/>
      <c r="H2666" s="732"/>
      <c r="I2666" s="733"/>
      <c r="J2666" s="328">
        <f>+J2665+J2663</f>
        <v>28900.79</v>
      </c>
      <c r="K2666" s="267"/>
      <c r="L2666" s="258"/>
    </row>
    <row r="2667" spans="2:12" ht="15.75">
      <c r="B2667" s="258"/>
      <c r="C2667" s="266"/>
      <c r="D2667" s="258"/>
      <c r="E2667" s="258"/>
      <c r="F2667" s="258"/>
      <c r="G2667" s="326"/>
      <c r="H2667" s="327"/>
      <c r="I2667" s="258"/>
      <c r="J2667" s="258"/>
      <c r="K2667" s="267"/>
      <c r="L2667" s="258"/>
    </row>
    <row r="2668" spans="2:12" ht="15.75">
      <c r="B2668" s="329"/>
      <c r="C2668" s="330"/>
      <c r="D2668" s="771" t="s">
        <v>21</v>
      </c>
      <c r="E2668" s="772"/>
      <c r="F2668" s="772"/>
      <c r="G2668" s="336"/>
      <c r="H2668" s="337"/>
      <c r="I2668" s="338">
        <v>0.24</v>
      </c>
      <c r="J2668" s="339">
        <f>+J2663*I2668</f>
        <v>6936.1895999999997</v>
      </c>
      <c r="K2668" s="335"/>
      <c r="L2668" s="329"/>
    </row>
    <row r="2669" spans="2:12" ht="15.75">
      <c r="B2669" s="329"/>
      <c r="C2669" s="330"/>
      <c r="D2669" s="773" t="s">
        <v>632</v>
      </c>
      <c r="E2669" s="774"/>
      <c r="F2669" s="774"/>
      <c r="G2669" s="336"/>
      <c r="H2669" s="337"/>
      <c r="I2669" s="340">
        <v>0.01</v>
      </c>
      <c r="J2669" s="341">
        <f>+J2663*I2669</f>
        <v>289.00790000000001</v>
      </c>
      <c r="K2669" s="335"/>
      <c r="L2669" s="329"/>
    </row>
    <row r="2670" spans="2:12" ht="15.75">
      <c r="B2670" s="329"/>
      <c r="C2670" s="330"/>
      <c r="D2670" s="773" t="s">
        <v>75</v>
      </c>
      <c r="E2670" s="774"/>
      <c r="F2670" s="774"/>
      <c r="G2670" s="342"/>
      <c r="H2670" s="343"/>
      <c r="I2670" s="340">
        <v>0.05</v>
      </c>
      <c r="J2670" s="341">
        <f>+J2663*I2670</f>
        <v>1445.0395000000001</v>
      </c>
      <c r="K2670" s="335"/>
      <c r="L2670" s="329"/>
    </row>
    <row r="2671" spans="2:12" ht="15.75">
      <c r="B2671" s="258"/>
      <c r="C2671" s="266"/>
      <c r="D2671" s="775" t="s">
        <v>633</v>
      </c>
      <c r="E2671" s="776"/>
      <c r="F2671" s="776"/>
      <c r="G2671" s="776"/>
      <c r="H2671" s="776"/>
      <c r="I2671" s="776"/>
      <c r="J2671" s="344">
        <f>SUM(J2668:J2670)</f>
        <v>8670.2369999999992</v>
      </c>
      <c r="K2671" s="267"/>
      <c r="L2671" s="258"/>
    </row>
    <row r="2672" spans="2:12" ht="15.75">
      <c r="B2672" s="258"/>
      <c r="C2672" s="266"/>
      <c r="D2672" s="757"/>
      <c r="E2672" s="757"/>
      <c r="F2672" s="757"/>
      <c r="G2672" s="757"/>
      <c r="H2672" s="757"/>
      <c r="I2672" s="757"/>
      <c r="J2672" s="757"/>
      <c r="K2672" s="267"/>
      <c r="L2672" s="258"/>
    </row>
    <row r="2673" spans="2:12" ht="15.75">
      <c r="B2673" s="258"/>
      <c r="C2673" s="266"/>
      <c r="D2673" s="759" t="s">
        <v>634</v>
      </c>
      <c r="E2673" s="760"/>
      <c r="F2673" s="760"/>
      <c r="G2673" s="760"/>
      <c r="H2673" s="760"/>
      <c r="I2673" s="761"/>
      <c r="J2673" s="345">
        <f>ROUND(SUM(J2666+J2671),0)</f>
        <v>37571</v>
      </c>
      <c r="K2673" s="267"/>
      <c r="L2673" s="258"/>
    </row>
    <row r="2674" spans="2:12" ht="15.75">
      <c r="B2674" s="258"/>
      <c r="C2674" s="266"/>
      <c r="D2674" s="757"/>
      <c r="E2674" s="757"/>
      <c r="F2674" s="757"/>
      <c r="G2674" s="757"/>
      <c r="H2674" s="757"/>
      <c r="I2674" s="757"/>
      <c r="J2674" s="757"/>
      <c r="K2674" s="267"/>
      <c r="L2674" s="258"/>
    </row>
    <row r="2675" spans="2:12" ht="15.75">
      <c r="B2675" s="258"/>
      <c r="C2675" s="266"/>
      <c r="D2675" s="762" t="s">
        <v>635</v>
      </c>
      <c r="E2675" s="763"/>
      <c r="F2675" s="764"/>
      <c r="G2675" s="765"/>
      <c r="H2675" s="766"/>
      <c r="I2675" s="766"/>
      <c r="J2675" s="767"/>
      <c r="K2675" s="267"/>
      <c r="L2675" s="258"/>
    </row>
    <row r="2676" spans="2:12" ht="15.75">
      <c r="B2676" s="258"/>
      <c r="C2676" s="266"/>
      <c r="D2676" s="753"/>
      <c r="E2676" s="785"/>
      <c r="F2676" s="786"/>
      <c r="G2676" s="768"/>
      <c r="H2676" s="769"/>
      <c r="I2676" s="769"/>
      <c r="J2676" s="770"/>
      <c r="K2676" s="267"/>
      <c r="L2676" s="258"/>
    </row>
    <row r="2677" spans="2:12" ht="15.75">
      <c r="B2677" s="258"/>
      <c r="C2677" s="266"/>
      <c r="D2677" s="753"/>
      <c r="E2677" s="785"/>
      <c r="F2677" s="786"/>
      <c r="G2677" s="756" t="s">
        <v>636</v>
      </c>
      <c r="H2677" s="757"/>
      <c r="I2677" s="757"/>
      <c r="J2677" s="758"/>
      <c r="K2677" s="267"/>
      <c r="L2677" s="258"/>
    </row>
    <row r="2678" spans="2:12" ht="15.75">
      <c r="B2678" s="258"/>
      <c r="C2678" s="266"/>
      <c r="D2678" s="753"/>
      <c r="E2678" s="785"/>
      <c r="F2678" s="786"/>
      <c r="G2678" s="756" t="s">
        <v>637</v>
      </c>
      <c r="H2678" s="757"/>
      <c r="I2678" s="757"/>
      <c r="J2678" s="758"/>
      <c r="K2678" s="267"/>
      <c r="L2678" s="258"/>
    </row>
    <row r="2679" spans="2:12" ht="15.75">
      <c r="B2679" s="258"/>
      <c r="C2679" s="266"/>
      <c r="D2679" s="753"/>
      <c r="E2679" s="785"/>
      <c r="F2679" s="786"/>
      <c r="G2679" s="756" t="s">
        <v>79</v>
      </c>
      <c r="H2679" s="757"/>
      <c r="I2679" s="757"/>
      <c r="J2679" s="758"/>
      <c r="K2679" s="267"/>
      <c r="L2679" s="258"/>
    </row>
    <row r="2680" spans="2:12" ht="15.75">
      <c r="B2680" s="258"/>
      <c r="C2680" s="266"/>
      <c r="D2680" s="787"/>
      <c r="E2680" s="788"/>
      <c r="F2680" s="789"/>
      <c r="G2680" s="756" t="s">
        <v>636</v>
      </c>
      <c r="H2680" s="757"/>
      <c r="I2680" s="757"/>
      <c r="J2680" s="758"/>
      <c r="K2680" s="267"/>
      <c r="L2680" s="258"/>
    </row>
    <row r="2681" spans="2:12" ht="15.75">
      <c r="B2681" s="258"/>
      <c r="C2681" s="266"/>
      <c r="D2681" s="777"/>
      <c r="E2681" s="790"/>
      <c r="F2681" s="791"/>
      <c r="G2681" s="780" t="s">
        <v>638</v>
      </c>
      <c r="H2681" s="781"/>
      <c r="I2681" s="781"/>
      <c r="J2681" s="782"/>
      <c r="K2681" s="267"/>
      <c r="L2681" s="258"/>
    </row>
    <row r="2682" spans="2:12" ht="15.75">
      <c r="B2682" s="258"/>
      <c r="C2682" s="346"/>
      <c r="D2682" s="347"/>
      <c r="E2682" s="347"/>
      <c r="F2682" s="347"/>
      <c r="G2682" s="348"/>
      <c r="H2682" s="349"/>
      <c r="I2682" s="347"/>
      <c r="J2682" s="347"/>
      <c r="K2682" s="350"/>
      <c r="L2682" s="258"/>
    </row>
    <row r="2683" spans="2:12" ht="15.75">
      <c r="B2683" s="258"/>
      <c r="C2683" s="258"/>
      <c r="D2683" s="258"/>
      <c r="E2683" s="258"/>
      <c r="F2683" s="258"/>
      <c r="G2683" s="326"/>
      <c r="H2683" s="351"/>
      <c r="I2683" s="258"/>
      <c r="J2683" s="258"/>
      <c r="K2683" s="258"/>
      <c r="L2683" s="258"/>
    </row>
    <row r="2684" spans="2:12" ht="15.75">
      <c r="B2684" s="258"/>
      <c r="C2684" s="259"/>
      <c r="D2684" s="259"/>
      <c r="E2684" s="259"/>
      <c r="F2684" s="259"/>
      <c r="G2684" s="416"/>
      <c r="H2684" s="416"/>
      <c r="I2684" s="259"/>
      <c r="J2684" s="259"/>
      <c r="K2684" s="258"/>
      <c r="L2684" s="258"/>
    </row>
    <row r="2685" spans="2:12" ht="15.75">
      <c r="B2685" s="258"/>
      <c r="C2685" s="261"/>
      <c r="D2685" s="262"/>
      <c r="E2685" s="262"/>
      <c r="F2685" s="262"/>
      <c r="G2685" s="263"/>
      <c r="H2685" s="264"/>
      <c r="I2685" s="262"/>
      <c r="J2685" s="262"/>
      <c r="K2685" s="265"/>
      <c r="L2685" s="258"/>
    </row>
    <row r="2686" spans="2:12" ht="15.75">
      <c r="B2686" s="258"/>
      <c r="C2686" s="266"/>
      <c r="D2686" s="671"/>
      <c r="E2686" s="672"/>
      <c r="F2686" s="675" t="s">
        <v>592</v>
      </c>
      <c r="G2686" s="676"/>
      <c r="H2686" s="677"/>
      <c r="I2686" s="681" t="s">
        <v>593</v>
      </c>
      <c r="J2686" s="682"/>
      <c r="K2686" s="267"/>
      <c r="L2686" s="258"/>
    </row>
    <row r="2687" spans="2:12" ht="15.75">
      <c r="B2687" s="258"/>
      <c r="C2687" s="266"/>
      <c r="D2687" s="673"/>
      <c r="E2687" s="674"/>
      <c r="F2687" s="678"/>
      <c r="G2687" s="679"/>
      <c r="H2687" s="680"/>
      <c r="I2687" s="683" t="s">
        <v>594</v>
      </c>
      <c r="J2687" s="684"/>
      <c r="K2687" s="267"/>
      <c r="L2687" s="258"/>
    </row>
    <row r="2688" spans="2:12" ht="16.5">
      <c r="B2688" s="258"/>
      <c r="C2688" s="266"/>
      <c r="D2688" s="685" t="s">
        <v>595</v>
      </c>
      <c r="E2688" s="686"/>
      <c r="F2688" s="686"/>
      <c r="G2688" s="686"/>
      <c r="H2688" s="687"/>
      <c r="I2688" s="683" t="s">
        <v>596</v>
      </c>
      <c r="J2688" s="684"/>
      <c r="K2688" s="267"/>
      <c r="L2688" s="258"/>
    </row>
    <row r="2689" spans="2:12" ht="16.5">
      <c r="B2689" s="258"/>
      <c r="C2689" s="266"/>
      <c r="D2689" s="708" t="s">
        <v>597</v>
      </c>
      <c r="E2689" s="709"/>
      <c r="F2689" s="709"/>
      <c r="G2689" s="709"/>
      <c r="H2689" s="709"/>
      <c r="I2689" s="709"/>
      <c r="J2689" s="710"/>
      <c r="K2689" s="267"/>
      <c r="L2689" s="258"/>
    </row>
    <row r="2690" spans="2:12" ht="15.75">
      <c r="B2690" s="258"/>
      <c r="C2690" s="266"/>
      <c r="D2690" s="268"/>
      <c r="E2690" s="268"/>
      <c r="F2690" s="268"/>
      <c r="G2690" s="269"/>
      <c r="H2690" s="269"/>
      <c r="I2690" s="268"/>
      <c r="J2690" s="268"/>
      <c r="K2690" s="267"/>
      <c r="L2690" s="258"/>
    </row>
    <row r="2691" spans="2:12" ht="16.5">
      <c r="B2691" s="259"/>
      <c r="C2691" s="270"/>
      <c r="D2691" s="271" t="s">
        <v>598</v>
      </c>
      <c r="E2691" s="711" t="s">
        <v>599</v>
      </c>
      <c r="F2691" s="712"/>
      <c r="G2691" s="712"/>
      <c r="H2691" s="712"/>
      <c r="I2691" s="712"/>
      <c r="J2691" s="713"/>
      <c r="K2691" s="272"/>
      <c r="L2691" s="259"/>
    </row>
    <row r="2692" spans="2:12" ht="16.5">
      <c r="B2692" s="258"/>
      <c r="C2692" s="266"/>
      <c r="D2692" s="273">
        <v>2</v>
      </c>
      <c r="E2692" s="714" t="s">
        <v>653</v>
      </c>
      <c r="F2692" s="715"/>
      <c r="G2692" s="715"/>
      <c r="H2692" s="715"/>
      <c r="I2692" s="715"/>
      <c r="J2692" s="716"/>
      <c r="K2692" s="267"/>
      <c r="L2692" s="258"/>
    </row>
    <row r="2693" spans="2:12" ht="16.5">
      <c r="B2693" s="259"/>
      <c r="C2693" s="270"/>
      <c r="D2693" s="271" t="s">
        <v>601</v>
      </c>
      <c r="E2693" s="711" t="s">
        <v>602</v>
      </c>
      <c r="F2693" s="712"/>
      <c r="G2693" s="712"/>
      <c r="H2693" s="712"/>
      <c r="I2693" s="712"/>
      <c r="J2693" s="713"/>
      <c r="K2693" s="272"/>
      <c r="L2693" s="259"/>
    </row>
    <row r="2694" spans="2:12" ht="16.5">
      <c r="B2694" s="258"/>
      <c r="C2694" s="266"/>
      <c r="D2694" s="274">
        <v>2.1</v>
      </c>
      <c r="E2694" s="714" t="s">
        <v>772</v>
      </c>
      <c r="F2694" s="715"/>
      <c r="G2694" s="715"/>
      <c r="H2694" s="715"/>
      <c r="I2694" s="715"/>
      <c r="J2694" s="716"/>
      <c r="K2694" s="267"/>
      <c r="L2694" s="258"/>
    </row>
    <row r="2695" spans="2:12" ht="16.5">
      <c r="B2695" s="259"/>
      <c r="C2695" s="270"/>
      <c r="D2695" s="275" t="s">
        <v>604</v>
      </c>
      <c r="E2695" s="717" t="s">
        <v>605</v>
      </c>
      <c r="F2695" s="718"/>
      <c r="G2695" s="718"/>
      <c r="H2695" s="718"/>
      <c r="I2695" s="719"/>
      <c r="J2695" s="723" t="s">
        <v>606</v>
      </c>
      <c r="K2695" s="272"/>
      <c r="L2695" s="259"/>
    </row>
    <row r="2696" spans="2:12" ht="16.5">
      <c r="B2696" s="258"/>
      <c r="C2696" s="266"/>
      <c r="D2696" s="276" t="s">
        <v>805</v>
      </c>
      <c r="E2696" s="720"/>
      <c r="F2696" s="721"/>
      <c r="G2696" s="721"/>
      <c r="H2696" s="721"/>
      <c r="I2696" s="722"/>
      <c r="J2696" s="724"/>
      <c r="K2696" s="267"/>
      <c r="L2696" s="258"/>
    </row>
    <row r="2697" spans="2:12" ht="16.5">
      <c r="B2697" s="259"/>
      <c r="C2697" s="270"/>
      <c r="D2697" s="275" t="s">
        <v>608</v>
      </c>
      <c r="E2697" s="692" t="s">
        <v>250</v>
      </c>
      <c r="F2697" s="693"/>
      <c r="G2697" s="693"/>
      <c r="H2697" s="693"/>
      <c r="I2697" s="694"/>
      <c r="J2697" s="698" t="s">
        <v>225</v>
      </c>
      <c r="K2697" s="272"/>
      <c r="L2697" s="259"/>
    </row>
    <row r="2698" spans="2:12" ht="16.5">
      <c r="B2698" s="258"/>
      <c r="C2698" s="266"/>
      <c r="D2698" s="276" t="s">
        <v>805</v>
      </c>
      <c r="E2698" s="695"/>
      <c r="F2698" s="696"/>
      <c r="G2698" s="696"/>
      <c r="H2698" s="696"/>
      <c r="I2698" s="697"/>
      <c r="J2698" s="699"/>
      <c r="K2698" s="267"/>
      <c r="L2698" s="258"/>
    </row>
    <row r="2699" spans="2:12" ht="15.75">
      <c r="B2699" s="258"/>
      <c r="C2699" s="266"/>
      <c r="D2699" s="700"/>
      <c r="E2699" s="700"/>
      <c r="F2699" s="700"/>
      <c r="G2699" s="700"/>
      <c r="H2699" s="700"/>
      <c r="I2699" s="700"/>
      <c r="J2699" s="700"/>
      <c r="K2699" s="267"/>
      <c r="L2699" s="258"/>
    </row>
    <row r="2700" spans="2:12" ht="15.75">
      <c r="B2700" s="258"/>
      <c r="C2700" s="266"/>
      <c r="D2700" s="701" t="s">
        <v>609</v>
      </c>
      <c r="E2700" s="702"/>
      <c r="F2700" s="702"/>
      <c r="G2700" s="702"/>
      <c r="H2700" s="702"/>
      <c r="I2700" s="702"/>
      <c r="J2700" s="703"/>
      <c r="K2700" s="267"/>
      <c r="L2700" s="258"/>
    </row>
    <row r="2701" spans="2:12" ht="15.75">
      <c r="B2701" s="258"/>
      <c r="C2701" s="266"/>
      <c r="D2701" s="704" t="s">
        <v>70</v>
      </c>
      <c r="E2701" s="705"/>
      <c r="F2701" s="705"/>
      <c r="G2701" s="277" t="s">
        <v>606</v>
      </c>
      <c r="H2701" s="277" t="s">
        <v>610</v>
      </c>
      <c r="I2701" s="278" t="s">
        <v>611</v>
      </c>
      <c r="J2701" s="279" t="s">
        <v>612</v>
      </c>
      <c r="K2701" s="267"/>
      <c r="L2701" s="258"/>
    </row>
    <row r="2702" spans="2:12" ht="15.75">
      <c r="B2702" s="258"/>
      <c r="C2702" s="266"/>
      <c r="D2702" s="847" t="s">
        <v>806</v>
      </c>
      <c r="E2702" s="848"/>
      <c r="F2702" s="849"/>
      <c r="G2702" s="417" t="s">
        <v>225</v>
      </c>
      <c r="H2702" s="418">
        <v>90616</v>
      </c>
      <c r="I2702" s="282">
        <v>1</v>
      </c>
      <c r="J2702" s="283">
        <f>ROUND((+IF(D2702="","",H2702*I2702)),2)</f>
        <v>90616</v>
      </c>
      <c r="K2702" s="267"/>
      <c r="L2702" s="258"/>
    </row>
    <row r="2703" spans="2:12" ht="15.75">
      <c r="B2703" s="258"/>
      <c r="C2703" s="266"/>
      <c r="D2703" s="844"/>
      <c r="E2703" s="845"/>
      <c r="F2703" s="846"/>
      <c r="G2703" s="387" t="s">
        <v>618</v>
      </c>
      <c r="H2703" s="388" t="s">
        <v>618</v>
      </c>
      <c r="I2703" s="286"/>
      <c r="J2703" s="287" t="str">
        <f t="shared" ref="J2703:J2710" si="28">+IF(D2703="","",H2703*I2703)</f>
        <v/>
      </c>
      <c r="K2703" s="267"/>
      <c r="L2703" s="258"/>
    </row>
    <row r="2704" spans="2:12" ht="15.75">
      <c r="B2704" s="258"/>
      <c r="C2704" s="266"/>
      <c r="D2704" s="844"/>
      <c r="E2704" s="845"/>
      <c r="F2704" s="846"/>
      <c r="G2704" s="387" t="s">
        <v>618</v>
      </c>
      <c r="H2704" s="388" t="s">
        <v>618</v>
      </c>
      <c r="I2704" s="286"/>
      <c r="J2704" s="287" t="str">
        <f t="shared" si="28"/>
        <v/>
      </c>
      <c r="K2704" s="267"/>
      <c r="L2704" s="258"/>
    </row>
    <row r="2705" spans="2:12" ht="15.75">
      <c r="B2705" s="258"/>
      <c r="C2705" s="266"/>
      <c r="D2705" s="844"/>
      <c r="E2705" s="845"/>
      <c r="F2705" s="846"/>
      <c r="G2705" s="387" t="s">
        <v>618</v>
      </c>
      <c r="H2705" s="388" t="s">
        <v>618</v>
      </c>
      <c r="I2705" s="286"/>
      <c r="J2705" s="287" t="str">
        <f t="shared" si="28"/>
        <v/>
      </c>
      <c r="K2705" s="267"/>
      <c r="L2705" s="258"/>
    </row>
    <row r="2706" spans="2:12" ht="15.75">
      <c r="B2706" s="258"/>
      <c r="C2706" s="266"/>
      <c r="D2706" s="844"/>
      <c r="E2706" s="845"/>
      <c r="F2706" s="846"/>
      <c r="G2706" s="387" t="s">
        <v>618</v>
      </c>
      <c r="H2706" s="388" t="s">
        <v>618</v>
      </c>
      <c r="I2706" s="286"/>
      <c r="J2706" s="287" t="str">
        <f t="shared" si="28"/>
        <v/>
      </c>
      <c r="K2706" s="267"/>
      <c r="L2706" s="258"/>
    </row>
    <row r="2707" spans="2:12" ht="15.75">
      <c r="B2707" s="258"/>
      <c r="C2707" s="266"/>
      <c r="D2707" s="844"/>
      <c r="E2707" s="845"/>
      <c r="F2707" s="846"/>
      <c r="G2707" s="387" t="s">
        <v>618</v>
      </c>
      <c r="H2707" s="388" t="s">
        <v>618</v>
      </c>
      <c r="I2707" s="286"/>
      <c r="J2707" s="287" t="str">
        <f t="shared" si="28"/>
        <v/>
      </c>
      <c r="K2707" s="267"/>
      <c r="L2707" s="258"/>
    </row>
    <row r="2708" spans="2:12" ht="15.75">
      <c r="B2708" s="258"/>
      <c r="C2708" s="266"/>
      <c r="D2708" s="844"/>
      <c r="E2708" s="845"/>
      <c r="F2708" s="846"/>
      <c r="G2708" s="387" t="s">
        <v>618</v>
      </c>
      <c r="H2708" s="388" t="s">
        <v>618</v>
      </c>
      <c r="I2708" s="286"/>
      <c r="J2708" s="287" t="str">
        <f t="shared" si="28"/>
        <v/>
      </c>
      <c r="K2708" s="267"/>
      <c r="L2708" s="258"/>
    </row>
    <row r="2709" spans="2:12" ht="15.75">
      <c r="B2709" s="258"/>
      <c r="C2709" s="266"/>
      <c r="D2709" s="844"/>
      <c r="E2709" s="845"/>
      <c r="F2709" s="846"/>
      <c r="G2709" s="387" t="s">
        <v>618</v>
      </c>
      <c r="H2709" s="388" t="s">
        <v>618</v>
      </c>
      <c r="I2709" s="286"/>
      <c r="J2709" s="287" t="str">
        <f t="shared" si="28"/>
        <v/>
      </c>
      <c r="K2709" s="267"/>
      <c r="L2709" s="258"/>
    </row>
    <row r="2710" spans="2:12" ht="15.75">
      <c r="B2710" s="258"/>
      <c r="C2710" s="266"/>
      <c r="D2710" s="690"/>
      <c r="E2710" s="691"/>
      <c r="F2710" s="691"/>
      <c r="G2710" s="420" t="s">
        <v>618</v>
      </c>
      <c r="H2710" s="421" t="s">
        <v>618</v>
      </c>
      <c r="I2710" s="290"/>
      <c r="J2710" s="291" t="str">
        <f t="shared" si="28"/>
        <v/>
      </c>
      <c r="K2710" s="267"/>
      <c r="L2710" s="258"/>
    </row>
    <row r="2711" spans="2:12" ht="15.75">
      <c r="B2711" s="258"/>
      <c r="C2711" s="266"/>
      <c r="D2711" s="258"/>
      <c r="E2711" s="258"/>
      <c r="F2711" s="258"/>
      <c r="G2711" s="740" t="s">
        <v>619</v>
      </c>
      <c r="H2711" s="740"/>
      <c r="I2711" s="741"/>
      <c r="J2711" s="293">
        <f>+ROUND(SUM(J2702:J2710),2)</f>
        <v>90616</v>
      </c>
      <c r="K2711" s="267"/>
      <c r="L2711" s="258"/>
    </row>
    <row r="2712" spans="2:12" ht="15.75">
      <c r="B2712" s="258"/>
      <c r="C2712" s="266"/>
      <c r="D2712" s="258"/>
      <c r="E2712" s="258"/>
      <c r="F2712" s="258"/>
      <c r="G2712" s="294"/>
      <c r="H2712" s="294"/>
      <c r="I2712" s="292"/>
      <c r="J2712" s="295"/>
      <c r="K2712" s="267"/>
      <c r="L2712" s="258"/>
    </row>
    <row r="2713" spans="2:12" ht="15.75">
      <c r="B2713" s="258"/>
      <c r="C2713" s="266"/>
      <c r="D2713" s="701" t="s">
        <v>620</v>
      </c>
      <c r="E2713" s="702"/>
      <c r="F2713" s="702"/>
      <c r="G2713" s="702"/>
      <c r="H2713" s="702"/>
      <c r="I2713" s="702"/>
      <c r="J2713" s="703"/>
      <c r="K2713" s="267"/>
      <c r="L2713" s="258"/>
    </row>
    <row r="2714" spans="2:12" ht="15.75">
      <c r="B2714" s="258"/>
      <c r="C2714" s="266"/>
      <c r="D2714" s="747" t="s">
        <v>70</v>
      </c>
      <c r="E2714" s="747"/>
      <c r="F2714" s="747"/>
      <c r="G2714" s="297" t="s">
        <v>606</v>
      </c>
      <c r="H2714" s="297" t="s">
        <v>621</v>
      </c>
      <c r="I2714" s="296" t="s">
        <v>611</v>
      </c>
      <c r="J2714" s="296" t="s">
        <v>612</v>
      </c>
      <c r="K2714" s="267"/>
      <c r="L2714" s="258"/>
    </row>
    <row r="2715" spans="2:12" ht="15.75">
      <c r="B2715" s="258"/>
      <c r="C2715" s="266"/>
      <c r="D2715" s="750" t="s">
        <v>622</v>
      </c>
      <c r="E2715" s="751"/>
      <c r="F2715" s="752"/>
      <c r="G2715" s="298" t="s">
        <v>623</v>
      </c>
      <c r="H2715" s="301">
        <v>14097.99</v>
      </c>
      <c r="I2715" s="422">
        <v>0.05</v>
      </c>
      <c r="J2715" s="287">
        <f>+IF(D2715="","",H2715*I2715)</f>
        <v>704.89949999999999</v>
      </c>
      <c r="K2715" s="267"/>
      <c r="L2715" s="258"/>
    </row>
    <row r="2716" spans="2:12" ht="15.75">
      <c r="B2716" s="258"/>
      <c r="C2716" s="266"/>
      <c r="D2716" s="688" t="s">
        <v>801</v>
      </c>
      <c r="E2716" s="689"/>
      <c r="F2716" s="689"/>
      <c r="G2716" s="387" t="s">
        <v>649</v>
      </c>
      <c r="H2716" s="388">
        <v>4621</v>
      </c>
      <c r="I2716" s="286">
        <v>7.0000000000000007E-2</v>
      </c>
      <c r="J2716" s="287">
        <f>+IF(D2716="","",H2716*I2716)</f>
        <v>323.47000000000003</v>
      </c>
      <c r="K2716" s="267"/>
      <c r="L2716" s="258"/>
    </row>
    <row r="2717" spans="2:12" ht="15.75">
      <c r="B2717" s="258"/>
      <c r="C2717" s="266"/>
      <c r="D2717" s="783" t="s">
        <v>686</v>
      </c>
      <c r="E2717" s="784"/>
      <c r="F2717" s="784"/>
      <c r="G2717" s="304" t="s">
        <v>659</v>
      </c>
      <c r="H2717" s="305">
        <v>27700</v>
      </c>
      <c r="I2717" s="306">
        <v>0.05</v>
      </c>
      <c r="J2717" s="307">
        <f>+IF(D2717="","",H2717*I2717)</f>
        <v>1385</v>
      </c>
      <c r="K2717" s="267"/>
      <c r="L2717" s="258"/>
    </row>
    <row r="2718" spans="2:12" ht="15.75">
      <c r="B2718" s="258"/>
      <c r="C2718" s="266"/>
      <c r="D2718" s="258"/>
      <c r="E2718" s="258"/>
      <c r="F2718" s="258"/>
      <c r="G2718" s="740" t="s">
        <v>624</v>
      </c>
      <c r="H2718" s="740"/>
      <c r="I2718" s="741"/>
      <c r="J2718" s="308">
        <f>ROUND(+SUM(J2715:J2717),2)</f>
        <v>2413.37</v>
      </c>
      <c r="K2718" s="267"/>
      <c r="L2718" s="258"/>
    </row>
    <row r="2719" spans="2:12" ht="15.75">
      <c r="B2719" s="258"/>
      <c r="C2719" s="266"/>
      <c r="D2719" s="670"/>
      <c r="E2719" s="670"/>
      <c r="F2719" s="670"/>
      <c r="G2719" s="670"/>
      <c r="H2719" s="670"/>
      <c r="I2719" s="670"/>
      <c r="J2719" s="670"/>
      <c r="K2719" s="267"/>
      <c r="L2719" s="258"/>
    </row>
    <row r="2720" spans="2:12" ht="15.75">
      <c r="B2720" s="258"/>
      <c r="C2720" s="266"/>
      <c r="D2720" s="742" t="s">
        <v>625</v>
      </c>
      <c r="E2720" s="743"/>
      <c r="F2720" s="743"/>
      <c r="G2720" s="743"/>
      <c r="H2720" s="743"/>
      <c r="I2720" s="743"/>
      <c r="J2720" s="744"/>
      <c r="K2720" s="267"/>
      <c r="L2720" s="309"/>
    </row>
    <row r="2721" spans="2:12" ht="15.75">
      <c r="B2721" s="310"/>
      <c r="C2721" s="311"/>
      <c r="D2721" s="745" t="s">
        <v>70</v>
      </c>
      <c r="E2721" s="746"/>
      <c r="F2721" s="746"/>
      <c r="G2721" s="313" t="s">
        <v>606</v>
      </c>
      <c r="H2721" s="314" t="s">
        <v>621</v>
      </c>
      <c r="I2721" s="312" t="s">
        <v>611</v>
      </c>
      <c r="J2721" s="315" t="s">
        <v>612</v>
      </c>
      <c r="K2721" s="316"/>
      <c r="L2721" s="317"/>
    </row>
    <row r="2722" spans="2:12" ht="15.75">
      <c r="B2722" s="258"/>
      <c r="C2722" s="266"/>
      <c r="D2722" s="725" t="s">
        <v>804</v>
      </c>
      <c r="E2722" s="726"/>
      <c r="F2722" s="726"/>
      <c r="G2722" s="318" t="s">
        <v>661</v>
      </c>
      <c r="H2722" s="319">
        <v>21041.777624999999</v>
      </c>
      <c r="I2722" s="320">
        <v>0.67</v>
      </c>
      <c r="J2722" s="321">
        <f>(+IF(D2722="","",(H2722*I2722)))</f>
        <v>14097.991008749999</v>
      </c>
      <c r="K2722" s="267"/>
      <c r="L2722" s="309"/>
    </row>
    <row r="2723" spans="2:12" ht="15.75">
      <c r="B2723" s="258"/>
      <c r="C2723" s="266"/>
      <c r="D2723" s="725"/>
      <c r="E2723" s="726"/>
      <c r="F2723" s="726"/>
      <c r="G2723" s="318"/>
      <c r="H2723" s="319" t="s">
        <v>618</v>
      </c>
      <c r="I2723" s="320"/>
      <c r="J2723" s="321" t="str">
        <f>(+IF(D2723="","",(H2723*I2723)))</f>
        <v/>
      </c>
      <c r="K2723" s="267"/>
      <c r="L2723" s="309"/>
    </row>
    <row r="2724" spans="2:12" ht="15.75">
      <c r="B2724" s="258"/>
      <c r="C2724" s="266"/>
      <c r="D2724" s="725"/>
      <c r="E2724" s="726"/>
      <c r="F2724" s="726"/>
      <c r="G2724" s="318"/>
      <c r="H2724" s="319"/>
      <c r="I2724" s="320"/>
      <c r="J2724" s="321" t="str">
        <f>(+IF(D2724="","",(H2724*I2724)))</f>
        <v/>
      </c>
      <c r="K2724" s="267"/>
      <c r="L2724" s="309"/>
    </row>
    <row r="2725" spans="2:12" ht="15.75">
      <c r="B2725" s="258"/>
      <c r="C2725" s="266"/>
      <c r="D2725" s="727"/>
      <c r="E2725" s="728"/>
      <c r="F2725" s="728"/>
      <c r="G2725" s="318"/>
      <c r="H2725" s="319"/>
      <c r="I2725" s="324"/>
      <c r="J2725" s="325" t="str">
        <f>(+IF(D2725="","",(H2725*I2725)))</f>
        <v/>
      </c>
      <c r="K2725" s="267"/>
      <c r="L2725" s="309"/>
    </row>
    <row r="2726" spans="2:12" ht="15.75">
      <c r="B2726" s="258"/>
      <c r="C2726" s="266"/>
      <c r="D2726" s="258"/>
      <c r="E2726" s="258"/>
      <c r="F2726" s="258"/>
      <c r="G2726" s="729" t="s">
        <v>628</v>
      </c>
      <c r="H2726" s="729"/>
      <c r="I2726" s="730"/>
      <c r="J2726" s="293">
        <f>+ROUND(SUM(J2722:J2725),2)</f>
        <v>14097.99</v>
      </c>
      <c r="K2726" s="267"/>
      <c r="L2726" s="309"/>
    </row>
    <row r="2727" spans="2:12" ht="15.75">
      <c r="B2727" s="258"/>
      <c r="C2727" s="266"/>
      <c r="D2727" s="258"/>
      <c r="E2727" s="258"/>
      <c r="F2727" s="258"/>
      <c r="G2727" s="326"/>
      <c r="H2727" s="327"/>
      <c r="I2727" s="258"/>
      <c r="J2727" s="258"/>
      <c r="K2727" s="267"/>
      <c r="L2727" s="258"/>
    </row>
    <row r="2728" spans="2:12" ht="15.75">
      <c r="B2728" s="258"/>
      <c r="C2728" s="266"/>
      <c r="D2728" s="731" t="s">
        <v>629</v>
      </c>
      <c r="E2728" s="732"/>
      <c r="F2728" s="732"/>
      <c r="G2728" s="732"/>
      <c r="H2728" s="732"/>
      <c r="I2728" s="733"/>
      <c r="J2728" s="328">
        <f>ROUND((SUM(+J2711+J2718+J2726)),2)</f>
        <v>107127.36</v>
      </c>
      <c r="K2728" s="267"/>
      <c r="L2728" s="258"/>
    </row>
    <row r="2729" spans="2:12" ht="15.75">
      <c r="B2729" s="258"/>
      <c r="C2729" s="266"/>
      <c r="D2729" s="258"/>
      <c r="E2729" s="258"/>
      <c r="F2729" s="258"/>
      <c r="G2729" s="326"/>
      <c r="H2729" s="327"/>
      <c r="I2729" s="258"/>
      <c r="J2729" s="258"/>
      <c r="K2729" s="267"/>
      <c r="L2729" s="258"/>
    </row>
    <row r="2730" spans="2:12" ht="15.75">
      <c r="B2730" s="329"/>
      <c r="C2730" s="330"/>
      <c r="D2730" s="734" t="s">
        <v>630</v>
      </c>
      <c r="E2730" s="735"/>
      <c r="F2730" s="736"/>
      <c r="G2730" s="331"/>
      <c r="H2730" s="332"/>
      <c r="I2730" s="333">
        <v>0</v>
      </c>
      <c r="J2730" s="334">
        <f>+J2728*I2730</f>
        <v>0</v>
      </c>
      <c r="K2730" s="335"/>
      <c r="L2730" s="329"/>
    </row>
    <row r="2731" spans="2:12" ht="15.75">
      <c r="B2731" s="258"/>
      <c r="C2731" s="266"/>
      <c r="D2731" s="731" t="s">
        <v>631</v>
      </c>
      <c r="E2731" s="732"/>
      <c r="F2731" s="732"/>
      <c r="G2731" s="732"/>
      <c r="H2731" s="732"/>
      <c r="I2731" s="733"/>
      <c r="J2731" s="328">
        <f>+J2730+J2728</f>
        <v>107127.36</v>
      </c>
      <c r="K2731" s="267"/>
      <c r="L2731" s="258"/>
    </row>
    <row r="2732" spans="2:12" ht="15.75">
      <c r="B2732" s="258"/>
      <c r="C2732" s="266"/>
      <c r="D2732" s="258"/>
      <c r="E2732" s="258"/>
      <c r="F2732" s="258"/>
      <c r="G2732" s="326"/>
      <c r="H2732" s="327"/>
      <c r="I2732" s="258"/>
      <c r="J2732" s="258"/>
      <c r="K2732" s="267"/>
      <c r="L2732" s="258"/>
    </row>
    <row r="2733" spans="2:12" ht="15.75">
      <c r="B2733" s="329"/>
      <c r="C2733" s="330"/>
      <c r="D2733" s="771" t="s">
        <v>21</v>
      </c>
      <c r="E2733" s="772"/>
      <c r="F2733" s="772"/>
      <c r="G2733" s="336"/>
      <c r="H2733" s="337"/>
      <c r="I2733" s="338">
        <v>0.24</v>
      </c>
      <c r="J2733" s="339">
        <f>+J2728*I2733</f>
        <v>25710.5664</v>
      </c>
      <c r="K2733" s="335"/>
      <c r="L2733" s="329"/>
    </row>
    <row r="2734" spans="2:12" ht="15.75">
      <c r="B2734" s="329"/>
      <c r="C2734" s="330"/>
      <c r="D2734" s="773" t="s">
        <v>632</v>
      </c>
      <c r="E2734" s="774"/>
      <c r="F2734" s="774"/>
      <c r="G2734" s="336"/>
      <c r="H2734" s="337"/>
      <c r="I2734" s="340">
        <v>0.01</v>
      </c>
      <c r="J2734" s="341">
        <f>+J2728*I2734</f>
        <v>1071.2736</v>
      </c>
      <c r="K2734" s="335"/>
      <c r="L2734" s="329"/>
    </row>
    <row r="2735" spans="2:12" ht="15.75">
      <c r="B2735" s="329"/>
      <c r="C2735" s="330"/>
      <c r="D2735" s="773" t="s">
        <v>75</v>
      </c>
      <c r="E2735" s="774"/>
      <c r="F2735" s="774"/>
      <c r="G2735" s="342"/>
      <c r="H2735" s="343"/>
      <c r="I2735" s="340">
        <v>0.05</v>
      </c>
      <c r="J2735" s="341">
        <f>+J2728*I2735</f>
        <v>5356.3680000000004</v>
      </c>
      <c r="K2735" s="335"/>
      <c r="L2735" s="329"/>
    </row>
    <row r="2736" spans="2:12" ht="15.75">
      <c r="B2736" s="258"/>
      <c r="C2736" s="266"/>
      <c r="D2736" s="775" t="s">
        <v>633</v>
      </c>
      <c r="E2736" s="776"/>
      <c r="F2736" s="776"/>
      <c r="G2736" s="776"/>
      <c r="H2736" s="776"/>
      <c r="I2736" s="776"/>
      <c r="J2736" s="344">
        <f>SUM(J2733:J2735)</f>
        <v>32138.207999999999</v>
      </c>
      <c r="K2736" s="267"/>
      <c r="L2736" s="258"/>
    </row>
    <row r="2737" spans="2:12" ht="15.75">
      <c r="B2737" s="258"/>
      <c r="C2737" s="266"/>
      <c r="D2737" s="757"/>
      <c r="E2737" s="757"/>
      <c r="F2737" s="757"/>
      <c r="G2737" s="757"/>
      <c r="H2737" s="757"/>
      <c r="I2737" s="757"/>
      <c r="J2737" s="757"/>
      <c r="K2737" s="267"/>
      <c r="L2737" s="258"/>
    </row>
    <row r="2738" spans="2:12" ht="15.75">
      <c r="B2738" s="258"/>
      <c r="C2738" s="266"/>
      <c r="D2738" s="759" t="s">
        <v>634</v>
      </c>
      <c r="E2738" s="760"/>
      <c r="F2738" s="760"/>
      <c r="G2738" s="760"/>
      <c r="H2738" s="760"/>
      <c r="I2738" s="761"/>
      <c r="J2738" s="345">
        <f>ROUND(SUM(J2731+J2736),0)</f>
        <v>139266</v>
      </c>
      <c r="K2738" s="267"/>
      <c r="L2738" s="258"/>
    </row>
    <row r="2739" spans="2:12" ht="15.75">
      <c r="B2739" s="258"/>
      <c r="C2739" s="266"/>
      <c r="D2739" s="757"/>
      <c r="E2739" s="757"/>
      <c r="F2739" s="757"/>
      <c r="G2739" s="757"/>
      <c r="H2739" s="757"/>
      <c r="I2739" s="757"/>
      <c r="J2739" s="757"/>
      <c r="K2739" s="267"/>
      <c r="L2739" s="258"/>
    </row>
    <row r="2740" spans="2:12" ht="15.75">
      <c r="B2740" s="258"/>
      <c r="C2740" s="266"/>
      <c r="D2740" s="762" t="s">
        <v>635</v>
      </c>
      <c r="E2740" s="763"/>
      <c r="F2740" s="764"/>
      <c r="G2740" s="765"/>
      <c r="H2740" s="766"/>
      <c r="I2740" s="766"/>
      <c r="J2740" s="767"/>
      <c r="K2740" s="267"/>
      <c r="L2740" s="258"/>
    </row>
    <row r="2741" spans="2:12" ht="15.75">
      <c r="B2741" s="258"/>
      <c r="C2741" s="266"/>
      <c r="D2741" s="753"/>
      <c r="E2741" s="785"/>
      <c r="F2741" s="786"/>
      <c r="G2741" s="768"/>
      <c r="H2741" s="769"/>
      <c r="I2741" s="769"/>
      <c r="J2741" s="770"/>
      <c r="K2741" s="267"/>
      <c r="L2741" s="258"/>
    </row>
    <row r="2742" spans="2:12" ht="15.75">
      <c r="B2742" s="258"/>
      <c r="C2742" s="266"/>
      <c r="D2742" s="753"/>
      <c r="E2742" s="785"/>
      <c r="F2742" s="786"/>
      <c r="G2742" s="756" t="s">
        <v>636</v>
      </c>
      <c r="H2742" s="757"/>
      <c r="I2742" s="757"/>
      <c r="J2742" s="758"/>
      <c r="K2742" s="267"/>
      <c r="L2742" s="258"/>
    </row>
    <row r="2743" spans="2:12" ht="15.75">
      <c r="B2743" s="258"/>
      <c r="C2743" s="266"/>
      <c r="D2743" s="753"/>
      <c r="E2743" s="785"/>
      <c r="F2743" s="786"/>
      <c r="G2743" s="756" t="s">
        <v>637</v>
      </c>
      <c r="H2743" s="757"/>
      <c r="I2743" s="757"/>
      <c r="J2743" s="758"/>
      <c r="K2743" s="267"/>
      <c r="L2743" s="258"/>
    </row>
    <row r="2744" spans="2:12" ht="15.75">
      <c r="B2744" s="258"/>
      <c r="C2744" s="266"/>
      <c r="D2744" s="753"/>
      <c r="E2744" s="785"/>
      <c r="F2744" s="786"/>
      <c r="G2744" s="756" t="s">
        <v>79</v>
      </c>
      <c r="H2744" s="757"/>
      <c r="I2744" s="757"/>
      <c r="J2744" s="758"/>
      <c r="K2744" s="267"/>
      <c r="L2744" s="258"/>
    </row>
    <row r="2745" spans="2:12" ht="15.75">
      <c r="B2745" s="258"/>
      <c r="C2745" s="266"/>
      <c r="D2745" s="787"/>
      <c r="E2745" s="788"/>
      <c r="F2745" s="789"/>
      <c r="G2745" s="756" t="s">
        <v>636</v>
      </c>
      <c r="H2745" s="757"/>
      <c r="I2745" s="757"/>
      <c r="J2745" s="758"/>
      <c r="K2745" s="267"/>
      <c r="L2745" s="258"/>
    </row>
    <row r="2746" spans="2:12" ht="15.75">
      <c r="B2746" s="258"/>
      <c r="C2746" s="266"/>
      <c r="D2746" s="777"/>
      <c r="E2746" s="790"/>
      <c r="F2746" s="791"/>
      <c r="G2746" s="780" t="s">
        <v>638</v>
      </c>
      <c r="H2746" s="781"/>
      <c r="I2746" s="781"/>
      <c r="J2746" s="782"/>
      <c r="K2746" s="267"/>
      <c r="L2746" s="258"/>
    </row>
    <row r="2747" spans="2:12" ht="15.75">
      <c r="B2747" s="258"/>
      <c r="C2747" s="346"/>
      <c r="D2747" s="347"/>
      <c r="E2747" s="347"/>
      <c r="F2747" s="347"/>
      <c r="G2747" s="348"/>
      <c r="H2747" s="349"/>
      <c r="I2747" s="347"/>
      <c r="J2747" s="347"/>
      <c r="K2747" s="350"/>
      <c r="L2747" s="258"/>
    </row>
    <row r="2748" spans="2:12" ht="15.75">
      <c r="B2748" s="258"/>
      <c r="C2748" s="258"/>
      <c r="D2748" s="258"/>
      <c r="E2748" s="258"/>
      <c r="F2748" s="258"/>
      <c r="G2748" s="326"/>
      <c r="H2748" s="351"/>
      <c r="I2748" s="258"/>
      <c r="J2748" s="258"/>
      <c r="K2748" s="258"/>
      <c r="L2748" s="258"/>
    </row>
    <row r="2749" spans="2:12" ht="15.75">
      <c r="B2749" s="258"/>
      <c r="C2749" s="670"/>
      <c r="D2749" s="670"/>
      <c r="E2749" s="670"/>
      <c r="F2749" s="670"/>
      <c r="G2749" s="670"/>
      <c r="H2749" s="670"/>
      <c r="I2749" s="670"/>
      <c r="J2749" s="670"/>
      <c r="K2749" s="258"/>
      <c r="L2749" s="258"/>
    </row>
    <row r="2750" spans="2:12" ht="15.75">
      <c r="B2750" s="258"/>
      <c r="C2750" s="261"/>
      <c r="D2750" s="262"/>
      <c r="E2750" s="262"/>
      <c r="F2750" s="262"/>
      <c r="G2750" s="263"/>
      <c r="H2750" s="264"/>
      <c r="I2750" s="262"/>
      <c r="J2750" s="262"/>
      <c r="K2750" s="265"/>
      <c r="L2750" s="258"/>
    </row>
    <row r="2751" spans="2:12" ht="15.75">
      <c r="B2751" s="258"/>
      <c r="C2751" s="266"/>
      <c r="D2751" s="671"/>
      <c r="E2751" s="672"/>
      <c r="F2751" s="675" t="s">
        <v>592</v>
      </c>
      <c r="G2751" s="676"/>
      <c r="H2751" s="677"/>
      <c r="I2751" s="681" t="s">
        <v>593</v>
      </c>
      <c r="J2751" s="682"/>
      <c r="K2751" s="267"/>
      <c r="L2751" s="258"/>
    </row>
    <row r="2752" spans="2:12" ht="15.75">
      <c r="B2752" s="258"/>
      <c r="C2752" s="266"/>
      <c r="D2752" s="673"/>
      <c r="E2752" s="674"/>
      <c r="F2752" s="678"/>
      <c r="G2752" s="679"/>
      <c r="H2752" s="680"/>
      <c r="I2752" s="683" t="s">
        <v>594</v>
      </c>
      <c r="J2752" s="684"/>
      <c r="K2752" s="267"/>
      <c r="L2752" s="258"/>
    </row>
    <row r="2753" spans="2:12" ht="16.5">
      <c r="B2753" s="258"/>
      <c r="C2753" s="266"/>
      <c r="D2753" s="685" t="s">
        <v>595</v>
      </c>
      <c r="E2753" s="686"/>
      <c r="F2753" s="686"/>
      <c r="G2753" s="686"/>
      <c r="H2753" s="687"/>
      <c r="I2753" s="683" t="s">
        <v>596</v>
      </c>
      <c r="J2753" s="684"/>
      <c r="K2753" s="267"/>
      <c r="L2753" s="258"/>
    </row>
    <row r="2754" spans="2:12" ht="16.5">
      <c r="B2754" s="258"/>
      <c r="C2754" s="266"/>
      <c r="D2754" s="708" t="s">
        <v>597</v>
      </c>
      <c r="E2754" s="709"/>
      <c r="F2754" s="709"/>
      <c r="G2754" s="709"/>
      <c r="H2754" s="709"/>
      <c r="I2754" s="709"/>
      <c r="J2754" s="710"/>
      <c r="K2754" s="267"/>
      <c r="L2754" s="258"/>
    </row>
    <row r="2755" spans="2:12" ht="15.75">
      <c r="B2755" s="258"/>
      <c r="C2755" s="266"/>
      <c r="D2755" s="268"/>
      <c r="E2755" s="268"/>
      <c r="F2755" s="268"/>
      <c r="G2755" s="269"/>
      <c r="H2755" s="269"/>
      <c r="I2755" s="268"/>
      <c r="J2755" s="268"/>
      <c r="K2755" s="267"/>
      <c r="L2755" s="258"/>
    </row>
    <row r="2756" spans="2:12" ht="16.5">
      <c r="B2756" s="259"/>
      <c r="C2756" s="270"/>
      <c r="D2756" s="271" t="s">
        <v>598</v>
      </c>
      <c r="E2756" s="711" t="s">
        <v>599</v>
      </c>
      <c r="F2756" s="712"/>
      <c r="G2756" s="712"/>
      <c r="H2756" s="712"/>
      <c r="I2756" s="712"/>
      <c r="J2756" s="713"/>
      <c r="K2756" s="272"/>
      <c r="L2756" s="259"/>
    </row>
    <row r="2757" spans="2:12" ht="16.5">
      <c r="B2757" s="258"/>
      <c r="C2757" s="266"/>
      <c r="D2757" s="273">
        <v>6</v>
      </c>
      <c r="E2757" s="850" t="s">
        <v>807</v>
      </c>
      <c r="F2757" s="696"/>
      <c r="G2757" s="696"/>
      <c r="H2757" s="696"/>
      <c r="I2757" s="696"/>
      <c r="J2757" s="851"/>
      <c r="K2757" s="267"/>
      <c r="L2757" s="258"/>
    </row>
    <row r="2758" spans="2:12" ht="16.5">
      <c r="B2758" s="259"/>
      <c r="C2758" s="270"/>
      <c r="D2758" s="271" t="s">
        <v>601</v>
      </c>
      <c r="E2758" s="711" t="s">
        <v>602</v>
      </c>
      <c r="F2758" s="712"/>
      <c r="G2758" s="712"/>
      <c r="H2758" s="712"/>
      <c r="I2758" s="712"/>
      <c r="J2758" s="713"/>
      <c r="K2758" s="272"/>
      <c r="L2758" s="259"/>
    </row>
    <row r="2759" spans="2:12" ht="16.5">
      <c r="B2759" s="258"/>
      <c r="C2759" s="266"/>
      <c r="D2759" s="274">
        <v>6.02</v>
      </c>
      <c r="E2759" s="850" t="s">
        <v>808</v>
      </c>
      <c r="F2759" s="696"/>
      <c r="G2759" s="696"/>
      <c r="H2759" s="696"/>
      <c r="I2759" s="696"/>
      <c r="J2759" s="851"/>
      <c r="K2759" s="267"/>
      <c r="L2759" s="258"/>
    </row>
    <row r="2760" spans="2:12" ht="16.5">
      <c r="B2760" s="259"/>
      <c r="C2760" s="270"/>
      <c r="D2760" s="275" t="s">
        <v>604</v>
      </c>
      <c r="E2760" s="717" t="s">
        <v>605</v>
      </c>
      <c r="F2760" s="718"/>
      <c r="G2760" s="718"/>
      <c r="H2760" s="718"/>
      <c r="I2760" s="719"/>
      <c r="J2760" s="723" t="s">
        <v>606</v>
      </c>
      <c r="K2760" s="272"/>
      <c r="L2760" s="259"/>
    </row>
    <row r="2761" spans="2:12" ht="16.5">
      <c r="B2761" s="258"/>
      <c r="C2761" s="266"/>
      <c r="D2761" s="276" t="s">
        <v>809</v>
      </c>
      <c r="E2761" s="720"/>
      <c r="F2761" s="721"/>
      <c r="G2761" s="721"/>
      <c r="H2761" s="721"/>
      <c r="I2761" s="722"/>
      <c r="J2761" s="724"/>
      <c r="K2761" s="267"/>
      <c r="L2761" s="258"/>
    </row>
    <row r="2762" spans="2:12" ht="16.5">
      <c r="B2762" s="259"/>
      <c r="C2762" s="270"/>
      <c r="D2762" s="275" t="s">
        <v>608</v>
      </c>
      <c r="E2762" s="692" t="s">
        <v>294</v>
      </c>
      <c r="F2762" s="693"/>
      <c r="G2762" s="693"/>
      <c r="H2762" s="693"/>
      <c r="I2762" s="694"/>
      <c r="J2762" s="698" t="s">
        <v>225</v>
      </c>
      <c r="K2762" s="272"/>
      <c r="L2762" s="259"/>
    </row>
    <row r="2763" spans="2:12" ht="16.5">
      <c r="B2763" s="258"/>
      <c r="C2763" s="266"/>
      <c r="D2763" s="276" t="s">
        <v>809</v>
      </c>
      <c r="E2763" s="695"/>
      <c r="F2763" s="696"/>
      <c r="G2763" s="696"/>
      <c r="H2763" s="696"/>
      <c r="I2763" s="697"/>
      <c r="J2763" s="699"/>
      <c r="K2763" s="267"/>
      <c r="L2763" s="258"/>
    </row>
    <row r="2764" spans="2:12" ht="15.75">
      <c r="B2764" s="258"/>
      <c r="C2764" s="266"/>
      <c r="D2764" s="700"/>
      <c r="E2764" s="700"/>
      <c r="F2764" s="700"/>
      <c r="G2764" s="700"/>
      <c r="H2764" s="700"/>
      <c r="I2764" s="700"/>
      <c r="J2764" s="700"/>
      <c r="K2764" s="267"/>
      <c r="L2764" s="258"/>
    </row>
    <row r="2765" spans="2:12" ht="15.75">
      <c r="B2765" s="258"/>
      <c r="C2765" s="266"/>
      <c r="D2765" s="701" t="s">
        <v>609</v>
      </c>
      <c r="E2765" s="702"/>
      <c r="F2765" s="702"/>
      <c r="G2765" s="702"/>
      <c r="H2765" s="702"/>
      <c r="I2765" s="702"/>
      <c r="J2765" s="703"/>
      <c r="K2765" s="267"/>
      <c r="L2765" s="258"/>
    </row>
    <row r="2766" spans="2:12" ht="15.75">
      <c r="B2766" s="258"/>
      <c r="C2766" s="266"/>
      <c r="D2766" s="704" t="s">
        <v>70</v>
      </c>
      <c r="E2766" s="705"/>
      <c r="F2766" s="705"/>
      <c r="G2766" s="277" t="s">
        <v>606</v>
      </c>
      <c r="H2766" s="277" t="s">
        <v>610</v>
      </c>
      <c r="I2766" s="278" t="s">
        <v>611</v>
      </c>
      <c r="J2766" s="279" t="s">
        <v>612</v>
      </c>
      <c r="K2766" s="267"/>
      <c r="L2766" s="258"/>
    </row>
    <row r="2767" spans="2:12" ht="15.75">
      <c r="B2767" s="258"/>
      <c r="C2767" s="266"/>
      <c r="D2767" s="706" t="s">
        <v>810</v>
      </c>
      <c r="E2767" s="707"/>
      <c r="F2767" s="707"/>
      <c r="G2767" s="417" t="s">
        <v>225</v>
      </c>
      <c r="H2767" s="418">
        <v>2180250.09</v>
      </c>
      <c r="I2767" s="282">
        <v>1</v>
      </c>
      <c r="J2767" s="283">
        <f>ROUND((+IF(D2767="","",H2767*I2767)),2)</f>
        <v>2180250.09</v>
      </c>
      <c r="K2767" s="267"/>
      <c r="L2767" s="258"/>
    </row>
    <row r="2768" spans="2:12" ht="15.75">
      <c r="B2768" s="258"/>
      <c r="C2768" s="266"/>
      <c r="D2768" s="688"/>
      <c r="E2768" s="689"/>
      <c r="F2768" s="689"/>
      <c r="G2768" s="387" t="s">
        <v>618</v>
      </c>
      <c r="H2768" s="388" t="s">
        <v>618</v>
      </c>
      <c r="I2768" s="286"/>
      <c r="J2768" s="287"/>
      <c r="K2768" s="267"/>
      <c r="L2768" s="258"/>
    </row>
    <row r="2769" spans="2:12" ht="15.75">
      <c r="B2769" s="258"/>
      <c r="C2769" s="266"/>
      <c r="D2769" s="688"/>
      <c r="E2769" s="689"/>
      <c r="F2769" s="689"/>
      <c r="G2769" s="387" t="s">
        <v>618</v>
      </c>
      <c r="H2769" s="388" t="s">
        <v>618</v>
      </c>
      <c r="I2769" s="286"/>
      <c r="J2769" s="287"/>
      <c r="K2769" s="267"/>
      <c r="L2769" s="258"/>
    </row>
    <row r="2770" spans="2:12" ht="15.75">
      <c r="B2770" s="258"/>
      <c r="C2770" s="266"/>
      <c r="D2770" s="688"/>
      <c r="E2770" s="689"/>
      <c r="F2770" s="689"/>
      <c r="G2770" s="387" t="s">
        <v>618</v>
      </c>
      <c r="H2770" s="388" t="s">
        <v>618</v>
      </c>
      <c r="I2770" s="286"/>
      <c r="J2770" s="287"/>
      <c r="K2770" s="267"/>
      <c r="L2770" s="258"/>
    </row>
    <row r="2771" spans="2:12" ht="15.75">
      <c r="B2771" s="258"/>
      <c r="C2771" s="266"/>
      <c r="D2771" s="688"/>
      <c r="E2771" s="689"/>
      <c r="F2771" s="689"/>
      <c r="G2771" s="387" t="s">
        <v>618</v>
      </c>
      <c r="H2771" s="388" t="s">
        <v>618</v>
      </c>
      <c r="I2771" s="286"/>
      <c r="J2771" s="287"/>
      <c r="K2771" s="267"/>
      <c r="L2771" s="258"/>
    </row>
    <row r="2772" spans="2:12" ht="15.75">
      <c r="B2772" s="258"/>
      <c r="C2772" s="266"/>
      <c r="D2772" s="690"/>
      <c r="E2772" s="691"/>
      <c r="F2772" s="691"/>
      <c r="G2772" s="420" t="s">
        <v>618</v>
      </c>
      <c r="H2772" s="421" t="s">
        <v>618</v>
      </c>
      <c r="I2772" s="290"/>
      <c r="J2772" s="291"/>
      <c r="K2772" s="267"/>
      <c r="L2772" s="258"/>
    </row>
    <row r="2773" spans="2:12" ht="15.75">
      <c r="B2773" s="258"/>
      <c r="C2773" s="266"/>
      <c r="D2773" s="258"/>
      <c r="E2773" s="258"/>
      <c r="F2773" s="258"/>
      <c r="G2773" s="740" t="s">
        <v>619</v>
      </c>
      <c r="H2773" s="740"/>
      <c r="I2773" s="741"/>
      <c r="J2773" s="293">
        <f>+ROUND(SUM(J2767:J2772),2)</f>
        <v>2180250.09</v>
      </c>
      <c r="K2773" s="267"/>
      <c r="L2773" s="258"/>
    </row>
    <row r="2774" spans="2:12" ht="15.75">
      <c r="B2774" s="258"/>
      <c r="C2774" s="266"/>
      <c r="D2774" s="700"/>
      <c r="E2774" s="700"/>
      <c r="F2774" s="700"/>
      <c r="G2774" s="700"/>
      <c r="H2774" s="700"/>
      <c r="I2774" s="700"/>
      <c r="J2774" s="700"/>
      <c r="K2774" s="267"/>
      <c r="L2774" s="258"/>
    </row>
    <row r="2775" spans="2:12" ht="15.75">
      <c r="B2775" s="258"/>
      <c r="C2775" s="266"/>
      <c r="D2775" s="701" t="s">
        <v>620</v>
      </c>
      <c r="E2775" s="702"/>
      <c r="F2775" s="702"/>
      <c r="G2775" s="702"/>
      <c r="H2775" s="702"/>
      <c r="I2775" s="702"/>
      <c r="J2775" s="703"/>
      <c r="K2775" s="267"/>
      <c r="L2775" s="258"/>
    </row>
    <row r="2776" spans="2:12" ht="15.75">
      <c r="B2776" s="258"/>
      <c r="C2776" s="266"/>
      <c r="D2776" s="747" t="s">
        <v>70</v>
      </c>
      <c r="E2776" s="747"/>
      <c r="F2776" s="747"/>
      <c r="G2776" s="297" t="s">
        <v>606</v>
      </c>
      <c r="H2776" s="297" t="s">
        <v>621</v>
      </c>
      <c r="I2776" s="296" t="s">
        <v>611</v>
      </c>
      <c r="J2776" s="296" t="s">
        <v>612</v>
      </c>
      <c r="K2776" s="267"/>
      <c r="L2776" s="258"/>
    </row>
    <row r="2777" spans="2:12" ht="15.75">
      <c r="B2777" s="258"/>
      <c r="C2777" s="266"/>
      <c r="D2777" s="748" t="s">
        <v>622</v>
      </c>
      <c r="E2777" s="749"/>
      <c r="F2777" s="749"/>
      <c r="G2777" s="423" t="s">
        <v>623</v>
      </c>
      <c r="H2777" s="424">
        <v>394511.73</v>
      </c>
      <c r="I2777" s="300">
        <v>0.05</v>
      </c>
      <c r="J2777" s="283">
        <f>+IF(D2777="","",H2777*I2777)</f>
        <v>19725.586500000001</v>
      </c>
      <c r="K2777" s="267"/>
      <c r="L2777" s="258"/>
    </row>
    <row r="2778" spans="2:12" ht="15.75">
      <c r="B2778" s="258"/>
      <c r="C2778" s="266"/>
      <c r="D2778" s="750" t="s">
        <v>811</v>
      </c>
      <c r="E2778" s="751"/>
      <c r="F2778" s="752"/>
      <c r="G2778" s="358" t="s">
        <v>649</v>
      </c>
      <c r="H2778" s="425">
        <v>250000</v>
      </c>
      <c r="I2778" s="303">
        <v>0.6</v>
      </c>
      <c r="J2778" s="287">
        <f>+IF(D2778="","",H2778*I2778)</f>
        <v>150000</v>
      </c>
      <c r="K2778" s="267"/>
      <c r="L2778" s="258"/>
    </row>
    <row r="2779" spans="2:12" ht="15.75">
      <c r="B2779" s="258"/>
      <c r="C2779" s="266"/>
      <c r="D2779" s="750"/>
      <c r="E2779" s="751"/>
      <c r="F2779" s="752"/>
      <c r="G2779" s="358" t="s">
        <v>618</v>
      </c>
      <c r="H2779" s="425" t="s">
        <v>618</v>
      </c>
      <c r="I2779" s="302"/>
      <c r="J2779" s="287" t="str">
        <f>+IF(D2779="","",H2779*I2779)</f>
        <v/>
      </c>
      <c r="K2779" s="267"/>
      <c r="L2779" s="258"/>
    </row>
    <row r="2780" spans="2:12" ht="15.75">
      <c r="B2780" s="258"/>
      <c r="C2780" s="266"/>
      <c r="D2780" s="783"/>
      <c r="E2780" s="784"/>
      <c r="F2780" s="784"/>
      <c r="G2780" s="304" t="s">
        <v>618</v>
      </c>
      <c r="H2780" s="305" t="s">
        <v>618</v>
      </c>
      <c r="I2780" s="306"/>
      <c r="J2780" s="307" t="str">
        <f>+IF(D2780="","",H2780*I2780)</f>
        <v/>
      </c>
      <c r="K2780" s="267"/>
      <c r="L2780" s="258"/>
    </row>
    <row r="2781" spans="2:12" ht="15.75">
      <c r="B2781" s="258"/>
      <c r="C2781" s="266"/>
      <c r="D2781" s="258"/>
      <c r="E2781" s="258"/>
      <c r="F2781" s="258"/>
      <c r="G2781" s="740" t="s">
        <v>624</v>
      </c>
      <c r="H2781" s="740"/>
      <c r="I2781" s="741"/>
      <c r="J2781" s="308">
        <f>ROUND(+SUM(J2777:J2780),2)</f>
        <v>169725.59</v>
      </c>
      <c r="K2781" s="267"/>
      <c r="L2781" s="258"/>
    </row>
    <row r="2782" spans="2:12" ht="15.75">
      <c r="B2782" s="258"/>
      <c r="C2782" s="266"/>
      <c r="D2782" s="670"/>
      <c r="E2782" s="670"/>
      <c r="F2782" s="670"/>
      <c r="G2782" s="670"/>
      <c r="H2782" s="670"/>
      <c r="I2782" s="670"/>
      <c r="J2782" s="670"/>
      <c r="K2782" s="267"/>
      <c r="L2782" s="258"/>
    </row>
    <row r="2783" spans="2:12" ht="15.75">
      <c r="B2783" s="258"/>
      <c r="C2783" s="266"/>
      <c r="D2783" s="742" t="s">
        <v>625</v>
      </c>
      <c r="E2783" s="743"/>
      <c r="F2783" s="743"/>
      <c r="G2783" s="743"/>
      <c r="H2783" s="743"/>
      <c r="I2783" s="743"/>
      <c r="J2783" s="744"/>
      <c r="K2783" s="267"/>
      <c r="L2783" s="309"/>
    </row>
    <row r="2784" spans="2:12" ht="15.75">
      <c r="B2784" s="310"/>
      <c r="C2784" s="311"/>
      <c r="D2784" s="745" t="s">
        <v>70</v>
      </c>
      <c r="E2784" s="746"/>
      <c r="F2784" s="746"/>
      <c r="G2784" s="313" t="s">
        <v>606</v>
      </c>
      <c r="H2784" s="314" t="s">
        <v>621</v>
      </c>
      <c r="I2784" s="312" t="s">
        <v>611</v>
      </c>
      <c r="J2784" s="315" t="s">
        <v>612</v>
      </c>
      <c r="K2784" s="316"/>
      <c r="L2784" s="317"/>
    </row>
    <row r="2785" spans="2:12" ht="15.75">
      <c r="B2785" s="258"/>
      <c r="C2785" s="266"/>
      <c r="D2785" s="725" t="s">
        <v>812</v>
      </c>
      <c r="E2785" s="726"/>
      <c r="F2785" s="726"/>
      <c r="G2785" s="318" t="s">
        <v>627</v>
      </c>
      <c r="H2785" s="319">
        <v>60694.112187499995</v>
      </c>
      <c r="I2785" s="320">
        <v>6.5</v>
      </c>
      <c r="J2785" s="321">
        <f>(+IF(D2785="","",(H2785*I2785)))</f>
        <v>394511.72921874997</v>
      </c>
      <c r="K2785" s="267"/>
      <c r="L2785" s="309"/>
    </row>
    <row r="2786" spans="2:12" ht="15.75">
      <c r="B2786" s="258"/>
      <c r="C2786" s="266"/>
      <c r="D2786" s="725"/>
      <c r="E2786" s="726"/>
      <c r="F2786" s="726"/>
      <c r="G2786" s="318"/>
      <c r="H2786" s="319"/>
      <c r="I2786" s="320"/>
      <c r="J2786" s="321" t="str">
        <f>(+IF(D2786="","",(H2786*I2786)))</f>
        <v/>
      </c>
      <c r="K2786" s="267"/>
      <c r="L2786" s="309"/>
    </row>
    <row r="2787" spans="2:12" ht="15.75">
      <c r="B2787" s="258"/>
      <c r="C2787" s="266"/>
      <c r="D2787" s="725"/>
      <c r="E2787" s="726"/>
      <c r="F2787" s="726"/>
      <c r="G2787" s="318"/>
      <c r="H2787" s="319"/>
      <c r="I2787" s="320"/>
      <c r="J2787" s="321" t="str">
        <f>(+IF(D2787="","",(H2787*I2787)))</f>
        <v/>
      </c>
      <c r="K2787" s="267"/>
      <c r="L2787" s="309"/>
    </row>
    <row r="2788" spans="2:12" ht="15.75">
      <c r="B2788" s="258"/>
      <c r="C2788" s="266"/>
      <c r="D2788" s="727"/>
      <c r="E2788" s="728"/>
      <c r="F2788" s="728"/>
      <c r="G2788" s="322"/>
      <c r="H2788" s="323"/>
      <c r="I2788" s="324"/>
      <c r="J2788" s="325"/>
      <c r="K2788" s="267"/>
      <c r="L2788" s="309"/>
    </row>
    <row r="2789" spans="2:12" ht="15.75">
      <c r="B2789" s="258"/>
      <c r="C2789" s="266"/>
      <c r="D2789" s="258"/>
      <c r="E2789" s="258"/>
      <c r="F2789" s="258"/>
      <c r="G2789" s="729" t="s">
        <v>628</v>
      </c>
      <c r="H2789" s="729"/>
      <c r="I2789" s="730"/>
      <c r="J2789" s="293">
        <f>+ROUND(SUM(J2785:J2788),2)</f>
        <v>394511.73</v>
      </c>
      <c r="K2789" s="267"/>
      <c r="L2789" s="309"/>
    </row>
    <row r="2790" spans="2:12" ht="15.75">
      <c r="B2790" s="258"/>
      <c r="C2790" s="266"/>
      <c r="D2790" s="670"/>
      <c r="E2790" s="670"/>
      <c r="F2790" s="670"/>
      <c r="G2790" s="670"/>
      <c r="H2790" s="670"/>
      <c r="I2790" s="670"/>
      <c r="J2790" s="670"/>
      <c r="K2790" s="267"/>
      <c r="L2790" s="258"/>
    </row>
    <row r="2791" spans="2:12" ht="15.75">
      <c r="B2791" s="258"/>
      <c r="C2791" s="266"/>
      <c r="D2791" s="731" t="s">
        <v>629</v>
      </c>
      <c r="E2791" s="732"/>
      <c r="F2791" s="732"/>
      <c r="G2791" s="732"/>
      <c r="H2791" s="732"/>
      <c r="I2791" s="733"/>
      <c r="J2791" s="328">
        <f>ROUND((SUM(+J2773+J2781+J2789)),2)</f>
        <v>2744487.41</v>
      </c>
      <c r="K2791" s="267"/>
      <c r="L2791" s="258"/>
    </row>
    <row r="2792" spans="2:12" ht="15.75">
      <c r="B2792" s="258"/>
      <c r="C2792" s="266"/>
      <c r="D2792" s="258"/>
      <c r="E2792" s="258"/>
      <c r="F2792" s="258"/>
      <c r="G2792" s="326"/>
      <c r="H2792" s="327"/>
      <c r="I2792" s="258"/>
      <c r="J2792" s="258"/>
      <c r="K2792" s="267"/>
      <c r="L2792" s="258"/>
    </row>
    <row r="2793" spans="2:12" ht="15.75">
      <c r="B2793" s="329"/>
      <c r="C2793" s="330"/>
      <c r="D2793" s="734" t="s">
        <v>630</v>
      </c>
      <c r="E2793" s="735"/>
      <c r="F2793" s="736"/>
      <c r="G2793" s="331"/>
      <c r="H2793" s="332"/>
      <c r="I2793" s="333">
        <v>0</v>
      </c>
      <c r="J2793" s="334">
        <f>+J2791*I2793</f>
        <v>0</v>
      </c>
      <c r="K2793" s="335"/>
      <c r="L2793" s="329"/>
    </row>
    <row r="2794" spans="2:12" ht="15.75">
      <c r="B2794" s="258"/>
      <c r="C2794" s="266"/>
      <c r="D2794" s="731" t="s">
        <v>631</v>
      </c>
      <c r="E2794" s="732"/>
      <c r="F2794" s="732"/>
      <c r="G2794" s="732"/>
      <c r="H2794" s="732"/>
      <c r="I2794" s="733"/>
      <c r="J2794" s="328">
        <f>+J2793+J2791</f>
        <v>2744487.41</v>
      </c>
      <c r="K2794" s="267"/>
      <c r="L2794" s="258"/>
    </row>
    <row r="2795" spans="2:12" ht="15.75">
      <c r="B2795" s="258"/>
      <c r="C2795" s="266"/>
      <c r="D2795" s="258"/>
      <c r="E2795" s="258"/>
      <c r="F2795" s="258"/>
      <c r="G2795" s="326"/>
      <c r="H2795" s="327"/>
      <c r="I2795" s="258"/>
      <c r="J2795" s="258"/>
      <c r="K2795" s="267"/>
      <c r="L2795" s="258"/>
    </row>
    <row r="2796" spans="2:12" ht="15.75">
      <c r="B2796" s="329"/>
      <c r="C2796" s="330"/>
      <c r="D2796" s="771" t="s">
        <v>21</v>
      </c>
      <c r="E2796" s="772"/>
      <c r="F2796" s="772"/>
      <c r="G2796" s="336"/>
      <c r="H2796" s="337"/>
      <c r="I2796" s="338">
        <v>0.24</v>
      </c>
      <c r="J2796" s="339">
        <f>+J2791*I2796</f>
        <v>658676.97840000002</v>
      </c>
      <c r="K2796" s="335"/>
      <c r="L2796" s="329"/>
    </row>
    <row r="2797" spans="2:12" ht="15.75">
      <c r="B2797" s="329"/>
      <c r="C2797" s="330"/>
      <c r="D2797" s="773" t="s">
        <v>632</v>
      </c>
      <c r="E2797" s="774"/>
      <c r="F2797" s="774"/>
      <c r="G2797" s="336"/>
      <c r="H2797" s="337"/>
      <c r="I2797" s="340">
        <v>0.01</v>
      </c>
      <c r="J2797" s="341">
        <f>+J2791*I2797</f>
        <v>27444.874100000001</v>
      </c>
      <c r="K2797" s="335"/>
      <c r="L2797" s="329"/>
    </row>
    <row r="2798" spans="2:12" ht="15.75">
      <c r="B2798" s="329"/>
      <c r="C2798" s="330"/>
      <c r="D2798" s="773" t="s">
        <v>75</v>
      </c>
      <c r="E2798" s="774"/>
      <c r="F2798" s="774"/>
      <c r="G2798" s="342"/>
      <c r="H2798" s="343"/>
      <c r="I2798" s="340">
        <v>0.05</v>
      </c>
      <c r="J2798" s="341">
        <f>+J2791*I2798</f>
        <v>137224.37050000002</v>
      </c>
      <c r="K2798" s="335"/>
      <c r="L2798" s="329"/>
    </row>
    <row r="2799" spans="2:12" ht="15.75">
      <c r="B2799" s="258"/>
      <c r="C2799" s="266"/>
      <c r="D2799" s="775" t="s">
        <v>633</v>
      </c>
      <c r="E2799" s="776"/>
      <c r="F2799" s="776"/>
      <c r="G2799" s="776"/>
      <c r="H2799" s="776"/>
      <c r="I2799" s="776"/>
      <c r="J2799" s="344">
        <f>SUM(J2796:J2798)</f>
        <v>823346.223</v>
      </c>
      <c r="K2799" s="267"/>
      <c r="L2799" s="258"/>
    </row>
    <row r="2800" spans="2:12" ht="15.75">
      <c r="B2800" s="258"/>
      <c r="C2800" s="266"/>
      <c r="D2800" s="757"/>
      <c r="E2800" s="757"/>
      <c r="F2800" s="757"/>
      <c r="G2800" s="757"/>
      <c r="H2800" s="757"/>
      <c r="I2800" s="757"/>
      <c r="J2800" s="757"/>
      <c r="K2800" s="267"/>
      <c r="L2800" s="258"/>
    </row>
    <row r="2801" spans="2:12" ht="15.75">
      <c r="B2801" s="258"/>
      <c r="C2801" s="266"/>
      <c r="D2801" s="759" t="s">
        <v>634</v>
      </c>
      <c r="E2801" s="760"/>
      <c r="F2801" s="760"/>
      <c r="G2801" s="760"/>
      <c r="H2801" s="760"/>
      <c r="I2801" s="761"/>
      <c r="J2801" s="345">
        <f>ROUND(SUM(J2794+J2799),0)</f>
        <v>3567834</v>
      </c>
      <c r="K2801" s="267"/>
      <c r="L2801" s="258"/>
    </row>
    <row r="2802" spans="2:12" ht="15.75">
      <c r="B2802" s="258"/>
      <c r="C2802" s="266"/>
      <c r="D2802" s="757"/>
      <c r="E2802" s="757"/>
      <c r="F2802" s="757"/>
      <c r="G2802" s="757"/>
      <c r="H2802" s="757"/>
      <c r="I2802" s="757"/>
      <c r="J2802" s="757"/>
      <c r="K2802" s="267"/>
      <c r="L2802" s="258"/>
    </row>
    <row r="2803" spans="2:12" ht="15.75">
      <c r="B2803" s="258"/>
      <c r="C2803" s="266"/>
      <c r="D2803" s="762" t="s">
        <v>635</v>
      </c>
      <c r="E2803" s="763"/>
      <c r="F2803" s="764"/>
      <c r="G2803" s="765"/>
      <c r="H2803" s="766"/>
      <c r="I2803" s="766"/>
      <c r="J2803" s="767"/>
      <c r="K2803" s="267"/>
      <c r="L2803" s="258"/>
    </row>
    <row r="2804" spans="2:12" ht="15.75">
      <c r="B2804" s="258"/>
      <c r="C2804" s="266"/>
      <c r="D2804" s="753"/>
      <c r="E2804" s="785"/>
      <c r="F2804" s="786"/>
      <c r="G2804" s="768"/>
      <c r="H2804" s="769"/>
      <c r="I2804" s="769"/>
      <c r="J2804" s="770"/>
      <c r="K2804" s="267"/>
      <c r="L2804" s="258"/>
    </row>
    <row r="2805" spans="2:12" ht="15.75">
      <c r="B2805" s="258"/>
      <c r="C2805" s="266"/>
      <c r="D2805" s="753"/>
      <c r="E2805" s="785"/>
      <c r="F2805" s="786"/>
      <c r="G2805" s="768" t="s">
        <v>636</v>
      </c>
      <c r="H2805" s="769"/>
      <c r="I2805" s="769"/>
      <c r="J2805" s="770"/>
      <c r="K2805" s="267"/>
      <c r="L2805" s="258"/>
    </row>
    <row r="2806" spans="2:12" ht="15.75">
      <c r="B2806" s="258"/>
      <c r="C2806" s="266"/>
      <c r="D2806" s="753"/>
      <c r="E2806" s="785"/>
      <c r="F2806" s="786"/>
      <c r="G2806" s="768" t="s">
        <v>637</v>
      </c>
      <c r="H2806" s="757"/>
      <c r="I2806" s="757"/>
      <c r="J2806" s="758"/>
      <c r="K2806" s="267"/>
      <c r="L2806" s="258"/>
    </row>
    <row r="2807" spans="2:12" ht="15.75">
      <c r="B2807" s="258"/>
      <c r="C2807" s="266"/>
      <c r="D2807" s="753"/>
      <c r="E2807" s="785"/>
      <c r="F2807" s="786"/>
      <c r="G2807" s="768" t="s">
        <v>79</v>
      </c>
      <c r="H2807" s="757"/>
      <c r="I2807" s="757"/>
      <c r="J2807" s="758"/>
      <c r="K2807" s="267"/>
      <c r="L2807" s="258"/>
    </row>
    <row r="2808" spans="2:12" ht="15.75">
      <c r="B2808" s="258"/>
      <c r="C2808" s="266"/>
      <c r="D2808" s="787"/>
      <c r="E2808" s="788"/>
      <c r="F2808" s="789"/>
      <c r="G2808" s="768" t="s">
        <v>636</v>
      </c>
      <c r="H2808" s="757"/>
      <c r="I2808" s="757"/>
      <c r="J2808" s="758"/>
      <c r="K2808" s="267"/>
      <c r="L2808" s="258"/>
    </row>
    <row r="2809" spans="2:12" ht="15.75">
      <c r="B2809" s="258"/>
      <c r="C2809" s="266"/>
      <c r="D2809" s="777"/>
      <c r="E2809" s="790"/>
      <c r="F2809" s="791"/>
      <c r="G2809" s="798" t="s">
        <v>638</v>
      </c>
      <c r="H2809" s="781"/>
      <c r="I2809" s="781"/>
      <c r="J2809" s="782"/>
      <c r="K2809" s="267"/>
      <c r="L2809" s="258"/>
    </row>
    <row r="2810" spans="2:12" ht="15.75">
      <c r="B2810" s="258"/>
      <c r="C2810" s="346"/>
      <c r="D2810" s="347"/>
      <c r="E2810" s="347"/>
      <c r="F2810" s="347"/>
      <c r="G2810" s="348"/>
      <c r="H2810" s="349"/>
      <c r="I2810" s="347"/>
      <c r="J2810" s="347"/>
      <c r="K2810" s="350"/>
      <c r="L2810" s="258"/>
    </row>
    <row r="2811" spans="2:12" ht="15.75">
      <c r="B2811" s="258"/>
      <c r="C2811" s="258"/>
      <c r="D2811" s="258"/>
      <c r="E2811" s="258"/>
      <c r="F2811" s="258"/>
      <c r="G2811" s="326"/>
      <c r="H2811" s="351"/>
      <c r="I2811" s="258"/>
      <c r="J2811" s="258"/>
      <c r="K2811" s="258"/>
      <c r="L2811" s="258"/>
    </row>
    <row r="2812" spans="2:12" ht="15.75">
      <c r="B2812" s="258"/>
      <c r="C2812" s="670"/>
      <c r="D2812" s="670"/>
      <c r="E2812" s="670"/>
      <c r="F2812" s="670"/>
      <c r="G2812" s="670"/>
      <c r="H2812" s="670"/>
      <c r="I2812" s="670"/>
      <c r="J2812" s="670"/>
      <c r="K2812" s="258"/>
      <c r="L2812" s="258"/>
    </row>
    <row r="2813" spans="2:12" ht="15.75">
      <c r="B2813" s="258"/>
      <c r="C2813" s="261"/>
      <c r="D2813" s="262"/>
      <c r="E2813" s="262"/>
      <c r="F2813" s="262"/>
      <c r="G2813" s="263"/>
      <c r="H2813" s="264"/>
      <c r="I2813" s="262"/>
      <c r="J2813" s="262"/>
      <c r="K2813" s="265"/>
      <c r="L2813" s="258"/>
    </row>
    <row r="2814" spans="2:12" ht="15.75">
      <c r="B2814" s="258"/>
      <c r="C2814" s="266"/>
      <c r="D2814" s="671"/>
      <c r="E2814" s="672"/>
      <c r="F2814" s="675" t="s">
        <v>592</v>
      </c>
      <c r="G2814" s="676"/>
      <c r="H2814" s="677"/>
      <c r="I2814" s="681" t="s">
        <v>593</v>
      </c>
      <c r="J2814" s="682"/>
      <c r="K2814" s="267"/>
      <c r="L2814" s="258"/>
    </row>
    <row r="2815" spans="2:12" ht="15.75">
      <c r="B2815" s="258"/>
      <c r="C2815" s="266"/>
      <c r="D2815" s="673"/>
      <c r="E2815" s="674"/>
      <c r="F2815" s="678"/>
      <c r="G2815" s="679"/>
      <c r="H2815" s="680"/>
      <c r="I2815" s="683" t="s">
        <v>594</v>
      </c>
      <c r="J2815" s="684"/>
      <c r="K2815" s="267"/>
      <c r="L2815" s="258"/>
    </row>
    <row r="2816" spans="2:12" ht="16.5">
      <c r="B2816" s="258"/>
      <c r="C2816" s="266"/>
      <c r="D2816" s="685" t="s">
        <v>595</v>
      </c>
      <c r="E2816" s="686"/>
      <c r="F2816" s="686"/>
      <c r="G2816" s="686"/>
      <c r="H2816" s="687"/>
      <c r="I2816" s="683" t="s">
        <v>596</v>
      </c>
      <c r="J2816" s="684"/>
      <c r="K2816" s="267"/>
      <c r="L2816" s="258"/>
    </row>
    <row r="2817" spans="2:12" ht="16.5">
      <c r="B2817" s="258"/>
      <c r="C2817" s="266"/>
      <c r="D2817" s="708" t="s">
        <v>597</v>
      </c>
      <c r="E2817" s="709"/>
      <c r="F2817" s="709"/>
      <c r="G2817" s="709"/>
      <c r="H2817" s="709"/>
      <c r="I2817" s="709"/>
      <c r="J2817" s="710"/>
      <c r="K2817" s="267"/>
      <c r="L2817" s="258"/>
    </row>
    <row r="2818" spans="2:12" ht="15.75">
      <c r="B2818" s="258"/>
      <c r="C2818" s="266"/>
      <c r="D2818" s="268"/>
      <c r="E2818" s="268"/>
      <c r="F2818" s="268"/>
      <c r="G2818" s="269"/>
      <c r="H2818" s="269"/>
      <c r="I2818" s="268"/>
      <c r="J2818" s="268"/>
      <c r="K2818" s="267"/>
      <c r="L2818" s="258"/>
    </row>
    <row r="2819" spans="2:12" ht="16.5">
      <c r="B2819" s="259"/>
      <c r="C2819" s="270"/>
      <c r="D2819" s="271" t="s">
        <v>598</v>
      </c>
      <c r="E2819" s="711" t="s">
        <v>599</v>
      </c>
      <c r="F2819" s="712"/>
      <c r="G2819" s="712"/>
      <c r="H2819" s="712"/>
      <c r="I2819" s="712"/>
      <c r="J2819" s="713"/>
      <c r="K2819" s="272"/>
      <c r="L2819" s="259"/>
    </row>
    <row r="2820" spans="2:12" ht="16.5">
      <c r="B2820" s="258"/>
      <c r="C2820" s="266"/>
      <c r="D2820" s="273">
        <v>2</v>
      </c>
      <c r="E2820" s="714" t="s">
        <v>653</v>
      </c>
      <c r="F2820" s="715"/>
      <c r="G2820" s="715"/>
      <c r="H2820" s="715"/>
      <c r="I2820" s="715"/>
      <c r="J2820" s="716"/>
      <c r="K2820" s="267"/>
      <c r="L2820" s="258"/>
    </row>
    <row r="2821" spans="2:12" ht="16.5">
      <c r="B2821" s="259"/>
      <c r="C2821" s="270"/>
      <c r="D2821" s="271" t="s">
        <v>601</v>
      </c>
      <c r="E2821" s="711" t="s">
        <v>602</v>
      </c>
      <c r="F2821" s="712"/>
      <c r="G2821" s="712"/>
      <c r="H2821" s="712"/>
      <c r="I2821" s="712"/>
      <c r="J2821" s="713"/>
      <c r="K2821" s="272"/>
      <c r="L2821" s="259"/>
    </row>
    <row r="2822" spans="2:12" ht="16.5">
      <c r="B2822" s="258"/>
      <c r="C2822" s="266"/>
      <c r="D2822" s="273">
        <v>2.11</v>
      </c>
      <c r="E2822" s="714" t="s">
        <v>813</v>
      </c>
      <c r="F2822" s="715"/>
      <c r="G2822" s="715"/>
      <c r="H2822" s="715"/>
      <c r="I2822" s="715"/>
      <c r="J2822" s="716"/>
      <c r="K2822" s="267"/>
      <c r="L2822" s="258"/>
    </row>
    <row r="2823" spans="2:12" ht="16.5">
      <c r="B2823" s="259"/>
      <c r="C2823" s="270"/>
      <c r="D2823" s="275" t="s">
        <v>604</v>
      </c>
      <c r="E2823" s="717" t="s">
        <v>605</v>
      </c>
      <c r="F2823" s="718"/>
      <c r="G2823" s="718"/>
      <c r="H2823" s="718"/>
      <c r="I2823" s="719"/>
      <c r="J2823" s="723" t="s">
        <v>606</v>
      </c>
      <c r="K2823" s="272"/>
      <c r="L2823" s="259"/>
    </row>
    <row r="2824" spans="2:12" ht="16.5">
      <c r="B2824" s="258"/>
      <c r="C2824" s="266"/>
      <c r="D2824" s="276" t="s">
        <v>814</v>
      </c>
      <c r="E2824" s="720"/>
      <c r="F2824" s="721"/>
      <c r="G2824" s="721"/>
      <c r="H2824" s="721"/>
      <c r="I2824" s="722"/>
      <c r="J2824" s="724"/>
      <c r="K2824" s="267"/>
      <c r="L2824" s="258"/>
    </row>
    <row r="2825" spans="2:12" ht="16.5">
      <c r="B2825" s="259"/>
      <c r="C2825" s="270"/>
      <c r="D2825" s="275" t="s">
        <v>608</v>
      </c>
      <c r="E2825" s="692" t="s">
        <v>311</v>
      </c>
      <c r="F2825" s="693"/>
      <c r="G2825" s="693"/>
      <c r="H2825" s="693"/>
      <c r="I2825" s="694"/>
      <c r="J2825" s="698" t="s">
        <v>174</v>
      </c>
      <c r="K2825" s="272"/>
      <c r="L2825" s="259"/>
    </row>
    <row r="2826" spans="2:12" ht="16.5">
      <c r="B2826" s="258"/>
      <c r="C2826" s="266"/>
      <c r="D2826" s="276" t="s">
        <v>814</v>
      </c>
      <c r="E2826" s="695"/>
      <c r="F2826" s="696"/>
      <c r="G2826" s="696"/>
      <c r="H2826" s="696"/>
      <c r="I2826" s="697"/>
      <c r="J2826" s="699"/>
      <c r="K2826" s="267"/>
      <c r="L2826" s="258"/>
    </row>
    <row r="2827" spans="2:12" ht="15.75">
      <c r="B2827" s="258"/>
      <c r="C2827" s="266"/>
      <c r="D2827" s="700"/>
      <c r="E2827" s="700"/>
      <c r="F2827" s="700"/>
      <c r="G2827" s="700"/>
      <c r="H2827" s="700"/>
      <c r="I2827" s="700"/>
      <c r="J2827" s="700"/>
      <c r="K2827" s="267"/>
      <c r="L2827" s="258"/>
    </row>
    <row r="2828" spans="2:12" ht="15.75">
      <c r="B2828" s="258"/>
      <c r="C2828" s="266"/>
      <c r="D2828" s="701" t="s">
        <v>609</v>
      </c>
      <c r="E2828" s="702"/>
      <c r="F2828" s="702"/>
      <c r="G2828" s="702"/>
      <c r="H2828" s="702"/>
      <c r="I2828" s="702"/>
      <c r="J2828" s="703"/>
      <c r="K2828" s="267"/>
      <c r="L2828" s="258"/>
    </row>
    <row r="2829" spans="2:12" ht="15.75">
      <c r="B2829" s="258"/>
      <c r="C2829" s="266"/>
      <c r="D2829" s="704" t="s">
        <v>70</v>
      </c>
      <c r="E2829" s="705"/>
      <c r="F2829" s="705"/>
      <c r="G2829" s="277" t="s">
        <v>606</v>
      </c>
      <c r="H2829" s="277" t="s">
        <v>610</v>
      </c>
      <c r="I2829" s="278" t="s">
        <v>611</v>
      </c>
      <c r="J2829" s="279" t="s">
        <v>612</v>
      </c>
      <c r="K2829" s="267"/>
      <c r="L2829" s="258"/>
    </row>
    <row r="2830" spans="2:12" ht="15.75">
      <c r="B2830" s="258"/>
      <c r="C2830" s="266"/>
      <c r="D2830" s="688" t="s">
        <v>815</v>
      </c>
      <c r="E2830" s="689"/>
      <c r="F2830" s="689"/>
      <c r="G2830" s="387" t="s">
        <v>174</v>
      </c>
      <c r="H2830" s="388">
        <v>5795</v>
      </c>
      <c r="I2830" s="286">
        <v>1.05</v>
      </c>
      <c r="J2830" s="287">
        <f t="shared" ref="J2830:J2835" si="29">+IF(D2830="","",H2830*I2830)</f>
        <v>6084.75</v>
      </c>
      <c r="K2830" s="267"/>
      <c r="L2830" s="258"/>
    </row>
    <row r="2831" spans="2:12" ht="15.75">
      <c r="B2831" s="258"/>
      <c r="C2831" s="266"/>
      <c r="D2831" s="688" t="s">
        <v>816</v>
      </c>
      <c r="E2831" s="689"/>
      <c r="F2831" s="689"/>
      <c r="G2831" s="387" t="s">
        <v>225</v>
      </c>
      <c r="H2831" s="388">
        <v>413</v>
      </c>
      <c r="I2831" s="286">
        <v>1</v>
      </c>
      <c r="J2831" s="287">
        <f t="shared" si="29"/>
        <v>413</v>
      </c>
      <c r="K2831" s="267"/>
      <c r="L2831" s="258"/>
    </row>
    <row r="2832" spans="2:12" ht="15.75">
      <c r="B2832" s="258"/>
      <c r="C2832" s="266"/>
      <c r="D2832" s="688"/>
      <c r="E2832" s="689"/>
      <c r="F2832" s="689"/>
      <c r="G2832" s="387" t="s">
        <v>618</v>
      </c>
      <c r="H2832" s="388" t="s">
        <v>618</v>
      </c>
      <c r="I2832" s="286"/>
      <c r="J2832" s="287" t="str">
        <f t="shared" si="29"/>
        <v/>
      </c>
      <c r="K2832" s="267"/>
      <c r="L2832" s="258"/>
    </row>
    <row r="2833" spans="2:12" ht="15.75">
      <c r="B2833" s="258"/>
      <c r="C2833" s="266"/>
      <c r="D2833" s="688"/>
      <c r="E2833" s="689"/>
      <c r="F2833" s="689"/>
      <c r="G2833" s="387" t="s">
        <v>618</v>
      </c>
      <c r="H2833" s="388" t="s">
        <v>618</v>
      </c>
      <c r="I2833" s="286"/>
      <c r="J2833" s="287" t="str">
        <f t="shared" si="29"/>
        <v/>
      </c>
      <c r="K2833" s="267"/>
      <c r="L2833" s="258"/>
    </row>
    <row r="2834" spans="2:12" ht="15.75">
      <c r="B2834" s="258"/>
      <c r="C2834" s="266"/>
      <c r="D2834" s="688"/>
      <c r="E2834" s="689"/>
      <c r="F2834" s="689"/>
      <c r="G2834" s="387" t="s">
        <v>618</v>
      </c>
      <c r="H2834" s="388" t="s">
        <v>618</v>
      </c>
      <c r="I2834" s="286"/>
      <c r="J2834" s="287" t="str">
        <f t="shared" si="29"/>
        <v/>
      </c>
      <c r="K2834" s="267"/>
      <c r="L2834" s="258"/>
    </row>
    <row r="2835" spans="2:12" ht="15.75">
      <c r="B2835" s="258"/>
      <c r="C2835" s="266"/>
      <c r="D2835" s="690"/>
      <c r="E2835" s="691"/>
      <c r="F2835" s="691"/>
      <c r="G2835" s="420" t="s">
        <v>618</v>
      </c>
      <c r="H2835" s="421" t="s">
        <v>618</v>
      </c>
      <c r="I2835" s="290"/>
      <c r="J2835" s="291" t="str">
        <f t="shared" si="29"/>
        <v/>
      </c>
      <c r="K2835" s="267"/>
      <c r="L2835" s="258"/>
    </row>
    <row r="2836" spans="2:12" ht="15.75">
      <c r="B2836" s="258"/>
      <c r="C2836" s="266"/>
      <c r="D2836" s="258"/>
      <c r="E2836" s="258"/>
      <c r="F2836" s="258"/>
      <c r="G2836" s="740" t="s">
        <v>619</v>
      </c>
      <c r="H2836" s="740"/>
      <c r="I2836" s="741"/>
      <c r="J2836" s="293">
        <f>+ROUND(SUM(J2830:J2835),2)</f>
        <v>6497.75</v>
      </c>
      <c r="K2836" s="267"/>
      <c r="L2836" s="258"/>
    </row>
    <row r="2837" spans="2:12" ht="15.75">
      <c r="B2837" s="258"/>
      <c r="C2837" s="266"/>
      <c r="D2837" s="700"/>
      <c r="E2837" s="700"/>
      <c r="F2837" s="700"/>
      <c r="G2837" s="700"/>
      <c r="H2837" s="700"/>
      <c r="I2837" s="700"/>
      <c r="J2837" s="700"/>
      <c r="K2837" s="267"/>
      <c r="L2837" s="258"/>
    </row>
    <row r="2838" spans="2:12" ht="15.75">
      <c r="B2838" s="258"/>
      <c r="C2838" s="266"/>
      <c r="D2838" s="701" t="s">
        <v>620</v>
      </c>
      <c r="E2838" s="702"/>
      <c r="F2838" s="702"/>
      <c r="G2838" s="702"/>
      <c r="H2838" s="702"/>
      <c r="I2838" s="702"/>
      <c r="J2838" s="703"/>
      <c r="K2838" s="267"/>
      <c r="L2838" s="258"/>
    </row>
    <row r="2839" spans="2:12" ht="15.75">
      <c r="B2839" s="258"/>
      <c r="C2839" s="266"/>
      <c r="D2839" s="747" t="s">
        <v>70</v>
      </c>
      <c r="E2839" s="747"/>
      <c r="F2839" s="747"/>
      <c r="G2839" s="297" t="s">
        <v>606</v>
      </c>
      <c r="H2839" s="297" t="s">
        <v>621</v>
      </c>
      <c r="I2839" s="296" t="s">
        <v>611</v>
      </c>
      <c r="J2839" s="296" t="s">
        <v>612</v>
      </c>
      <c r="K2839" s="267"/>
      <c r="L2839" s="258"/>
    </row>
    <row r="2840" spans="2:12" ht="15.75">
      <c r="B2840" s="258"/>
      <c r="C2840" s="266"/>
      <c r="D2840" s="750" t="s">
        <v>622</v>
      </c>
      <c r="E2840" s="751"/>
      <c r="F2840" s="752"/>
      <c r="G2840" s="426" t="s">
        <v>623</v>
      </c>
      <c r="H2840" s="427">
        <v>1024.98</v>
      </c>
      <c r="I2840" s="422">
        <v>0.05</v>
      </c>
      <c r="J2840" s="287">
        <f>+IF(D2840="","",H2840*I2840)</f>
        <v>51.249000000000002</v>
      </c>
      <c r="K2840" s="267"/>
      <c r="L2840" s="258"/>
    </row>
    <row r="2841" spans="2:12" ht="15.75">
      <c r="B2841" s="258"/>
      <c r="C2841" s="266"/>
      <c r="D2841" s="783"/>
      <c r="E2841" s="784"/>
      <c r="F2841" s="784"/>
      <c r="G2841" s="304" t="s">
        <v>618</v>
      </c>
      <c r="H2841" s="305" t="s">
        <v>618</v>
      </c>
      <c r="I2841" s="306"/>
      <c r="J2841" s="307" t="str">
        <f>+IF(D2841="","",H2841*I2841)</f>
        <v/>
      </c>
      <c r="K2841" s="267"/>
      <c r="L2841" s="258"/>
    </row>
    <row r="2842" spans="2:12" ht="15.75">
      <c r="B2842" s="258"/>
      <c r="C2842" s="266"/>
      <c r="D2842" s="258"/>
      <c r="E2842" s="258"/>
      <c r="F2842" s="258"/>
      <c r="G2842" s="740" t="s">
        <v>624</v>
      </c>
      <c r="H2842" s="740"/>
      <c r="I2842" s="741"/>
      <c r="J2842" s="308">
        <f>ROUND(+SUM(J2840:J2841),2)</f>
        <v>51.25</v>
      </c>
      <c r="K2842" s="267"/>
      <c r="L2842" s="258"/>
    </row>
    <row r="2843" spans="2:12" ht="15.75">
      <c r="B2843" s="258"/>
      <c r="C2843" s="266"/>
      <c r="D2843" s="670"/>
      <c r="E2843" s="670"/>
      <c r="F2843" s="670"/>
      <c r="G2843" s="670"/>
      <c r="H2843" s="670"/>
      <c r="I2843" s="670"/>
      <c r="J2843" s="670"/>
      <c r="K2843" s="267"/>
      <c r="L2843" s="258"/>
    </row>
    <row r="2844" spans="2:12" ht="15.75">
      <c r="B2844" s="258"/>
      <c r="C2844" s="266"/>
      <c r="D2844" s="742" t="s">
        <v>625</v>
      </c>
      <c r="E2844" s="743"/>
      <c r="F2844" s="743"/>
      <c r="G2844" s="743"/>
      <c r="H2844" s="743"/>
      <c r="I2844" s="743"/>
      <c r="J2844" s="744"/>
      <c r="K2844" s="267"/>
      <c r="L2844" s="309"/>
    </row>
    <row r="2845" spans="2:12" ht="15.75">
      <c r="B2845" s="310"/>
      <c r="C2845" s="311"/>
      <c r="D2845" s="745" t="s">
        <v>70</v>
      </c>
      <c r="E2845" s="746"/>
      <c r="F2845" s="746"/>
      <c r="G2845" s="313" t="s">
        <v>606</v>
      </c>
      <c r="H2845" s="314" t="s">
        <v>621</v>
      </c>
      <c r="I2845" s="312" t="s">
        <v>611</v>
      </c>
      <c r="J2845" s="315" t="s">
        <v>612</v>
      </c>
      <c r="K2845" s="316"/>
      <c r="L2845" s="317"/>
    </row>
    <row r="2846" spans="2:12" ht="15.75">
      <c r="B2846" s="258"/>
      <c r="C2846" s="266"/>
      <c r="D2846" s="725" t="s">
        <v>817</v>
      </c>
      <c r="E2846" s="726"/>
      <c r="F2846" s="726"/>
      <c r="G2846" s="318" t="s">
        <v>627</v>
      </c>
      <c r="H2846" s="319">
        <v>51248.965624999997</v>
      </c>
      <c r="I2846" s="320">
        <v>0.02</v>
      </c>
      <c r="J2846" s="321">
        <f>(+IF(D2846="","",(H2846*I2846)))</f>
        <v>1024.9793124999999</v>
      </c>
      <c r="K2846" s="267"/>
      <c r="L2846" s="309"/>
    </row>
    <row r="2847" spans="2:12" ht="15.75">
      <c r="B2847" s="258"/>
      <c r="C2847" s="266"/>
      <c r="D2847" s="813"/>
      <c r="E2847" s="814"/>
      <c r="F2847" s="815"/>
      <c r="G2847" s="318"/>
      <c r="H2847" s="319" t="s">
        <v>618</v>
      </c>
      <c r="I2847" s="320"/>
      <c r="J2847" s="321" t="str">
        <f>(+IF(D2847="","",(H2847*I2847)))</f>
        <v/>
      </c>
      <c r="K2847" s="267"/>
      <c r="L2847" s="309"/>
    </row>
    <row r="2848" spans="2:12" ht="15.75">
      <c r="B2848" s="258"/>
      <c r="C2848" s="266"/>
      <c r="D2848" s="813"/>
      <c r="E2848" s="814"/>
      <c r="F2848" s="815"/>
      <c r="G2848" s="318"/>
      <c r="H2848" s="319"/>
      <c r="I2848" s="320"/>
      <c r="J2848" s="321" t="str">
        <f>(+IF(D2848="","",(H2848*I2848)))</f>
        <v/>
      </c>
      <c r="K2848" s="267"/>
      <c r="L2848" s="309"/>
    </row>
    <row r="2849" spans="2:12" ht="15.75">
      <c r="B2849" s="258"/>
      <c r="C2849" s="266"/>
      <c r="D2849" s="816"/>
      <c r="E2849" s="817"/>
      <c r="F2849" s="818"/>
      <c r="G2849" s="322"/>
      <c r="H2849" s="323"/>
      <c r="I2849" s="324"/>
      <c r="J2849" s="325"/>
      <c r="K2849" s="267"/>
      <c r="L2849" s="309"/>
    </row>
    <row r="2850" spans="2:12" ht="15.75">
      <c r="B2850" s="258"/>
      <c r="C2850" s="266"/>
      <c r="D2850" s="258"/>
      <c r="E2850" s="258"/>
      <c r="F2850" s="258"/>
      <c r="G2850" s="729" t="s">
        <v>628</v>
      </c>
      <c r="H2850" s="729"/>
      <c r="I2850" s="730"/>
      <c r="J2850" s="293">
        <f>+ROUND(SUM(J2846:J2849),2)</f>
        <v>1024.98</v>
      </c>
      <c r="K2850" s="267"/>
      <c r="L2850" s="309"/>
    </row>
    <row r="2851" spans="2:12" ht="15.75">
      <c r="B2851" s="258"/>
      <c r="C2851" s="266"/>
      <c r="D2851" s="670"/>
      <c r="E2851" s="670"/>
      <c r="F2851" s="670"/>
      <c r="G2851" s="670"/>
      <c r="H2851" s="670"/>
      <c r="I2851" s="670"/>
      <c r="J2851" s="670"/>
      <c r="K2851" s="267"/>
      <c r="L2851" s="258"/>
    </row>
    <row r="2852" spans="2:12" ht="15.75">
      <c r="B2852" s="258"/>
      <c r="C2852" s="266"/>
      <c r="D2852" s="731" t="s">
        <v>629</v>
      </c>
      <c r="E2852" s="732"/>
      <c r="F2852" s="732"/>
      <c r="G2852" s="732"/>
      <c r="H2852" s="732"/>
      <c r="I2852" s="733"/>
      <c r="J2852" s="328">
        <f>ROUND((SUM(+J2836+J2842+J2850)),2)</f>
        <v>7573.98</v>
      </c>
      <c r="K2852" s="267"/>
      <c r="L2852" s="258"/>
    </row>
    <row r="2853" spans="2:12" ht="15.75">
      <c r="B2853" s="258"/>
      <c r="C2853" s="266"/>
      <c r="D2853" s="258"/>
      <c r="E2853" s="258"/>
      <c r="F2853" s="258"/>
      <c r="G2853" s="326"/>
      <c r="H2853" s="327"/>
      <c r="I2853" s="258"/>
      <c r="J2853" s="258"/>
      <c r="K2853" s="267"/>
      <c r="L2853" s="258"/>
    </row>
    <row r="2854" spans="2:12" ht="15.75">
      <c r="B2854" s="329"/>
      <c r="C2854" s="330"/>
      <c r="D2854" s="734" t="s">
        <v>630</v>
      </c>
      <c r="E2854" s="735"/>
      <c r="F2854" s="736"/>
      <c r="G2854" s="331"/>
      <c r="H2854" s="332"/>
      <c r="I2854" s="333">
        <v>0</v>
      </c>
      <c r="J2854" s="334">
        <f>+J2852*I2854</f>
        <v>0</v>
      </c>
      <c r="K2854" s="335"/>
      <c r="L2854" s="329"/>
    </row>
    <row r="2855" spans="2:12" ht="15.75">
      <c r="B2855" s="258"/>
      <c r="C2855" s="266"/>
      <c r="D2855" s="731" t="s">
        <v>631</v>
      </c>
      <c r="E2855" s="732"/>
      <c r="F2855" s="732"/>
      <c r="G2855" s="732"/>
      <c r="H2855" s="732"/>
      <c r="I2855" s="733"/>
      <c r="J2855" s="328">
        <f>+J2854+J2852</f>
        <v>7573.98</v>
      </c>
      <c r="K2855" s="267"/>
      <c r="L2855" s="258"/>
    </row>
    <row r="2856" spans="2:12" ht="15.75">
      <c r="B2856" s="258"/>
      <c r="C2856" s="266"/>
      <c r="D2856" s="258"/>
      <c r="E2856" s="258"/>
      <c r="F2856" s="258"/>
      <c r="G2856" s="326"/>
      <c r="H2856" s="327"/>
      <c r="I2856" s="258"/>
      <c r="J2856" s="258"/>
      <c r="K2856" s="267"/>
      <c r="L2856" s="258"/>
    </row>
    <row r="2857" spans="2:12" ht="15.75">
      <c r="B2857" s="329"/>
      <c r="C2857" s="330"/>
      <c r="D2857" s="771" t="s">
        <v>21</v>
      </c>
      <c r="E2857" s="772"/>
      <c r="F2857" s="772"/>
      <c r="G2857" s="336"/>
      <c r="H2857" s="337"/>
      <c r="I2857" s="338">
        <v>0.24</v>
      </c>
      <c r="J2857" s="339">
        <f>+J2852*I2857</f>
        <v>1817.7551999999998</v>
      </c>
      <c r="K2857" s="335"/>
      <c r="L2857" s="329"/>
    </row>
    <row r="2858" spans="2:12" ht="15.75">
      <c r="B2858" s="329"/>
      <c r="C2858" s="330"/>
      <c r="D2858" s="773" t="s">
        <v>632</v>
      </c>
      <c r="E2858" s="774"/>
      <c r="F2858" s="774"/>
      <c r="G2858" s="336"/>
      <c r="H2858" s="337"/>
      <c r="I2858" s="340">
        <v>0.01</v>
      </c>
      <c r="J2858" s="341">
        <f>+J2852*I2858</f>
        <v>75.739800000000002</v>
      </c>
      <c r="K2858" s="335"/>
      <c r="L2858" s="329"/>
    </row>
    <row r="2859" spans="2:12" ht="15.75">
      <c r="B2859" s="329"/>
      <c r="C2859" s="330"/>
      <c r="D2859" s="773" t="s">
        <v>75</v>
      </c>
      <c r="E2859" s="774"/>
      <c r="F2859" s="774"/>
      <c r="G2859" s="342"/>
      <c r="H2859" s="343"/>
      <c r="I2859" s="340">
        <v>0.05</v>
      </c>
      <c r="J2859" s="341">
        <f>+J2852*I2859</f>
        <v>378.69900000000001</v>
      </c>
      <c r="K2859" s="335"/>
      <c r="L2859" s="329"/>
    </row>
    <row r="2860" spans="2:12" ht="15.75">
      <c r="B2860" s="258"/>
      <c r="C2860" s="266"/>
      <c r="D2860" s="775" t="s">
        <v>633</v>
      </c>
      <c r="E2860" s="776"/>
      <c r="F2860" s="776"/>
      <c r="G2860" s="776"/>
      <c r="H2860" s="776"/>
      <c r="I2860" s="776"/>
      <c r="J2860" s="344">
        <f>SUM(J2857:J2859)</f>
        <v>2272.194</v>
      </c>
      <c r="K2860" s="267"/>
      <c r="L2860" s="258"/>
    </row>
    <row r="2861" spans="2:12" ht="15.75">
      <c r="B2861" s="258"/>
      <c r="C2861" s="266"/>
      <c r="D2861" s="757"/>
      <c r="E2861" s="757"/>
      <c r="F2861" s="757"/>
      <c r="G2861" s="757"/>
      <c r="H2861" s="757"/>
      <c r="I2861" s="757"/>
      <c r="J2861" s="757"/>
      <c r="K2861" s="267"/>
      <c r="L2861" s="258"/>
    </row>
    <row r="2862" spans="2:12" ht="15.75">
      <c r="B2862" s="258"/>
      <c r="C2862" s="266"/>
      <c r="D2862" s="759" t="s">
        <v>634</v>
      </c>
      <c r="E2862" s="760"/>
      <c r="F2862" s="760"/>
      <c r="G2862" s="760"/>
      <c r="H2862" s="760"/>
      <c r="I2862" s="761"/>
      <c r="J2862" s="345">
        <f>ROUND(SUM(J2855+J2860),0)</f>
        <v>9846</v>
      </c>
      <c r="K2862" s="267"/>
      <c r="L2862" s="258"/>
    </row>
    <row r="2863" spans="2:12" ht="15.75">
      <c r="B2863" s="258"/>
      <c r="C2863" s="266"/>
      <c r="D2863" s="757"/>
      <c r="E2863" s="757"/>
      <c r="F2863" s="757"/>
      <c r="G2863" s="757"/>
      <c r="H2863" s="757"/>
      <c r="I2863" s="757"/>
      <c r="J2863" s="757"/>
      <c r="K2863" s="267"/>
      <c r="L2863" s="258"/>
    </row>
    <row r="2864" spans="2:12" ht="15.75">
      <c r="B2864" s="258"/>
      <c r="C2864" s="266"/>
      <c r="D2864" s="762" t="s">
        <v>635</v>
      </c>
      <c r="E2864" s="763"/>
      <c r="F2864" s="764"/>
      <c r="G2864" s="765"/>
      <c r="H2864" s="766"/>
      <c r="I2864" s="766"/>
      <c r="J2864" s="767"/>
      <c r="K2864" s="267"/>
      <c r="L2864" s="258"/>
    </row>
    <row r="2865" spans="2:12" ht="15.75">
      <c r="B2865" s="258"/>
      <c r="C2865" s="266"/>
      <c r="D2865" s="753"/>
      <c r="E2865" s="785"/>
      <c r="F2865" s="786"/>
      <c r="G2865" s="768"/>
      <c r="H2865" s="769"/>
      <c r="I2865" s="769"/>
      <c r="J2865" s="770"/>
      <c r="K2865" s="267"/>
      <c r="L2865" s="258"/>
    </row>
    <row r="2866" spans="2:12" ht="15.75">
      <c r="B2866" s="258"/>
      <c r="C2866" s="266"/>
      <c r="D2866" s="753"/>
      <c r="E2866" s="785"/>
      <c r="F2866" s="786"/>
      <c r="G2866" s="756" t="s">
        <v>636</v>
      </c>
      <c r="H2866" s="757"/>
      <c r="I2866" s="757"/>
      <c r="J2866" s="758"/>
      <c r="K2866" s="267"/>
      <c r="L2866" s="258"/>
    </row>
    <row r="2867" spans="2:12" ht="15.75">
      <c r="B2867" s="258"/>
      <c r="C2867" s="266"/>
      <c r="D2867" s="753"/>
      <c r="E2867" s="785"/>
      <c r="F2867" s="786"/>
      <c r="G2867" s="756" t="s">
        <v>637</v>
      </c>
      <c r="H2867" s="757"/>
      <c r="I2867" s="757"/>
      <c r="J2867" s="758"/>
      <c r="K2867" s="267"/>
      <c r="L2867" s="258"/>
    </row>
    <row r="2868" spans="2:12" ht="15.75">
      <c r="B2868" s="258"/>
      <c r="C2868" s="266"/>
      <c r="D2868" s="753"/>
      <c r="E2868" s="785"/>
      <c r="F2868" s="786"/>
      <c r="G2868" s="756" t="s">
        <v>79</v>
      </c>
      <c r="H2868" s="757"/>
      <c r="I2868" s="757"/>
      <c r="J2868" s="758"/>
      <c r="K2868" s="267"/>
      <c r="L2868" s="258"/>
    </row>
    <row r="2869" spans="2:12" ht="15.75">
      <c r="B2869" s="258"/>
      <c r="C2869" s="266"/>
      <c r="D2869" s="787"/>
      <c r="E2869" s="788"/>
      <c r="F2869" s="789"/>
      <c r="G2869" s="756" t="s">
        <v>636</v>
      </c>
      <c r="H2869" s="757"/>
      <c r="I2869" s="757"/>
      <c r="J2869" s="758"/>
      <c r="K2869" s="267"/>
      <c r="L2869" s="258"/>
    </row>
    <row r="2870" spans="2:12" ht="15.75">
      <c r="B2870" s="258"/>
      <c r="C2870" s="266"/>
      <c r="D2870" s="777"/>
      <c r="E2870" s="790"/>
      <c r="F2870" s="791"/>
      <c r="G2870" s="780" t="s">
        <v>638</v>
      </c>
      <c r="H2870" s="781"/>
      <c r="I2870" s="781"/>
      <c r="J2870" s="782"/>
      <c r="K2870" s="267"/>
      <c r="L2870" s="258"/>
    </row>
    <row r="2871" spans="2:12" ht="15.75">
      <c r="B2871" s="258"/>
      <c r="C2871" s="346"/>
      <c r="D2871" s="347"/>
      <c r="E2871" s="347"/>
      <c r="F2871" s="347"/>
      <c r="G2871" s="348"/>
      <c r="H2871" s="349"/>
      <c r="I2871" s="347"/>
      <c r="J2871" s="347"/>
      <c r="K2871" s="350"/>
      <c r="L2871" s="258"/>
    </row>
    <row r="2872" spans="2:12" ht="15.75">
      <c r="B2872" s="258"/>
      <c r="C2872" s="258"/>
      <c r="D2872" s="258"/>
      <c r="E2872" s="258"/>
      <c r="F2872" s="258"/>
      <c r="G2872" s="326"/>
      <c r="H2872" s="351"/>
      <c r="I2872" s="258"/>
      <c r="J2872" s="258"/>
      <c r="K2872" s="258"/>
      <c r="L2872" s="258"/>
    </row>
    <row r="2873" spans="2:12" ht="15.75">
      <c r="B2873" s="258"/>
      <c r="C2873" s="670"/>
      <c r="D2873" s="670"/>
      <c r="E2873" s="670"/>
      <c r="F2873" s="670"/>
      <c r="G2873" s="670"/>
      <c r="H2873" s="670"/>
      <c r="I2873" s="670"/>
      <c r="J2873" s="670"/>
      <c r="K2873" s="258"/>
      <c r="L2873" s="258"/>
    </row>
    <row r="2874" spans="2:12" ht="15.75">
      <c r="B2874" s="258"/>
      <c r="C2874" s="261"/>
      <c r="D2874" s="262"/>
      <c r="E2874" s="262"/>
      <c r="F2874" s="262"/>
      <c r="G2874" s="263"/>
      <c r="H2874" s="264"/>
      <c r="I2874" s="262"/>
      <c r="J2874" s="262"/>
      <c r="K2874" s="265"/>
      <c r="L2874" s="258"/>
    </row>
    <row r="2875" spans="2:12" ht="15.75">
      <c r="B2875" s="258"/>
      <c r="C2875" s="266"/>
      <c r="D2875" s="671"/>
      <c r="E2875" s="672"/>
      <c r="F2875" s="675" t="s">
        <v>592</v>
      </c>
      <c r="G2875" s="676"/>
      <c r="H2875" s="677"/>
      <c r="I2875" s="681" t="s">
        <v>593</v>
      </c>
      <c r="J2875" s="682"/>
      <c r="K2875" s="267"/>
      <c r="L2875" s="258"/>
    </row>
    <row r="2876" spans="2:12" ht="15.75">
      <c r="B2876" s="258"/>
      <c r="C2876" s="266"/>
      <c r="D2876" s="673"/>
      <c r="E2876" s="674"/>
      <c r="F2876" s="678"/>
      <c r="G2876" s="679"/>
      <c r="H2876" s="680"/>
      <c r="I2876" s="683" t="s">
        <v>594</v>
      </c>
      <c r="J2876" s="684"/>
      <c r="K2876" s="267"/>
      <c r="L2876" s="258"/>
    </row>
    <row r="2877" spans="2:12" ht="16.5">
      <c r="B2877" s="258"/>
      <c r="C2877" s="266"/>
      <c r="D2877" s="685" t="s">
        <v>595</v>
      </c>
      <c r="E2877" s="686"/>
      <c r="F2877" s="686"/>
      <c r="G2877" s="686"/>
      <c r="H2877" s="687"/>
      <c r="I2877" s="683" t="s">
        <v>596</v>
      </c>
      <c r="J2877" s="684"/>
      <c r="K2877" s="267"/>
      <c r="L2877" s="258"/>
    </row>
    <row r="2878" spans="2:12" ht="16.5">
      <c r="B2878" s="258"/>
      <c r="C2878" s="266"/>
      <c r="D2878" s="708" t="s">
        <v>597</v>
      </c>
      <c r="E2878" s="709"/>
      <c r="F2878" s="709"/>
      <c r="G2878" s="709"/>
      <c r="H2878" s="709"/>
      <c r="I2878" s="709"/>
      <c r="J2878" s="710"/>
      <c r="K2878" s="267"/>
      <c r="L2878" s="258"/>
    </row>
    <row r="2879" spans="2:12" ht="15.75">
      <c r="B2879" s="258"/>
      <c r="C2879" s="266"/>
      <c r="D2879" s="268"/>
      <c r="E2879" s="268"/>
      <c r="F2879" s="268"/>
      <c r="G2879" s="269"/>
      <c r="H2879" s="269"/>
      <c r="I2879" s="268"/>
      <c r="J2879" s="268"/>
      <c r="K2879" s="267"/>
      <c r="L2879" s="258"/>
    </row>
    <row r="2880" spans="2:12" ht="16.5">
      <c r="B2880" s="259"/>
      <c r="C2880" s="270"/>
      <c r="D2880" s="271" t="s">
        <v>598</v>
      </c>
      <c r="E2880" s="711" t="s">
        <v>599</v>
      </c>
      <c r="F2880" s="712"/>
      <c r="G2880" s="712"/>
      <c r="H2880" s="712"/>
      <c r="I2880" s="712"/>
      <c r="J2880" s="713"/>
      <c r="K2880" s="272"/>
      <c r="L2880" s="259"/>
    </row>
    <row r="2881" spans="2:12" ht="16.5">
      <c r="B2881" s="258"/>
      <c r="C2881" s="266"/>
      <c r="D2881" s="273">
        <v>2</v>
      </c>
      <c r="E2881" s="714" t="s">
        <v>653</v>
      </c>
      <c r="F2881" s="715"/>
      <c r="G2881" s="715"/>
      <c r="H2881" s="715"/>
      <c r="I2881" s="715"/>
      <c r="J2881" s="716"/>
      <c r="K2881" s="267"/>
      <c r="L2881" s="258"/>
    </row>
    <row r="2882" spans="2:12" ht="16.5">
      <c r="B2882" s="259"/>
      <c r="C2882" s="270"/>
      <c r="D2882" s="271" t="s">
        <v>601</v>
      </c>
      <c r="E2882" s="711" t="s">
        <v>602</v>
      </c>
      <c r="F2882" s="712"/>
      <c r="G2882" s="712"/>
      <c r="H2882" s="712"/>
      <c r="I2882" s="712"/>
      <c r="J2882" s="713"/>
      <c r="K2882" s="272"/>
      <c r="L2882" s="259"/>
    </row>
    <row r="2883" spans="2:12" ht="16.5">
      <c r="B2883" s="258"/>
      <c r="C2883" s="266"/>
      <c r="D2883" s="273">
        <v>2.11</v>
      </c>
      <c r="E2883" s="714" t="s">
        <v>813</v>
      </c>
      <c r="F2883" s="715"/>
      <c r="G2883" s="715"/>
      <c r="H2883" s="715"/>
      <c r="I2883" s="715"/>
      <c r="J2883" s="716"/>
      <c r="K2883" s="267"/>
      <c r="L2883" s="258"/>
    </row>
    <row r="2884" spans="2:12" ht="16.5">
      <c r="B2884" s="259"/>
      <c r="C2884" s="270"/>
      <c r="D2884" s="275" t="s">
        <v>604</v>
      </c>
      <c r="E2884" s="717" t="s">
        <v>605</v>
      </c>
      <c r="F2884" s="718"/>
      <c r="G2884" s="718"/>
      <c r="H2884" s="718"/>
      <c r="I2884" s="719"/>
      <c r="J2884" s="723" t="s">
        <v>606</v>
      </c>
      <c r="K2884" s="272"/>
      <c r="L2884" s="259"/>
    </row>
    <row r="2885" spans="2:12" ht="16.5">
      <c r="B2885" s="258"/>
      <c r="C2885" s="266"/>
      <c r="D2885" s="276" t="s">
        <v>818</v>
      </c>
      <c r="E2885" s="720"/>
      <c r="F2885" s="721"/>
      <c r="G2885" s="721"/>
      <c r="H2885" s="721"/>
      <c r="I2885" s="722"/>
      <c r="J2885" s="724"/>
      <c r="K2885" s="267"/>
      <c r="L2885" s="258"/>
    </row>
    <row r="2886" spans="2:12" ht="16.5">
      <c r="B2886" s="259"/>
      <c r="C2886" s="270"/>
      <c r="D2886" s="275" t="s">
        <v>608</v>
      </c>
      <c r="E2886" s="692" t="s">
        <v>313</v>
      </c>
      <c r="F2886" s="693"/>
      <c r="G2886" s="693"/>
      <c r="H2886" s="693"/>
      <c r="I2886" s="694"/>
      <c r="J2886" s="698" t="s">
        <v>225</v>
      </c>
      <c r="K2886" s="272"/>
      <c r="L2886" s="259"/>
    </row>
    <row r="2887" spans="2:12" ht="16.5">
      <c r="B2887" s="258"/>
      <c r="C2887" s="266"/>
      <c r="D2887" s="276" t="s">
        <v>818</v>
      </c>
      <c r="E2887" s="695"/>
      <c r="F2887" s="696"/>
      <c r="G2887" s="696"/>
      <c r="H2887" s="696"/>
      <c r="I2887" s="697"/>
      <c r="J2887" s="699"/>
      <c r="K2887" s="267"/>
      <c r="L2887" s="258"/>
    </row>
    <row r="2888" spans="2:12" ht="15.75">
      <c r="B2888" s="258"/>
      <c r="C2888" s="266"/>
      <c r="D2888" s="700"/>
      <c r="E2888" s="700"/>
      <c r="F2888" s="700"/>
      <c r="G2888" s="700"/>
      <c r="H2888" s="700"/>
      <c r="I2888" s="700"/>
      <c r="J2888" s="700"/>
      <c r="K2888" s="267"/>
      <c r="L2888" s="258"/>
    </row>
    <row r="2889" spans="2:12" ht="15.75">
      <c r="B2889" s="258"/>
      <c r="C2889" s="266"/>
      <c r="D2889" s="701" t="s">
        <v>609</v>
      </c>
      <c r="E2889" s="702"/>
      <c r="F2889" s="702"/>
      <c r="G2889" s="702"/>
      <c r="H2889" s="702"/>
      <c r="I2889" s="702"/>
      <c r="J2889" s="703"/>
      <c r="K2889" s="267"/>
      <c r="L2889" s="258"/>
    </row>
    <row r="2890" spans="2:12" ht="15.75">
      <c r="B2890" s="258"/>
      <c r="C2890" s="266"/>
      <c r="D2890" s="704" t="s">
        <v>70</v>
      </c>
      <c r="E2890" s="705"/>
      <c r="F2890" s="705"/>
      <c r="G2890" s="277" t="s">
        <v>606</v>
      </c>
      <c r="H2890" s="277" t="s">
        <v>610</v>
      </c>
      <c r="I2890" s="278" t="s">
        <v>611</v>
      </c>
      <c r="J2890" s="279" t="s">
        <v>612</v>
      </c>
      <c r="K2890" s="267"/>
      <c r="L2890" s="258"/>
    </row>
    <row r="2891" spans="2:12" ht="15.75">
      <c r="B2891" s="258"/>
      <c r="C2891" s="266"/>
      <c r="D2891" s="688" t="s">
        <v>819</v>
      </c>
      <c r="E2891" s="689"/>
      <c r="F2891" s="689"/>
      <c r="G2891" s="387" t="s">
        <v>225</v>
      </c>
      <c r="H2891" s="388">
        <v>21400</v>
      </c>
      <c r="I2891" s="286">
        <v>1</v>
      </c>
      <c r="J2891" s="287">
        <f t="shared" ref="J2891:J2896" si="30">+IF(D2891="","",H2891*I2891)</f>
        <v>21400</v>
      </c>
      <c r="K2891" s="267"/>
      <c r="L2891" s="258"/>
    </row>
    <row r="2892" spans="2:12" ht="15.75">
      <c r="B2892" s="258"/>
      <c r="C2892" s="266"/>
      <c r="D2892" s="688" t="s">
        <v>816</v>
      </c>
      <c r="E2892" s="689"/>
      <c r="F2892" s="689"/>
      <c r="G2892" s="387" t="s">
        <v>225</v>
      </c>
      <c r="H2892" s="388">
        <v>413</v>
      </c>
      <c r="I2892" s="286">
        <v>1</v>
      </c>
      <c r="J2892" s="287">
        <f t="shared" si="30"/>
        <v>413</v>
      </c>
      <c r="K2892" s="267"/>
      <c r="L2892" s="258"/>
    </row>
    <row r="2893" spans="2:12" ht="15.75">
      <c r="B2893" s="258"/>
      <c r="C2893" s="266"/>
      <c r="D2893" s="688"/>
      <c r="E2893" s="689"/>
      <c r="F2893" s="689"/>
      <c r="G2893" s="387" t="s">
        <v>618</v>
      </c>
      <c r="H2893" s="388" t="s">
        <v>618</v>
      </c>
      <c r="I2893" s="286"/>
      <c r="J2893" s="287" t="str">
        <f t="shared" si="30"/>
        <v/>
      </c>
      <c r="K2893" s="267"/>
      <c r="L2893" s="258"/>
    </row>
    <row r="2894" spans="2:12" ht="15.75">
      <c r="B2894" s="258"/>
      <c r="C2894" s="266"/>
      <c r="D2894" s="688"/>
      <c r="E2894" s="689"/>
      <c r="F2894" s="689"/>
      <c r="G2894" s="387" t="s">
        <v>618</v>
      </c>
      <c r="H2894" s="388" t="s">
        <v>618</v>
      </c>
      <c r="I2894" s="286"/>
      <c r="J2894" s="287" t="str">
        <f t="shared" si="30"/>
        <v/>
      </c>
      <c r="K2894" s="267"/>
      <c r="L2894" s="258"/>
    </row>
    <row r="2895" spans="2:12" ht="15.75">
      <c r="B2895" s="258"/>
      <c r="C2895" s="266"/>
      <c r="D2895" s="688"/>
      <c r="E2895" s="689"/>
      <c r="F2895" s="689"/>
      <c r="G2895" s="387" t="s">
        <v>618</v>
      </c>
      <c r="H2895" s="388" t="s">
        <v>618</v>
      </c>
      <c r="I2895" s="286"/>
      <c r="J2895" s="287" t="str">
        <f t="shared" si="30"/>
        <v/>
      </c>
      <c r="K2895" s="267"/>
      <c r="L2895" s="258"/>
    </row>
    <row r="2896" spans="2:12" ht="15.75">
      <c r="B2896" s="258"/>
      <c r="C2896" s="266"/>
      <c r="D2896" s="690"/>
      <c r="E2896" s="691"/>
      <c r="F2896" s="691"/>
      <c r="G2896" s="420" t="s">
        <v>618</v>
      </c>
      <c r="H2896" s="421" t="s">
        <v>618</v>
      </c>
      <c r="I2896" s="290"/>
      <c r="J2896" s="291" t="str">
        <f t="shared" si="30"/>
        <v/>
      </c>
      <c r="K2896" s="267"/>
      <c r="L2896" s="258"/>
    </row>
    <row r="2897" spans="2:12" ht="15.75">
      <c r="B2897" s="258"/>
      <c r="C2897" s="266"/>
      <c r="D2897" s="258"/>
      <c r="E2897" s="258"/>
      <c r="F2897" s="258"/>
      <c r="G2897" s="740" t="s">
        <v>619</v>
      </c>
      <c r="H2897" s="740"/>
      <c r="I2897" s="741"/>
      <c r="J2897" s="293">
        <f>+ROUND(SUM(J2891:J2896),2)</f>
        <v>21813</v>
      </c>
      <c r="K2897" s="267"/>
      <c r="L2897" s="258"/>
    </row>
    <row r="2898" spans="2:12" ht="15.75">
      <c r="B2898" s="258"/>
      <c r="C2898" s="266"/>
      <c r="D2898" s="700"/>
      <c r="E2898" s="700"/>
      <c r="F2898" s="700"/>
      <c r="G2898" s="700"/>
      <c r="H2898" s="700"/>
      <c r="I2898" s="700"/>
      <c r="J2898" s="700"/>
      <c r="K2898" s="267"/>
      <c r="L2898" s="258"/>
    </row>
    <row r="2899" spans="2:12" ht="15.75">
      <c r="B2899" s="258"/>
      <c r="C2899" s="266"/>
      <c r="D2899" s="701" t="s">
        <v>620</v>
      </c>
      <c r="E2899" s="702"/>
      <c r="F2899" s="702"/>
      <c r="G2899" s="702"/>
      <c r="H2899" s="702"/>
      <c r="I2899" s="702"/>
      <c r="J2899" s="703"/>
      <c r="K2899" s="267"/>
      <c r="L2899" s="258"/>
    </row>
    <row r="2900" spans="2:12" ht="15.75">
      <c r="B2900" s="258"/>
      <c r="C2900" s="266"/>
      <c r="D2900" s="747" t="s">
        <v>70</v>
      </c>
      <c r="E2900" s="747"/>
      <c r="F2900" s="747"/>
      <c r="G2900" s="297" t="s">
        <v>606</v>
      </c>
      <c r="H2900" s="297" t="s">
        <v>621</v>
      </c>
      <c r="I2900" s="296" t="s">
        <v>611</v>
      </c>
      <c r="J2900" s="296" t="s">
        <v>612</v>
      </c>
      <c r="K2900" s="267"/>
      <c r="L2900" s="258"/>
    </row>
    <row r="2901" spans="2:12" ht="15.75">
      <c r="B2901" s="258"/>
      <c r="C2901" s="266"/>
      <c r="D2901" s="750" t="s">
        <v>622</v>
      </c>
      <c r="E2901" s="751"/>
      <c r="F2901" s="752"/>
      <c r="G2901" s="426" t="s">
        <v>623</v>
      </c>
      <c r="H2901" s="427">
        <v>2562.4499999999998</v>
      </c>
      <c r="I2901" s="422">
        <v>0.05</v>
      </c>
      <c r="J2901" s="287">
        <f>+IF(D2901="","",H2901*I2901)</f>
        <v>128.1225</v>
      </c>
      <c r="K2901" s="267"/>
      <c r="L2901" s="258"/>
    </row>
    <row r="2902" spans="2:12" ht="15.75">
      <c r="B2902" s="258"/>
      <c r="C2902" s="266"/>
      <c r="D2902" s="783"/>
      <c r="E2902" s="784"/>
      <c r="F2902" s="784"/>
      <c r="G2902" s="304" t="s">
        <v>618</v>
      </c>
      <c r="H2902" s="305" t="s">
        <v>618</v>
      </c>
      <c r="I2902" s="306"/>
      <c r="J2902" s="307" t="str">
        <f>+IF(D2902="","",H2902*I2902)</f>
        <v/>
      </c>
      <c r="K2902" s="267"/>
      <c r="L2902" s="258"/>
    </row>
    <row r="2903" spans="2:12" ht="15.75">
      <c r="B2903" s="258"/>
      <c r="C2903" s="266"/>
      <c r="D2903" s="258"/>
      <c r="E2903" s="258"/>
      <c r="F2903" s="258"/>
      <c r="G2903" s="740" t="s">
        <v>624</v>
      </c>
      <c r="H2903" s="740"/>
      <c r="I2903" s="741"/>
      <c r="J2903" s="308">
        <f>ROUND(+SUM(J2901:J2902),2)</f>
        <v>128.12</v>
      </c>
      <c r="K2903" s="267"/>
      <c r="L2903" s="258"/>
    </row>
    <row r="2904" spans="2:12" ht="15.75">
      <c r="B2904" s="258"/>
      <c r="C2904" s="266"/>
      <c r="D2904" s="670"/>
      <c r="E2904" s="670"/>
      <c r="F2904" s="670"/>
      <c r="G2904" s="670"/>
      <c r="H2904" s="670"/>
      <c r="I2904" s="670"/>
      <c r="J2904" s="670"/>
      <c r="K2904" s="267"/>
      <c r="L2904" s="258"/>
    </row>
    <row r="2905" spans="2:12" ht="15.75">
      <c r="B2905" s="258"/>
      <c r="C2905" s="266"/>
      <c r="D2905" s="742" t="s">
        <v>625</v>
      </c>
      <c r="E2905" s="743"/>
      <c r="F2905" s="743"/>
      <c r="G2905" s="743"/>
      <c r="H2905" s="743"/>
      <c r="I2905" s="743"/>
      <c r="J2905" s="744"/>
      <c r="K2905" s="267"/>
      <c r="L2905" s="309"/>
    </row>
    <row r="2906" spans="2:12" ht="15.75">
      <c r="B2906" s="310"/>
      <c r="C2906" s="311"/>
      <c r="D2906" s="745" t="s">
        <v>70</v>
      </c>
      <c r="E2906" s="746"/>
      <c r="F2906" s="746"/>
      <c r="G2906" s="313" t="s">
        <v>606</v>
      </c>
      <c r="H2906" s="314" t="s">
        <v>621</v>
      </c>
      <c r="I2906" s="312" t="s">
        <v>611</v>
      </c>
      <c r="J2906" s="315" t="s">
        <v>612</v>
      </c>
      <c r="K2906" s="316"/>
      <c r="L2906" s="317"/>
    </row>
    <row r="2907" spans="2:12" ht="15.75">
      <c r="B2907" s="258"/>
      <c r="C2907" s="266"/>
      <c r="D2907" s="725" t="s">
        <v>817</v>
      </c>
      <c r="E2907" s="726"/>
      <c r="F2907" s="726"/>
      <c r="G2907" s="318" t="s">
        <v>627</v>
      </c>
      <c r="H2907" s="319">
        <v>51248.965624999997</v>
      </c>
      <c r="I2907" s="320">
        <v>0.05</v>
      </c>
      <c r="J2907" s="321">
        <f>(+IF(D2907="","",(H2907*I2907)))</f>
        <v>2562.44828125</v>
      </c>
      <c r="K2907" s="267"/>
      <c r="L2907" s="309"/>
    </row>
    <row r="2908" spans="2:12" ht="15.75">
      <c r="B2908" s="258"/>
      <c r="C2908" s="266"/>
      <c r="D2908" s="813"/>
      <c r="E2908" s="814"/>
      <c r="F2908" s="815"/>
      <c r="G2908" s="318"/>
      <c r="H2908" s="319" t="s">
        <v>618</v>
      </c>
      <c r="I2908" s="320"/>
      <c r="J2908" s="321" t="str">
        <f>(+IF(D2908="","",(H2908*I2908)))</f>
        <v/>
      </c>
      <c r="K2908" s="267"/>
      <c r="L2908" s="309"/>
    </row>
    <row r="2909" spans="2:12" ht="15.75">
      <c r="B2909" s="258"/>
      <c r="C2909" s="266"/>
      <c r="D2909" s="813"/>
      <c r="E2909" s="814"/>
      <c r="F2909" s="815"/>
      <c r="G2909" s="318"/>
      <c r="H2909" s="319"/>
      <c r="I2909" s="320"/>
      <c r="J2909" s="321" t="str">
        <f>(+IF(D2909="","",(H2909*I2909)))</f>
        <v/>
      </c>
      <c r="K2909" s="267"/>
      <c r="L2909" s="309"/>
    </row>
    <row r="2910" spans="2:12" ht="15.75">
      <c r="B2910" s="258"/>
      <c r="C2910" s="266"/>
      <c r="D2910" s="816"/>
      <c r="E2910" s="817"/>
      <c r="F2910" s="818"/>
      <c r="G2910" s="322"/>
      <c r="H2910" s="323"/>
      <c r="I2910" s="324"/>
      <c r="J2910" s="325"/>
      <c r="K2910" s="267"/>
      <c r="L2910" s="309"/>
    </row>
    <row r="2911" spans="2:12" ht="15.75">
      <c r="B2911" s="258"/>
      <c r="C2911" s="266"/>
      <c r="D2911" s="258"/>
      <c r="E2911" s="258"/>
      <c r="F2911" s="258"/>
      <c r="G2911" s="729" t="s">
        <v>628</v>
      </c>
      <c r="H2911" s="729"/>
      <c r="I2911" s="730"/>
      <c r="J2911" s="293">
        <f>+ROUND(SUM(J2907:J2910),2)</f>
        <v>2562.4499999999998</v>
      </c>
      <c r="K2911" s="267"/>
      <c r="L2911" s="309"/>
    </row>
    <row r="2912" spans="2:12" ht="15.75">
      <c r="B2912" s="258"/>
      <c r="C2912" s="266"/>
      <c r="D2912" s="670"/>
      <c r="E2912" s="670"/>
      <c r="F2912" s="670"/>
      <c r="G2912" s="670"/>
      <c r="H2912" s="670"/>
      <c r="I2912" s="670"/>
      <c r="J2912" s="670"/>
      <c r="K2912" s="267"/>
      <c r="L2912" s="258"/>
    </row>
    <row r="2913" spans="2:12" ht="15.75">
      <c r="B2913" s="258"/>
      <c r="C2913" s="266"/>
      <c r="D2913" s="731" t="s">
        <v>629</v>
      </c>
      <c r="E2913" s="732"/>
      <c r="F2913" s="732"/>
      <c r="G2913" s="732"/>
      <c r="H2913" s="732"/>
      <c r="I2913" s="733"/>
      <c r="J2913" s="328">
        <f>ROUND((SUM(+J2897+J2903+J2911)),2)</f>
        <v>24503.57</v>
      </c>
      <c r="K2913" s="267"/>
      <c r="L2913" s="258"/>
    </row>
    <row r="2914" spans="2:12" ht="15.75">
      <c r="B2914" s="258"/>
      <c r="C2914" s="266"/>
      <c r="D2914" s="258"/>
      <c r="E2914" s="258"/>
      <c r="F2914" s="258"/>
      <c r="G2914" s="326"/>
      <c r="H2914" s="327"/>
      <c r="I2914" s="258"/>
      <c r="J2914" s="258"/>
      <c r="K2914" s="267"/>
      <c r="L2914" s="258"/>
    </row>
    <row r="2915" spans="2:12" ht="15.75">
      <c r="B2915" s="329"/>
      <c r="C2915" s="330"/>
      <c r="D2915" s="734" t="s">
        <v>630</v>
      </c>
      <c r="E2915" s="735"/>
      <c r="F2915" s="736"/>
      <c r="G2915" s="331"/>
      <c r="H2915" s="332"/>
      <c r="I2915" s="333">
        <v>0</v>
      </c>
      <c r="J2915" s="334">
        <f>+J2913*I2915</f>
        <v>0</v>
      </c>
      <c r="K2915" s="335"/>
      <c r="L2915" s="329"/>
    </row>
    <row r="2916" spans="2:12" ht="15.75">
      <c r="B2916" s="258"/>
      <c r="C2916" s="266"/>
      <c r="D2916" s="731" t="s">
        <v>631</v>
      </c>
      <c r="E2916" s="732"/>
      <c r="F2916" s="732"/>
      <c r="G2916" s="732"/>
      <c r="H2916" s="732"/>
      <c r="I2916" s="733"/>
      <c r="J2916" s="328">
        <f>+J2915+J2913</f>
        <v>24503.57</v>
      </c>
      <c r="K2916" s="267"/>
      <c r="L2916" s="258"/>
    </row>
    <row r="2917" spans="2:12" ht="15.75">
      <c r="B2917" s="258"/>
      <c r="C2917" s="266"/>
      <c r="D2917" s="258"/>
      <c r="E2917" s="258"/>
      <c r="F2917" s="258"/>
      <c r="G2917" s="326"/>
      <c r="H2917" s="327"/>
      <c r="I2917" s="258"/>
      <c r="J2917" s="258"/>
      <c r="K2917" s="267"/>
      <c r="L2917" s="258"/>
    </row>
    <row r="2918" spans="2:12" ht="15.75">
      <c r="B2918" s="329"/>
      <c r="C2918" s="330"/>
      <c r="D2918" s="771" t="s">
        <v>21</v>
      </c>
      <c r="E2918" s="772"/>
      <c r="F2918" s="772"/>
      <c r="G2918" s="336"/>
      <c r="H2918" s="337"/>
      <c r="I2918" s="338">
        <v>0.24</v>
      </c>
      <c r="J2918" s="339">
        <f>+J2913*I2918</f>
        <v>5880.8567999999996</v>
      </c>
      <c r="K2918" s="335"/>
      <c r="L2918" s="329"/>
    </row>
    <row r="2919" spans="2:12" ht="15.75">
      <c r="B2919" s="329"/>
      <c r="C2919" s="330"/>
      <c r="D2919" s="773" t="s">
        <v>632</v>
      </c>
      <c r="E2919" s="774"/>
      <c r="F2919" s="774"/>
      <c r="G2919" s="336"/>
      <c r="H2919" s="337"/>
      <c r="I2919" s="340">
        <v>0.01</v>
      </c>
      <c r="J2919" s="341">
        <f>+J2913*I2919</f>
        <v>245.03569999999999</v>
      </c>
      <c r="K2919" s="335"/>
      <c r="L2919" s="329"/>
    </row>
    <row r="2920" spans="2:12" ht="15.75">
      <c r="B2920" s="329"/>
      <c r="C2920" s="330"/>
      <c r="D2920" s="773" t="s">
        <v>75</v>
      </c>
      <c r="E2920" s="774"/>
      <c r="F2920" s="774"/>
      <c r="G2920" s="342"/>
      <c r="H2920" s="343"/>
      <c r="I2920" s="340">
        <v>0.05</v>
      </c>
      <c r="J2920" s="341">
        <f>+J2913*I2920</f>
        <v>1225.1785</v>
      </c>
      <c r="K2920" s="335"/>
      <c r="L2920" s="329"/>
    </row>
    <row r="2921" spans="2:12" ht="15.75">
      <c r="B2921" s="258"/>
      <c r="C2921" s="266"/>
      <c r="D2921" s="775" t="s">
        <v>633</v>
      </c>
      <c r="E2921" s="776"/>
      <c r="F2921" s="776"/>
      <c r="G2921" s="776"/>
      <c r="H2921" s="776"/>
      <c r="I2921" s="776"/>
      <c r="J2921" s="344">
        <f>SUM(J2918:J2920)</f>
        <v>7351.0709999999999</v>
      </c>
      <c r="K2921" s="267"/>
      <c r="L2921" s="258"/>
    </row>
    <row r="2922" spans="2:12" ht="15.75">
      <c r="B2922" s="258"/>
      <c r="C2922" s="266"/>
      <c r="D2922" s="757"/>
      <c r="E2922" s="757"/>
      <c r="F2922" s="757"/>
      <c r="G2922" s="757"/>
      <c r="H2922" s="757"/>
      <c r="I2922" s="757"/>
      <c r="J2922" s="757"/>
      <c r="K2922" s="267"/>
      <c r="L2922" s="258"/>
    </row>
    <row r="2923" spans="2:12" ht="15.75">
      <c r="B2923" s="258"/>
      <c r="C2923" s="266"/>
      <c r="D2923" s="759" t="s">
        <v>634</v>
      </c>
      <c r="E2923" s="760"/>
      <c r="F2923" s="760"/>
      <c r="G2923" s="760"/>
      <c r="H2923" s="760"/>
      <c r="I2923" s="761"/>
      <c r="J2923" s="345">
        <f>ROUND(SUM(J2916+J2921),0)</f>
        <v>31855</v>
      </c>
      <c r="K2923" s="267"/>
      <c r="L2923" s="258"/>
    </row>
    <row r="2924" spans="2:12" ht="15.75">
      <c r="B2924" s="258"/>
      <c r="C2924" s="266"/>
      <c r="D2924" s="757"/>
      <c r="E2924" s="757"/>
      <c r="F2924" s="757"/>
      <c r="G2924" s="757"/>
      <c r="H2924" s="757"/>
      <c r="I2924" s="757"/>
      <c r="J2924" s="757"/>
      <c r="K2924" s="267"/>
      <c r="L2924" s="258"/>
    </row>
    <row r="2925" spans="2:12" ht="15.75">
      <c r="B2925" s="258"/>
      <c r="C2925" s="266"/>
      <c r="D2925" s="762" t="s">
        <v>635</v>
      </c>
      <c r="E2925" s="763"/>
      <c r="F2925" s="764"/>
      <c r="G2925" s="765"/>
      <c r="H2925" s="766"/>
      <c r="I2925" s="766"/>
      <c r="J2925" s="767"/>
      <c r="K2925" s="267"/>
      <c r="L2925" s="258"/>
    </row>
    <row r="2926" spans="2:12" ht="15.75">
      <c r="B2926" s="258"/>
      <c r="C2926" s="266"/>
      <c r="D2926" s="753"/>
      <c r="E2926" s="785"/>
      <c r="F2926" s="786"/>
      <c r="G2926" s="768"/>
      <c r="H2926" s="769"/>
      <c r="I2926" s="769"/>
      <c r="J2926" s="770"/>
      <c r="K2926" s="267"/>
      <c r="L2926" s="258"/>
    </row>
    <row r="2927" spans="2:12" ht="15.75">
      <c r="B2927" s="258"/>
      <c r="C2927" s="266"/>
      <c r="D2927" s="753"/>
      <c r="E2927" s="785"/>
      <c r="F2927" s="786"/>
      <c r="G2927" s="756" t="s">
        <v>636</v>
      </c>
      <c r="H2927" s="757"/>
      <c r="I2927" s="757"/>
      <c r="J2927" s="758"/>
      <c r="K2927" s="267"/>
      <c r="L2927" s="258"/>
    </row>
    <row r="2928" spans="2:12" ht="15.75">
      <c r="B2928" s="258"/>
      <c r="C2928" s="266"/>
      <c r="D2928" s="753"/>
      <c r="E2928" s="785"/>
      <c r="F2928" s="786"/>
      <c r="G2928" s="756" t="s">
        <v>637</v>
      </c>
      <c r="H2928" s="757"/>
      <c r="I2928" s="757"/>
      <c r="J2928" s="758"/>
      <c r="K2928" s="267"/>
      <c r="L2928" s="258"/>
    </row>
    <row r="2929" spans="2:12" ht="15.75">
      <c r="B2929" s="258"/>
      <c r="C2929" s="266"/>
      <c r="D2929" s="753"/>
      <c r="E2929" s="785"/>
      <c r="F2929" s="786"/>
      <c r="G2929" s="756" t="s">
        <v>79</v>
      </c>
      <c r="H2929" s="757"/>
      <c r="I2929" s="757"/>
      <c r="J2929" s="758"/>
      <c r="K2929" s="267"/>
      <c r="L2929" s="258"/>
    </row>
    <row r="2930" spans="2:12" ht="15.75">
      <c r="B2930" s="258"/>
      <c r="C2930" s="266"/>
      <c r="D2930" s="787"/>
      <c r="E2930" s="788"/>
      <c r="F2930" s="789"/>
      <c r="G2930" s="756" t="s">
        <v>636</v>
      </c>
      <c r="H2930" s="757"/>
      <c r="I2930" s="757"/>
      <c r="J2930" s="758"/>
      <c r="K2930" s="267"/>
      <c r="L2930" s="258"/>
    </row>
    <row r="2931" spans="2:12" ht="15.75">
      <c r="B2931" s="258"/>
      <c r="C2931" s="266"/>
      <c r="D2931" s="777"/>
      <c r="E2931" s="790"/>
      <c r="F2931" s="791"/>
      <c r="G2931" s="780" t="s">
        <v>638</v>
      </c>
      <c r="H2931" s="781"/>
      <c r="I2931" s="781"/>
      <c r="J2931" s="782"/>
      <c r="K2931" s="267"/>
      <c r="L2931" s="258"/>
    </row>
    <row r="2932" spans="2:12" ht="15.75">
      <c r="B2932" s="258"/>
      <c r="C2932" s="346"/>
      <c r="D2932" s="347"/>
      <c r="E2932" s="347"/>
      <c r="F2932" s="347"/>
      <c r="G2932" s="348"/>
      <c r="H2932" s="349"/>
      <c r="I2932" s="347"/>
      <c r="J2932" s="347"/>
      <c r="K2932" s="350"/>
      <c r="L2932" s="258"/>
    </row>
    <row r="2933" spans="2:12" ht="15.75">
      <c r="B2933" s="258"/>
      <c r="C2933" s="258"/>
      <c r="D2933" s="258"/>
      <c r="E2933" s="258"/>
      <c r="F2933" s="258"/>
      <c r="G2933" s="326"/>
      <c r="H2933" s="351"/>
      <c r="I2933" s="258"/>
      <c r="J2933" s="258"/>
      <c r="K2933" s="258"/>
      <c r="L2933" s="258"/>
    </row>
    <row r="2934" spans="2:12" ht="15.75">
      <c r="B2934" s="258"/>
      <c r="C2934" s="670"/>
      <c r="D2934" s="670"/>
      <c r="E2934" s="670"/>
      <c r="F2934" s="670"/>
      <c r="G2934" s="670"/>
      <c r="H2934" s="670"/>
      <c r="I2934" s="670"/>
      <c r="J2934" s="670"/>
      <c r="K2934" s="258"/>
      <c r="L2934" s="258"/>
    </row>
    <row r="2935" spans="2:12" ht="15.75">
      <c r="B2935" s="258"/>
      <c r="C2935" s="261"/>
      <c r="D2935" s="262"/>
      <c r="E2935" s="262"/>
      <c r="F2935" s="262"/>
      <c r="G2935" s="263"/>
      <c r="H2935" s="264"/>
      <c r="I2935" s="262"/>
      <c r="J2935" s="262"/>
      <c r="K2935" s="265"/>
      <c r="L2935" s="258"/>
    </row>
    <row r="2936" spans="2:12" ht="15.75">
      <c r="B2936" s="258"/>
      <c r="C2936" s="266"/>
      <c r="D2936" s="671"/>
      <c r="E2936" s="672"/>
      <c r="F2936" s="675" t="s">
        <v>592</v>
      </c>
      <c r="G2936" s="676"/>
      <c r="H2936" s="677"/>
      <c r="I2936" s="681" t="s">
        <v>593</v>
      </c>
      <c r="J2936" s="682"/>
      <c r="K2936" s="267"/>
      <c r="L2936" s="258"/>
    </row>
    <row r="2937" spans="2:12" ht="15.75">
      <c r="B2937" s="258"/>
      <c r="C2937" s="266"/>
      <c r="D2937" s="673"/>
      <c r="E2937" s="674"/>
      <c r="F2937" s="678"/>
      <c r="G2937" s="679"/>
      <c r="H2937" s="680"/>
      <c r="I2937" s="683" t="s">
        <v>594</v>
      </c>
      <c r="J2937" s="684"/>
      <c r="K2937" s="267"/>
      <c r="L2937" s="258"/>
    </row>
    <row r="2938" spans="2:12" ht="16.5">
      <c r="B2938" s="258"/>
      <c r="C2938" s="266"/>
      <c r="D2938" s="685" t="s">
        <v>595</v>
      </c>
      <c r="E2938" s="686"/>
      <c r="F2938" s="686"/>
      <c r="G2938" s="686"/>
      <c r="H2938" s="687"/>
      <c r="I2938" s="683" t="s">
        <v>596</v>
      </c>
      <c r="J2938" s="684"/>
      <c r="K2938" s="267"/>
      <c r="L2938" s="258"/>
    </row>
    <row r="2939" spans="2:12" ht="16.5">
      <c r="B2939" s="258"/>
      <c r="C2939" s="266"/>
      <c r="D2939" s="708" t="s">
        <v>597</v>
      </c>
      <c r="E2939" s="709"/>
      <c r="F2939" s="709"/>
      <c r="G2939" s="709"/>
      <c r="H2939" s="709"/>
      <c r="I2939" s="709"/>
      <c r="J2939" s="710"/>
      <c r="K2939" s="267"/>
      <c r="L2939" s="258"/>
    </row>
    <row r="2940" spans="2:12" ht="15.75">
      <c r="B2940" s="258"/>
      <c r="C2940" s="266"/>
      <c r="D2940" s="268"/>
      <c r="E2940" s="268"/>
      <c r="F2940" s="268"/>
      <c r="G2940" s="269"/>
      <c r="H2940" s="269"/>
      <c r="I2940" s="268"/>
      <c r="J2940" s="268"/>
      <c r="K2940" s="267"/>
      <c r="L2940" s="258"/>
    </row>
    <row r="2941" spans="2:12" ht="16.5">
      <c r="B2941" s="259"/>
      <c r="C2941" s="270"/>
      <c r="D2941" s="271" t="s">
        <v>598</v>
      </c>
      <c r="E2941" s="711" t="s">
        <v>599</v>
      </c>
      <c r="F2941" s="712"/>
      <c r="G2941" s="712"/>
      <c r="H2941" s="712"/>
      <c r="I2941" s="712"/>
      <c r="J2941" s="713"/>
      <c r="K2941" s="272"/>
      <c r="L2941" s="259"/>
    </row>
    <row r="2942" spans="2:12" ht="16.5">
      <c r="B2942" s="258"/>
      <c r="C2942" s="266"/>
      <c r="D2942" s="273">
        <v>2</v>
      </c>
      <c r="E2942" s="714" t="s">
        <v>653</v>
      </c>
      <c r="F2942" s="715"/>
      <c r="G2942" s="715"/>
      <c r="H2942" s="715"/>
      <c r="I2942" s="715"/>
      <c r="J2942" s="716"/>
      <c r="K2942" s="267"/>
      <c r="L2942" s="258"/>
    </row>
    <row r="2943" spans="2:12" ht="16.5">
      <c r="B2943" s="259"/>
      <c r="C2943" s="270"/>
      <c r="D2943" s="271" t="s">
        <v>601</v>
      </c>
      <c r="E2943" s="711" t="s">
        <v>602</v>
      </c>
      <c r="F2943" s="712"/>
      <c r="G2943" s="712"/>
      <c r="H2943" s="712"/>
      <c r="I2943" s="712"/>
      <c r="J2943" s="713"/>
      <c r="K2943" s="272"/>
      <c r="L2943" s="259"/>
    </row>
    <row r="2944" spans="2:12" ht="16.5">
      <c r="B2944" s="258"/>
      <c r="C2944" s="266"/>
      <c r="D2944" s="273">
        <v>2.11</v>
      </c>
      <c r="E2944" s="714" t="s">
        <v>813</v>
      </c>
      <c r="F2944" s="715"/>
      <c r="G2944" s="715"/>
      <c r="H2944" s="715"/>
      <c r="I2944" s="715"/>
      <c r="J2944" s="716"/>
      <c r="K2944" s="267"/>
      <c r="L2944" s="258"/>
    </row>
    <row r="2945" spans="2:12" ht="16.5">
      <c r="B2945" s="259"/>
      <c r="C2945" s="270"/>
      <c r="D2945" s="275" t="s">
        <v>604</v>
      </c>
      <c r="E2945" s="717" t="s">
        <v>605</v>
      </c>
      <c r="F2945" s="718"/>
      <c r="G2945" s="718"/>
      <c r="H2945" s="718"/>
      <c r="I2945" s="719"/>
      <c r="J2945" s="723" t="s">
        <v>606</v>
      </c>
      <c r="K2945" s="272"/>
      <c r="L2945" s="259"/>
    </row>
    <row r="2946" spans="2:12" ht="16.5">
      <c r="B2946" s="258"/>
      <c r="C2946" s="266"/>
      <c r="D2946" s="276" t="s">
        <v>820</v>
      </c>
      <c r="E2946" s="720"/>
      <c r="F2946" s="721"/>
      <c r="G2946" s="721"/>
      <c r="H2946" s="721"/>
      <c r="I2946" s="722"/>
      <c r="J2946" s="724"/>
      <c r="K2946" s="267"/>
      <c r="L2946" s="258"/>
    </row>
    <row r="2947" spans="2:12" ht="16.5">
      <c r="B2947" s="259"/>
      <c r="C2947" s="270"/>
      <c r="D2947" s="275" t="s">
        <v>608</v>
      </c>
      <c r="E2947" s="692" t="s">
        <v>314</v>
      </c>
      <c r="F2947" s="693"/>
      <c r="G2947" s="693"/>
      <c r="H2947" s="693"/>
      <c r="I2947" s="694"/>
      <c r="J2947" s="698" t="s">
        <v>225</v>
      </c>
      <c r="K2947" s="272"/>
      <c r="L2947" s="259"/>
    </row>
    <row r="2948" spans="2:12" ht="16.5">
      <c r="B2948" s="258"/>
      <c r="C2948" s="266"/>
      <c r="D2948" s="276" t="s">
        <v>820</v>
      </c>
      <c r="E2948" s="695"/>
      <c r="F2948" s="696"/>
      <c r="G2948" s="696"/>
      <c r="H2948" s="696"/>
      <c r="I2948" s="697"/>
      <c r="J2948" s="699"/>
      <c r="K2948" s="267"/>
      <c r="L2948" s="258"/>
    </row>
    <row r="2949" spans="2:12" ht="15.75">
      <c r="B2949" s="258"/>
      <c r="C2949" s="266"/>
      <c r="D2949" s="700"/>
      <c r="E2949" s="700"/>
      <c r="F2949" s="700"/>
      <c r="G2949" s="700"/>
      <c r="H2949" s="700"/>
      <c r="I2949" s="700"/>
      <c r="J2949" s="700"/>
      <c r="K2949" s="267"/>
      <c r="L2949" s="258"/>
    </row>
    <row r="2950" spans="2:12" ht="15.75">
      <c r="B2950" s="258"/>
      <c r="C2950" s="266"/>
      <c r="D2950" s="701" t="s">
        <v>609</v>
      </c>
      <c r="E2950" s="702"/>
      <c r="F2950" s="702"/>
      <c r="G2950" s="702"/>
      <c r="H2950" s="702"/>
      <c r="I2950" s="702"/>
      <c r="J2950" s="703"/>
      <c r="K2950" s="267"/>
      <c r="L2950" s="258"/>
    </row>
    <row r="2951" spans="2:12" ht="15.75">
      <c r="B2951" s="258"/>
      <c r="C2951" s="266"/>
      <c r="D2951" s="704" t="s">
        <v>70</v>
      </c>
      <c r="E2951" s="705"/>
      <c r="F2951" s="705"/>
      <c r="G2951" s="277" t="s">
        <v>606</v>
      </c>
      <c r="H2951" s="277" t="s">
        <v>610</v>
      </c>
      <c r="I2951" s="278" t="s">
        <v>611</v>
      </c>
      <c r="J2951" s="279" t="s">
        <v>612</v>
      </c>
      <c r="K2951" s="267"/>
      <c r="L2951" s="258"/>
    </row>
    <row r="2952" spans="2:12" ht="15.75">
      <c r="B2952" s="258"/>
      <c r="C2952" s="266"/>
      <c r="D2952" s="706" t="s">
        <v>821</v>
      </c>
      <c r="E2952" s="707"/>
      <c r="F2952" s="707"/>
      <c r="G2952" s="417" t="s">
        <v>225</v>
      </c>
      <c r="H2952" s="418">
        <v>393000</v>
      </c>
      <c r="I2952" s="282">
        <v>1</v>
      </c>
      <c r="J2952" s="283">
        <f>ROUND((+IF(D2952="","",H2952*I2952)),2)</f>
        <v>393000</v>
      </c>
      <c r="K2952" s="267"/>
      <c r="L2952" s="258"/>
    </row>
    <row r="2953" spans="2:12" ht="15.75">
      <c r="B2953" s="258"/>
      <c r="C2953" s="266"/>
      <c r="D2953" s="688"/>
      <c r="E2953" s="689"/>
      <c r="F2953" s="689"/>
      <c r="G2953" s="387" t="s">
        <v>618</v>
      </c>
      <c r="H2953" s="388" t="s">
        <v>618</v>
      </c>
      <c r="I2953" s="286"/>
      <c r="J2953" s="287" t="str">
        <f t="shared" ref="J2953:J2957" si="31">+IF(D2953="","",H2953*I2953)</f>
        <v/>
      </c>
      <c r="K2953" s="267"/>
      <c r="L2953" s="258"/>
    </row>
    <row r="2954" spans="2:12" ht="15.75">
      <c r="B2954" s="258"/>
      <c r="C2954" s="266"/>
      <c r="D2954" s="688"/>
      <c r="E2954" s="689"/>
      <c r="F2954" s="689"/>
      <c r="G2954" s="387" t="s">
        <v>618</v>
      </c>
      <c r="H2954" s="388" t="s">
        <v>618</v>
      </c>
      <c r="I2954" s="286"/>
      <c r="J2954" s="287" t="str">
        <f t="shared" si="31"/>
        <v/>
      </c>
      <c r="K2954" s="267"/>
      <c r="L2954" s="258"/>
    </row>
    <row r="2955" spans="2:12" ht="15.75">
      <c r="B2955" s="258"/>
      <c r="C2955" s="266"/>
      <c r="D2955" s="688"/>
      <c r="E2955" s="689"/>
      <c r="F2955" s="689"/>
      <c r="G2955" s="387" t="s">
        <v>618</v>
      </c>
      <c r="H2955" s="388" t="s">
        <v>618</v>
      </c>
      <c r="I2955" s="286"/>
      <c r="J2955" s="287" t="str">
        <f t="shared" si="31"/>
        <v/>
      </c>
      <c r="K2955" s="267"/>
      <c r="L2955" s="258"/>
    </row>
    <row r="2956" spans="2:12" ht="15.75">
      <c r="B2956" s="258"/>
      <c r="C2956" s="266"/>
      <c r="D2956" s="844"/>
      <c r="E2956" s="845"/>
      <c r="F2956" s="846"/>
      <c r="G2956" s="387" t="s">
        <v>618</v>
      </c>
      <c r="H2956" s="388" t="s">
        <v>618</v>
      </c>
      <c r="I2956" s="286"/>
      <c r="J2956" s="287" t="str">
        <f t="shared" si="31"/>
        <v/>
      </c>
      <c r="K2956" s="267"/>
      <c r="L2956" s="258"/>
    </row>
    <row r="2957" spans="2:12" ht="15.75">
      <c r="B2957" s="258"/>
      <c r="C2957" s="266"/>
      <c r="D2957" s="690"/>
      <c r="E2957" s="691"/>
      <c r="F2957" s="691"/>
      <c r="G2957" s="420" t="s">
        <v>618</v>
      </c>
      <c r="H2957" s="421" t="s">
        <v>618</v>
      </c>
      <c r="I2957" s="290"/>
      <c r="J2957" s="291" t="str">
        <f t="shared" si="31"/>
        <v/>
      </c>
      <c r="K2957" s="267"/>
      <c r="L2957" s="258"/>
    </row>
    <row r="2958" spans="2:12" ht="15.75">
      <c r="B2958" s="258"/>
      <c r="C2958" s="266"/>
      <c r="D2958" s="258"/>
      <c r="E2958" s="258"/>
      <c r="F2958" s="258"/>
      <c r="G2958" s="740" t="s">
        <v>619</v>
      </c>
      <c r="H2958" s="740"/>
      <c r="I2958" s="741"/>
      <c r="J2958" s="293">
        <f>+ROUND(SUM(J2952:J2957),2)</f>
        <v>393000</v>
      </c>
      <c r="K2958" s="267"/>
      <c r="L2958" s="258"/>
    </row>
    <row r="2959" spans="2:12" ht="15.75">
      <c r="B2959" s="258"/>
      <c r="C2959" s="266"/>
      <c r="D2959" s="700"/>
      <c r="E2959" s="700"/>
      <c r="F2959" s="700"/>
      <c r="G2959" s="700"/>
      <c r="H2959" s="700"/>
      <c r="I2959" s="700"/>
      <c r="J2959" s="700"/>
      <c r="K2959" s="267"/>
      <c r="L2959" s="258"/>
    </row>
    <row r="2960" spans="2:12" ht="15.75">
      <c r="B2960" s="258"/>
      <c r="C2960" s="266"/>
      <c r="D2960" s="701" t="s">
        <v>620</v>
      </c>
      <c r="E2960" s="702"/>
      <c r="F2960" s="702"/>
      <c r="G2960" s="702"/>
      <c r="H2960" s="702"/>
      <c r="I2960" s="702"/>
      <c r="J2960" s="703"/>
      <c r="K2960" s="267"/>
      <c r="L2960" s="258"/>
    </row>
    <row r="2961" spans="2:12" ht="15.75">
      <c r="B2961" s="258"/>
      <c r="C2961" s="266"/>
      <c r="D2961" s="747" t="s">
        <v>70</v>
      </c>
      <c r="E2961" s="747"/>
      <c r="F2961" s="747"/>
      <c r="G2961" s="297" t="s">
        <v>606</v>
      </c>
      <c r="H2961" s="297" t="s">
        <v>621</v>
      </c>
      <c r="I2961" s="296" t="s">
        <v>611</v>
      </c>
      <c r="J2961" s="296" t="s">
        <v>612</v>
      </c>
      <c r="K2961" s="267"/>
      <c r="L2961" s="258"/>
    </row>
    <row r="2962" spans="2:12" ht="15.75">
      <c r="B2962" s="258"/>
      <c r="C2962" s="266"/>
      <c r="D2962" s="750" t="s">
        <v>622</v>
      </c>
      <c r="E2962" s="751"/>
      <c r="F2962" s="752"/>
      <c r="G2962" s="426" t="s">
        <v>623</v>
      </c>
      <c r="H2962" s="427">
        <v>204995.86</v>
      </c>
      <c r="I2962" s="422">
        <v>0.05</v>
      </c>
      <c r="J2962" s="287">
        <f>+IF(D2962="","",H2962*I2962)</f>
        <v>10249.793</v>
      </c>
      <c r="K2962" s="267"/>
      <c r="L2962" s="258"/>
    </row>
    <row r="2963" spans="2:12" ht="15.75">
      <c r="B2963" s="258"/>
      <c r="C2963" s="266"/>
      <c r="D2963" s="783"/>
      <c r="E2963" s="784"/>
      <c r="F2963" s="784"/>
      <c r="G2963" s="304" t="s">
        <v>618</v>
      </c>
      <c r="H2963" s="305" t="s">
        <v>618</v>
      </c>
      <c r="I2963" s="306"/>
      <c r="J2963" s="307" t="str">
        <f>+IF(D2963="","",H2963*I2963)</f>
        <v/>
      </c>
      <c r="K2963" s="267"/>
      <c r="L2963" s="258"/>
    </row>
    <row r="2964" spans="2:12" ht="15.75">
      <c r="B2964" s="258"/>
      <c r="C2964" s="266"/>
      <c r="D2964" s="258"/>
      <c r="E2964" s="258"/>
      <c r="F2964" s="258"/>
      <c r="G2964" s="740" t="s">
        <v>624</v>
      </c>
      <c r="H2964" s="740"/>
      <c r="I2964" s="741"/>
      <c r="J2964" s="308">
        <f>ROUND(+SUM(J2962:J2963),2)</f>
        <v>10249.790000000001</v>
      </c>
      <c r="K2964" s="267"/>
      <c r="L2964" s="258"/>
    </row>
    <row r="2965" spans="2:12" ht="15.75">
      <c r="B2965" s="258"/>
      <c r="C2965" s="266"/>
      <c r="D2965" s="670"/>
      <c r="E2965" s="670"/>
      <c r="F2965" s="670"/>
      <c r="G2965" s="670"/>
      <c r="H2965" s="670"/>
      <c r="I2965" s="670"/>
      <c r="J2965" s="670"/>
      <c r="K2965" s="267"/>
      <c r="L2965" s="258"/>
    </row>
    <row r="2966" spans="2:12" ht="15.75">
      <c r="B2966" s="258"/>
      <c r="C2966" s="266"/>
      <c r="D2966" s="742" t="s">
        <v>625</v>
      </c>
      <c r="E2966" s="743"/>
      <c r="F2966" s="743"/>
      <c r="G2966" s="743"/>
      <c r="H2966" s="743"/>
      <c r="I2966" s="743"/>
      <c r="J2966" s="744"/>
      <c r="K2966" s="267"/>
      <c r="L2966" s="309"/>
    </row>
    <row r="2967" spans="2:12" ht="15.75">
      <c r="B2967" s="310"/>
      <c r="C2967" s="311"/>
      <c r="D2967" s="745" t="s">
        <v>70</v>
      </c>
      <c r="E2967" s="746"/>
      <c r="F2967" s="746"/>
      <c r="G2967" s="313" t="s">
        <v>606</v>
      </c>
      <c r="H2967" s="314" t="s">
        <v>621</v>
      </c>
      <c r="I2967" s="312" t="s">
        <v>611</v>
      </c>
      <c r="J2967" s="315" t="s">
        <v>612</v>
      </c>
      <c r="K2967" s="316"/>
      <c r="L2967" s="317"/>
    </row>
    <row r="2968" spans="2:12" ht="15.75">
      <c r="B2968" s="258"/>
      <c r="C2968" s="266"/>
      <c r="D2968" s="725" t="s">
        <v>817</v>
      </c>
      <c r="E2968" s="726"/>
      <c r="F2968" s="726"/>
      <c r="G2968" s="318" t="s">
        <v>627</v>
      </c>
      <c r="H2968" s="319">
        <v>51248.965624999997</v>
      </c>
      <c r="I2968" s="320">
        <v>4</v>
      </c>
      <c r="J2968" s="321">
        <f>(+IF(D2968="","",(H2968*I2968)))</f>
        <v>204995.86249999999</v>
      </c>
      <c r="K2968" s="267"/>
      <c r="L2968" s="309"/>
    </row>
    <row r="2969" spans="2:12" ht="15.75">
      <c r="B2969" s="258"/>
      <c r="C2969" s="266"/>
      <c r="D2969" s="813"/>
      <c r="E2969" s="814"/>
      <c r="F2969" s="815"/>
      <c r="G2969" s="318"/>
      <c r="H2969" s="319" t="s">
        <v>618</v>
      </c>
      <c r="I2969" s="320"/>
      <c r="J2969" s="321" t="str">
        <f>(+IF(D2969="","",(H2969*I2969)))</f>
        <v/>
      </c>
      <c r="K2969" s="267"/>
      <c r="L2969" s="309"/>
    </row>
    <row r="2970" spans="2:12" ht="15.75">
      <c r="B2970" s="258"/>
      <c r="C2970" s="266"/>
      <c r="D2970" s="813"/>
      <c r="E2970" s="814"/>
      <c r="F2970" s="815"/>
      <c r="G2970" s="318"/>
      <c r="H2970" s="319"/>
      <c r="I2970" s="320"/>
      <c r="J2970" s="321" t="str">
        <f>(+IF(D2970="","",(H2970*I2970)))</f>
        <v/>
      </c>
      <c r="K2970" s="267"/>
      <c r="L2970" s="309"/>
    </row>
    <row r="2971" spans="2:12" ht="15.75">
      <c r="B2971" s="258"/>
      <c r="C2971" s="266"/>
      <c r="D2971" s="816"/>
      <c r="E2971" s="817"/>
      <c r="F2971" s="818"/>
      <c r="G2971" s="322"/>
      <c r="H2971" s="323"/>
      <c r="I2971" s="324"/>
      <c r="J2971" s="325"/>
      <c r="K2971" s="267"/>
      <c r="L2971" s="309"/>
    </row>
    <row r="2972" spans="2:12" ht="15.75">
      <c r="B2972" s="258"/>
      <c r="C2972" s="266"/>
      <c r="D2972" s="258"/>
      <c r="E2972" s="258"/>
      <c r="F2972" s="258"/>
      <c r="G2972" s="729" t="s">
        <v>628</v>
      </c>
      <c r="H2972" s="729"/>
      <c r="I2972" s="730"/>
      <c r="J2972" s="293">
        <f>+ROUND(SUM(J2968:J2971),2)</f>
        <v>204995.86</v>
      </c>
      <c r="K2972" s="267"/>
      <c r="L2972" s="309"/>
    </row>
    <row r="2973" spans="2:12" ht="15.75">
      <c r="B2973" s="258"/>
      <c r="C2973" s="266"/>
      <c r="D2973" s="670"/>
      <c r="E2973" s="670"/>
      <c r="F2973" s="670"/>
      <c r="G2973" s="670"/>
      <c r="H2973" s="670"/>
      <c r="I2973" s="670"/>
      <c r="J2973" s="670"/>
      <c r="K2973" s="267"/>
      <c r="L2973" s="258"/>
    </row>
    <row r="2974" spans="2:12" ht="15.75">
      <c r="B2974" s="258"/>
      <c r="C2974" s="266"/>
      <c r="D2974" s="731" t="s">
        <v>629</v>
      </c>
      <c r="E2974" s="732"/>
      <c r="F2974" s="732"/>
      <c r="G2974" s="732"/>
      <c r="H2974" s="732"/>
      <c r="I2974" s="733"/>
      <c r="J2974" s="328">
        <f>ROUND((SUM(+J2958+J2964+J2972)),2)</f>
        <v>608245.65</v>
      </c>
      <c r="K2974" s="267"/>
      <c r="L2974" s="258"/>
    </row>
    <row r="2975" spans="2:12" ht="15.75">
      <c r="B2975" s="258"/>
      <c r="C2975" s="266"/>
      <c r="D2975" s="258"/>
      <c r="E2975" s="258"/>
      <c r="F2975" s="258"/>
      <c r="G2975" s="326"/>
      <c r="H2975" s="327"/>
      <c r="I2975" s="258"/>
      <c r="J2975" s="258"/>
      <c r="K2975" s="267"/>
      <c r="L2975" s="258"/>
    </row>
    <row r="2976" spans="2:12" ht="15.75">
      <c r="B2976" s="329"/>
      <c r="C2976" s="330"/>
      <c r="D2976" s="734" t="s">
        <v>630</v>
      </c>
      <c r="E2976" s="735"/>
      <c r="F2976" s="736"/>
      <c r="G2976" s="331"/>
      <c r="H2976" s="332"/>
      <c r="I2976" s="333">
        <v>0</v>
      </c>
      <c r="J2976" s="334">
        <f>+J2974*I2976</f>
        <v>0</v>
      </c>
      <c r="K2976" s="335"/>
      <c r="L2976" s="329"/>
    </row>
    <row r="2977" spans="2:12" ht="15.75">
      <c r="B2977" s="258"/>
      <c r="C2977" s="266"/>
      <c r="D2977" s="731" t="s">
        <v>631</v>
      </c>
      <c r="E2977" s="732"/>
      <c r="F2977" s="732"/>
      <c r="G2977" s="732"/>
      <c r="H2977" s="732"/>
      <c r="I2977" s="733"/>
      <c r="J2977" s="328">
        <f>+J2976+J2974</f>
        <v>608245.65</v>
      </c>
      <c r="K2977" s="267"/>
      <c r="L2977" s="258"/>
    </row>
    <row r="2978" spans="2:12" ht="15.75">
      <c r="B2978" s="258"/>
      <c r="C2978" s="266"/>
      <c r="D2978" s="258"/>
      <c r="E2978" s="258"/>
      <c r="F2978" s="258"/>
      <c r="G2978" s="326"/>
      <c r="H2978" s="327"/>
      <c r="I2978" s="258"/>
      <c r="J2978" s="258"/>
      <c r="K2978" s="267"/>
      <c r="L2978" s="258"/>
    </row>
    <row r="2979" spans="2:12" ht="15.75">
      <c r="B2979" s="329"/>
      <c r="C2979" s="330"/>
      <c r="D2979" s="771" t="s">
        <v>21</v>
      </c>
      <c r="E2979" s="772"/>
      <c r="F2979" s="772"/>
      <c r="G2979" s="336"/>
      <c r="H2979" s="337"/>
      <c r="I2979" s="338">
        <v>0.24</v>
      </c>
      <c r="J2979" s="339">
        <f>+J2974*I2979</f>
        <v>145978.95600000001</v>
      </c>
      <c r="K2979" s="335"/>
      <c r="L2979" s="329"/>
    </row>
    <row r="2980" spans="2:12" ht="15.75">
      <c r="B2980" s="329"/>
      <c r="C2980" s="330"/>
      <c r="D2980" s="773" t="s">
        <v>632</v>
      </c>
      <c r="E2980" s="774"/>
      <c r="F2980" s="774"/>
      <c r="G2980" s="336"/>
      <c r="H2980" s="337"/>
      <c r="I2980" s="340">
        <v>0.01</v>
      </c>
      <c r="J2980" s="341">
        <f>+J2974*I2980</f>
        <v>6082.4565000000002</v>
      </c>
      <c r="K2980" s="335"/>
      <c r="L2980" s="329"/>
    </row>
    <row r="2981" spans="2:12" ht="15.75">
      <c r="B2981" s="329"/>
      <c r="C2981" s="330"/>
      <c r="D2981" s="773" t="s">
        <v>75</v>
      </c>
      <c r="E2981" s="774"/>
      <c r="F2981" s="774"/>
      <c r="G2981" s="342"/>
      <c r="H2981" s="343"/>
      <c r="I2981" s="340">
        <v>0.05</v>
      </c>
      <c r="J2981" s="341">
        <f>+J2974*I2981</f>
        <v>30412.282500000001</v>
      </c>
      <c r="K2981" s="335"/>
      <c r="L2981" s="329"/>
    </row>
    <row r="2982" spans="2:12" ht="15.75">
      <c r="B2982" s="258"/>
      <c r="C2982" s="266"/>
      <c r="D2982" s="775" t="s">
        <v>633</v>
      </c>
      <c r="E2982" s="776"/>
      <c r="F2982" s="776"/>
      <c r="G2982" s="776"/>
      <c r="H2982" s="776"/>
      <c r="I2982" s="776"/>
      <c r="J2982" s="344">
        <f>SUM(J2979:J2981)</f>
        <v>182473.69500000001</v>
      </c>
      <c r="K2982" s="267"/>
      <c r="L2982" s="258"/>
    </row>
    <row r="2983" spans="2:12" ht="15.75">
      <c r="B2983" s="258"/>
      <c r="C2983" s="266"/>
      <c r="D2983" s="757"/>
      <c r="E2983" s="757"/>
      <c r="F2983" s="757"/>
      <c r="G2983" s="757"/>
      <c r="H2983" s="757"/>
      <c r="I2983" s="757"/>
      <c r="J2983" s="757"/>
      <c r="K2983" s="267"/>
      <c r="L2983" s="258"/>
    </row>
    <row r="2984" spans="2:12" ht="15.75">
      <c r="B2984" s="258"/>
      <c r="C2984" s="266"/>
      <c r="D2984" s="759" t="s">
        <v>634</v>
      </c>
      <c r="E2984" s="760"/>
      <c r="F2984" s="760"/>
      <c r="G2984" s="760"/>
      <c r="H2984" s="760"/>
      <c r="I2984" s="761"/>
      <c r="J2984" s="345">
        <f>ROUND(SUM(J2977+J2982),0)</f>
        <v>790719</v>
      </c>
      <c r="K2984" s="267"/>
      <c r="L2984" s="258"/>
    </row>
    <row r="2985" spans="2:12" ht="15.75">
      <c r="B2985" s="258"/>
      <c r="C2985" s="266"/>
      <c r="D2985" s="757"/>
      <c r="E2985" s="757"/>
      <c r="F2985" s="757"/>
      <c r="G2985" s="757"/>
      <c r="H2985" s="757"/>
      <c r="I2985" s="757"/>
      <c r="J2985" s="757"/>
      <c r="K2985" s="267"/>
      <c r="L2985" s="258"/>
    </row>
    <row r="2986" spans="2:12" ht="15.75">
      <c r="B2986" s="258"/>
      <c r="C2986" s="266"/>
      <c r="D2986" s="762" t="s">
        <v>635</v>
      </c>
      <c r="E2986" s="763"/>
      <c r="F2986" s="764"/>
      <c r="G2986" s="765"/>
      <c r="H2986" s="766"/>
      <c r="I2986" s="766"/>
      <c r="J2986" s="767"/>
      <c r="K2986" s="267"/>
      <c r="L2986" s="258"/>
    </row>
    <row r="2987" spans="2:12" ht="15.75">
      <c r="B2987" s="258"/>
      <c r="C2987" s="266"/>
      <c r="D2987" s="753"/>
      <c r="E2987" s="785"/>
      <c r="F2987" s="786"/>
      <c r="G2987" s="768"/>
      <c r="H2987" s="769"/>
      <c r="I2987" s="769"/>
      <c r="J2987" s="770"/>
      <c r="K2987" s="267"/>
      <c r="L2987" s="258"/>
    </row>
    <row r="2988" spans="2:12" ht="15.75">
      <c r="B2988" s="258"/>
      <c r="C2988" s="266"/>
      <c r="D2988" s="753"/>
      <c r="E2988" s="785"/>
      <c r="F2988" s="786"/>
      <c r="G2988" s="756" t="s">
        <v>636</v>
      </c>
      <c r="H2988" s="757"/>
      <c r="I2988" s="757"/>
      <c r="J2988" s="758"/>
      <c r="K2988" s="267"/>
      <c r="L2988" s="258"/>
    </row>
    <row r="2989" spans="2:12" ht="15.75">
      <c r="B2989" s="258"/>
      <c r="C2989" s="266"/>
      <c r="D2989" s="753"/>
      <c r="E2989" s="785"/>
      <c r="F2989" s="786"/>
      <c r="G2989" s="756" t="s">
        <v>637</v>
      </c>
      <c r="H2989" s="757"/>
      <c r="I2989" s="757"/>
      <c r="J2989" s="758"/>
      <c r="K2989" s="267"/>
      <c r="L2989" s="258"/>
    </row>
    <row r="2990" spans="2:12" ht="15.75">
      <c r="B2990" s="258"/>
      <c r="C2990" s="266"/>
      <c r="D2990" s="753"/>
      <c r="E2990" s="785"/>
      <c r="F2990" s="786"/>
      <c r="G2990" s="756" t="s">
        <v>79</v>
      </c>
      <c r="H2990" s="757"/>
      <c r="I2990" s="757"/>
      <c r="J2990" s="758"/>
      <c r="K2990" s="267"/>
      <c r="L2990" s="258"/>
    </row>
    <row r="2991" spans="2:12" ht="15.75">
      <c r="B2991" s="258"/>
      <c r="C2991" s="266"/>
      <c r="D2991" s="787"/>
      <c r="E2991" s="788"/>
      <c r="F2991" s="789"/>
      <c r="G2991" s="756" t="s">
        <v>636</v>
      </c>
      <c r="H2991" s="757"/>
      <c r="I2991" s="757"/>
      <c r="J2991" s="758"/>
      <c r="K2991" s="267"/>
      <c r="L2991" s="258"/>
    </row>
    <row r="2992" spans="2:12" ht="15.75">
      <c r="B2992" s="258"/>
      <c r="C2992" s="266"/>
      <c r="D2992" s="777"/>
      <c r="E2992" s="790"/>
      <c r="F2992" s="791"/>
      <c r="G2992" s="780" t="s">
        <v>638</v>
      </c>
      <c r="H2992" s="781"/>
      <c r="I2992" s="781"/>
      <c r="J2992" s="782"/>
      <c r="K2992" s="267"/>
      <c r="L2992" s="258"/>
    </row>
    <row r="2993" spans="2:12" ht="15.75">
      <c r="B2993" s="258"/>
      <c r="C2993" s="346"/>
      <c r="D2993" s="347"/>
      <c r="E2993" s="347"/>
      <c r="F2993" s="347"/>
      <c r="G2993" s="348"/>
      <c r="H2993" s="349"/>
      <c r="I2993" s="347"/>
      <c r="J2993" s="347"/>
      <c r="K2993" s="350"/>
      <c r="L2993" s="258"/>
    </row>
    <row r="2994" spans="2:12" ht="15.75">
      <c r="B2994" s="258"/>
      <c r="C2994" s="258"/>
      <c r="D2994" s="258"/>
      <c r="E2994" s="258"/>
      <c r="F2994" s="258"/>
      <c r="G2994" s="326"/>
      <c r="H2994" s="351"/>
      <c r="I2994" s="258"/>
      <c r="J2994" s="258"/>
      <c r="K2994" s="258"/>
      <c r="L2994" s="258"/>
    </row>
    <row r="2995" spans="2:12" ht="15.75">
      <c r="B2995" s="258"/>
      <c r="C2995" s="670"/>
      <c r="D2995" s="670"/>
      <c r="E2995" s="670"/>
      <c r="F2995" s="670"/>
      <c r="G2995" s="670"/>
      <c r="H2995" s="670"/>
      <c r="I2995" s="670"/>
      <c r="J2995" s="670"/>
      <c r="K2995" s="258"/>
      <c r="L2995" s="258"/>
    </row>
    <row r="2996" spans="2:12" ht="15.75">
      <c r="B2996" s="258"/>
      <c r="C2996" s="261"/>
      <c r="D2996" s="262"/>
      <c r="E2996" s="262"/>
      <c r="F2996" s="262"/>
      <c r="G2996" s="263"/>
      <c r="H2996" s="264"/>
      <c r="I2996" s="262"/>
      <c r="J2996" s="262"/>
      <c r="K2996" s="265"/>
      <c r="L2996" s="258"/>
    </row>
    <row r="2997" spans="2:12" ht="15.75">
      <c r="B2997" s="258"/>
      <c r="C2997" s="266"/>
      <c r="D2997" s="671"/>
      <c r="E2997" s="672"/>
      <c r="F2997" s="675" t="s">
        <v>592</v>
      </c>
      <c r="G2997" s="676"/>
      <c r="H2997" s="677"/>
      <c r="I2997" s="681" t="s">
        <v>593</v>
      </c>
      <c r="J2997" s="682"/>
      <c r="K2997" s="267"/>
      <c r="L2997" s="258"/>
    </row>
    <row r="2998" spans="2:12" ht="15.75">
      <c r="B2998" s="258"/>
      <c r="C2998" s="266"/>
      <c r="D2998" s="673"/>
      <c r="E2998" s="674"/>
      <c r="F2998" s="678"/>
      <c r="G2998" s="679"/>
      <c r="H2998" s="680"/>
      <c r="I2998" s="683" t="s">
        <v>594</v>
      </c>
      <c r="J2998" s="684"/>
      <c r="K2998" s="267"/>
      <c r="L2998" s="258"/>
    </row>
    <row r="2999" spans="2:12" ht="16.5">
      <c r="B2999" s="258"/>
      <c r="C2999" s="266"/>
      <c r="D2999" s="685" t="s">
        <v>595</v>
      </c>
      <c r="E2999" s="686"/>
      <c r="F2999" s="686"/>
      <c r="G2999" s="686"/>
      <c r="H2999" s="687"/>
      <c r="I2999" s="683" t="s">
        <v>596</v>
      </c>
      <c r="J2999" s="684"/>
      <c r="K2999" s="267"/>
      <c r="L2999" s="258"/>
    </row>
    <row r="3000" spans="2:12" ht="16.5">
      <c r="B3000" s="258"/>
      <c r="C3000" s="266"/>
      <c r="D3000" s="708" t="s">
        <v>597</v>
      </c>
      <c r="E3000" s="709"/>
      <c r="F3000" s="709"/>
      <c r="G3000" s="709"/>
      <c r="H3000" s="709"/>
      <c r="I3000" s="709"/>
      <c r="J3000" s="710"/>
      <c r="K3000" s="267"/>
      <c r="L3000" s="258"/>
    </row>
    <row r="3001" spans="2:12" ht="15.75">
      <c r="B3001" s="258"/>
      <c r="C3001" s="266"/>
      <c r="D3001" s="268"/>
      <c r="E3001" s="268"/>
      <c r="F3001" s="268"/>
      <c r="G3001" s="269"/>
      <c r="H3001" s="269"/>
      <c r="I3001" s="268"/>
      <c r="J3001" s="268"/>
      <c r="K3001" s="267"/>
      <c r="L3001" s="258"/>
    </row>
    <row r="3002" spans="2:12" ht="16.5">
      <c r="B3002" s="259"/>
      <c r="C3002" s="270"/>
      <c r="D3002" s="271" t="s">
        <v>598</v>
      </c>
      <c r="E3002" s="711" t="s">
        <v>599</v>
      </c>
      <c r="F3002" s="712"/>
      <c r="G3002" s="712"/>
      <c r="H3002" s="712"/>
      <c r="I3002" s="712"/>
      <c r="J3002" s="713"/>
      <c r="K3002" s="272"/>
      <c r="L3002" s="259"/>
    </row>
    <row r="3003" spans="2:12" ht="16.5">
      <c r="B3003" s="258"/>
      <c r="C3003" s="266"/>
      <c r="D3003" s="273">
        <v>2</v>
      </c>
      <c r="E3003" s="714" t="s">
        <v>653</v>
      </c>
      <c r="F3003" s="715"/>
      <c r="G3003" s="715"/>
      <c r="H3003" s="715"/>
      <c r="I3003" s="715"/>
      <c r="J3003" s="716"/>
      <c r="K3003" s="267"/>
      <c r="L3003" s="258"/>
    </row>
    <row r="3004" spans="2:12" ht="16.5">
      <c r="B3004" s="259"/>
      <c r="C3004" s="270"/>
      <c r="D3004" s="271" t="s">
        <v>601</v>
      </c>
      <c r="E3004" s="711" t="s">
        <v>602</v>
      </c>
      <c r="F3004" s="712"/>
      <c r="G3004" s="712"/>
      <c r="H3004" s="712"/>
      <c r="I3004" s="712"/>
      <c r="J3004" s="713"/>
      <c r="K3004" s="272"/>
      <c r="L3004" s="259"/>
    </row>
    <row r="3005" spans="2:12" ht="16.5">
      <c r="B3005" s="258"/>
      <c r="C3005" s="266"/>
      <c r="D3005" s="273">
        <v>2.11</v>
      </c>
      <c r="E3005" s="714" t="s">
        <v>813</v>
      </c>
      <c r="F3005" s="715"/>
      <c r="G3005" s="715"/>
      <c r="H3005" s="715"/>
      <c r="I3005" s="715"/>
      <c r="J3005" s="716"/>
      <c r="K3005" s="267"/>
      <c r="L3005" s="258"/>
    </row>
    <row r="3006" spans="2:12" ht="16.5">
      <c r="B3006" s="259"/>
      <c r="C3006" s="270"/>
      <c r="D3006" s="275" t="s">
        <v>604</v>
      </c>
      <c r="E3006" s="717" t="s">
        <v>605</v>
      </c>
      <c r="F3006" s="718"/>
      <c r="G3006" s="718"/>
      <c r="H3006" s="718"/>
      <c r="I3006" s="719"/>
      <c r="J3006" s="723" t="s">
        <v>606</v>
      </c>
      <c r="K3006" s="272"/>
      <c r="L3006" s="259"/>
    </row>
    <row r="3007" spans="2:12" ht="16.5">
      <c r="B3007" s="258"/>
      <c r="C3007" s="266"/>
      <c r="D3007" s="276" t="s">
        <v>822</v>
      </c>
      <c r="E3007" s="720"/>
      <c r="F3007" s="721"/>
      <c r="G3007" s="721"/>
      <c r="H3007" s="721"/>
      <c r="I3007" s="722"/>
      <c r="J3007" s="724"/>
      <c r="K3007" s="267"/>
      <c r="L3007" s="258"/>
    </row>
    <row r="3008" spans="2:12" ht="16.5">
      <c r="B3008" s="259"/>
      <c r="C3008" s="270"/>
      <c r="D3008" s="275" t="s">
        <v>608</v>
      </c>
      <c r="E3008" s="692" t="s">
        <v>315</v>
      </c>
      <c r="F3008" s="693"/>
      <c r="G3008" s="693"/>
      <c r="H3008" s="693"/>
      <c r="I3008" s="694"/>
      <c r="J3008" s="698" t="s">
        <v>225</v>
      </c>
      <c r="K3008" s="272"/>
      <c r="L3008" s="259"/>
    </row>
    <row r="3009" spans="2:12" ht="16.5">
      <c r="B3009" s="258"/>
      <c r="C3009" s="266"/>
      <c r="D3009" s="276" t="s">
        <v>822</v>
      </c>
      <c r="E3009" s="695"/>
      <c r="F3009" s="696"/>
      <c r="G3009" s="696"/>
      <c r="H3009" s="696"/>
      <c r="I3009" s="697"/>
      <c r="J3009" s="699"/>
      <c r="K3009" s="267"/>
      <c r="L3009" s="258"/>
    </row>
    <row r="3010" spans="2:12" ht="15.75">
      <c r="B3010" s="258"/>
      <c r="C3010" s="266"/>
      <c r="D3010" s="700"/>
      <c r="E3010" s="700"/>
      <c r="F3010" s="700"/>
      <c r="G3010" s="700"/>
      <c r="H3010" s="700"/>
      <c r="I3010" s="700"/>
      <c r="J3010" s="700"/>
      <c r="K3010" s="267"/>
      <c r="L3010" s="258"/>
    </row>
    <row r="3011" spans="2:12" ht="15.75">
      <c r="B3011" s="258"/>
      <c r="C3011" s="266"/>
      <c r="D3011" s="701" t="s">
        <v>609</v>
      </c>
      <c r="E3011" s="702"/>
      <c r="F3011" s="702"/>
      <c r="G3011" s="702"/>
      <c r="H3011" s="702"/>
      <c r="I3011" s="702"/>
      <c r="J3011" s="703"/>
      <c r="K3011" s="267"/>
      <c r="L3011" s="258"/>
    </row>
    <row r="3012" spans="2:12" ht="15.75">
      <c r="B3012" s="258"/>
      <c r="C3012" s="266"/>
      <c r="D3012" s="704" t="s">
        <v>70</v>
      </c>
      <c r="E3012" s="705"/>
      <c r="F3012" s="705"/>
      <c r="G3012" s="277" t="s">
        <v>606</v>
      </c>
      <c r="H3012" s="277" t="s">
        <v>610</v>
      </c>
      <c r="I3012" s="278" t="s">
        <v>611</v>
      </c>
      <c r="J3012" s="279" t="s">
        <v>612</v>
      </c>
      <c r="K3012" s="267"/>
      <c r="L3012" s="258"/>
    </row>
    <row r="3013" spans="2:12" ht="15.75">
      <c r="B3013" s="258"/>
      <c r="C3013" s="266"/>
      <c r="D3013" s="706" t="s">
        <v>823</v>
      </c>
      <c r="E3013" s="707"/>
      <c r="F3013" s="707"/>
      <c r="G3013" s="417" t="s">
        <v>225</v>
      </c>
      <c r="H3013" s="418">
        <v>223000</v>
      </c>
      <c r="I3013" s="282">
        <v>1</v>
      </c>
      <c r="J3013" s="283">
        <f>ROUND((+IF(D3013="","",H3013*I3013)),2)</f>
        <v>223000</v>
      </c>
      <c r="K3013" s="267"/>
      <c r="L3013" s="258"/>
    </row>
    <row r="3014" spans="2:12" ht="15.75">
      <c r="B3014" s="258"/>
      <c r="C3014" s="266"/>
      <c r="D3014" s="688"/>
      <c r="E3014" s="689"/>
      <c r="F3014" s="689"/>
      <c r="G3014" s="387" t="s">
        <v>618</v>
      </c>
      <c r="H3014" s="388" t="s">
        <v>618</v>
      </c>
      <c r="I3014" s="286"/>
      <c r="J3014" s="287" t="str">
        <f t="shared" ref="J3014:J3018" si="32">+IF(D3014="","",H3014*I3014)</f>
        <v/>
      </c>
      <c r="K3014" s="267"/>
      <c r="L3014" s="258"/>
    </row>
    <row r="3015" spans="2:12" ht="15.75">
      <c r="B3015" s="258"/>
      <c r="C3015" s="266"/>
      <c r="D3015" s="688"/>
      <c r="E3015" s="689"/>
      <c r="F3015" s="689"/>
      <c r="G3015" s="387" t="s">
        <v>618</v>
      </c>
      <c r="H3015" s="388" t="s">
        <v>618</v>
      </c>
      <c r="I3015" s="286"/>
      <c r="J3015" s="287" t="str">
        <f t="shared" si="32"/>
        <v/>
      </c>
      <c r="K3015" s="267"/>
      <c r="L3015" s="258"/>
    </row>
    <row r="3016" spans="2:12" ht="15.75">
      <c r="B3016" s="258"/>
      <c r="C3016" s="266"/>
      <c r="D3016" s="844"/>
      <c r="E3016" s="845"/>
      <c r="F3016" s="846"/>
      <c r="G3016" s="387" t="s">
        <v>618</v>
      </c>
      <c r="H3016" s="388" t="s">
        <v>618</v>
      </c>
      <c r="I3016" s="286"/>
      <c r="J3016" s="287" t="str">
        <f t="shared" si="32"/>
        <v/>
      </c>
      <c r="K3016" s="267"/>
      <c r="L3016" s="258"/>
    </row>
    <row r="3017" spans="2:12" ht="15.75">
      <c r="B3017" s="258"/>
      <c r="C3017" s="266"/>
      <c r="D3017" s="844"/>
      <c r="E3017" s="845"/>
      <c r="F3017" s="846"/>
      <c r="G3017" s="387" t="s">
        <v>618</v>
      </c>
      <c r="H3017" s="388" t="s">
        <v>618</v>
      </c>
      <c r="I3017" s="286"/>
      <c r="J3017" s="287" t="str">
        <f t="shared" si="32"/>
        <v/>
      </c>
      <c r="K3017" s="267"/>
      <c r="L3017" s="258"/>
    </row>
    <row r="3018" spans="2:12" ht="15.75">
      <c r="B3018" s="258"/>
      <c r="C3018" s="266"/>
      <c r="D3018" s="690"/>
      <c r="E3018" s="691"/>
      <c r="F3018" s="691"/>
      <c r="G3018" s="420" t="s">
        <v>618</v>
      </c>
      <c r="H3018" s="421" t="s">
        <v>618</v>
      </c>
      <c r="I3018" s="290"/>
      <c r="J3018" s="291" t="str">
        <f t="shared" si="32"/>
        <v/>
      </c>
      <c r="K3018" s="267"/>
      <c r="L3018" s="258"/>
    </row>
    <row r="3019" spans="2:12" ht="15.75">
      <c r="B3019" s="258"/>
      <c r="C3019" s="266"/>
      <c r="D3019" s="258"/>
      <c r="E3019" s="258"/>
      <c r="F3019" s="258"/>
      <c r="G3019" s="740" t="s">
        <v>619</v>
      </c>
      <c r="H3019" s="740"/>
      <c r="I3019" s="741"/>
      <c r="J3019" s="293">
        <f>+ROUND(SUM(J3013:J3018),2)</f>
        <v>223000</v>
      </c>
      <c r="K3019" s="267"/>
      <c r="L3019" s="258"/>
    </row>
    <row r="3020" spans="2:12" ht="15.75">
      <c r="B3020" s="258"/>
      <c r="C3020" s="266"/>
      <c r="D3020" s="700"/>
      <c r="E3020" s="700"/>
      <c r="F3020" s="700"/>
      <c r="G3020" s="700"/>
      <c r="H3020" s="700"/>
      <c r="I3020" s="700"/>
      <c r="J3020" s="700"/>
      <c r="K3020" s="267"/>
      <c r="L3020" s="258"/>
    </row>
    <row r="3021" spans="2:12" ht="15.75">
      <c r="B3021" s="258"/>
      <c r="C3021" s="266"/>
      <c r="D3021" s="701" t="s">
        <v>620</v>
      </c>
      <c r="E3021" s="702"/>
      <c r="F3021" s="702"/>
      <c r="G3021" s="702"/>
      <c r="H3021" s="702"/>
      <c r="I3021" s="702"/>
      <c r="J3021" s="703"/>
      <c r="K3021" s="267"/>
      <c r="L3021" s="258"/>
    </row>
    <row r="3022" spans="2:12" ht="15.75">
      <c r="B3022" s="258"/>
      <c r="C3022" s="266"/>
      <c r="D3022" s="747" t="s">
        <v>70</v>
      </c>
      <c r="E3022" s="747"/>
      <c r="F3022" s="747"/>
      <c r="G3022" s="297" t="s">
        <v>606</v>
      </c>
      <c r="H3022" s="297" t="s">
        <v>621</v>
      </c>
      <c r="I3022" s="296" t="s">
        <v>611</v>
      </c>
      <c r="J3022" s="296" t="s">
        <v>612</v>
      </c>
      <c r="K3022" s="267"/>
      <c r="L3022" s="258"/>
    </row>
    <row r="3023" spans="2:12" ht="15.75">
      <c r="B3023" s="258"/>
      <c r="C3023" s="266"/>
      <c r="D3023" s="750" t="s">
        <v>622</v>
      </c>
      <c r="E3023" s="751"/>
      <c r="F3023" s="752"/>
      <c r="G3023" s="426" t="s">
        <v>623</v>
      </c>
      <c r="H3023" s="427">
        <v>76873.45</v>
      </c>
      <c r="I3023" s="422">
        <v>0.05</v>
      </c>
      <c r="J3023" s="287">
        <f>+IF(D3023="","",H3023*I3023)</f>
        <v>3843.6725000000001</v>
      </c>
      <c r="K3023" s="267"/>
      <c r="L3023" s="258"/>
    </row>
    <row r="3024" spans="2:12" ht="15.75">
      <c r="B3024" s="258"/>
      <c r="C3024" s="266"/>
      <c r="D3024" s="783"/>
      <c r="E3024" s="784"/>
      <c r="F3024" s="784"/>
      <c r="G3024" s="304" t="s">
        <v>618</v>
      </c>
      <c r="H3024" s="305" t="s">
        <v>618</v>
      </c>
      <c r="I3024" s="306"/>
      <c r="J3024" s="307" t="str">
        <f>+IF(D3024="","",H3024*I3024)</f>
        <v/>
      </c>
      <c r="K3024" s="267"/>
      <c r="L3024" s="258"/>
    </row>
    <row r="3025" spans="2:12" ht="15.75">
      <c r="B3025" s="258"/>
      <c r="C3025" s="266"/>
      <c r="D3025" s="258"/>
      <c r="E3025" s="258"/>
      <c r="F3025" s="258"/>
      <c r="G3025" s="740" t="s">
        <v>624</v>
      </c>
      <c r="H3025" s="740"/>
      <c r="I3025" s="741"/>
      <c r="J3025" s="308">
        <f>ROUND(+SUM(J3023:J3024),2)</f>
        <v>3843.67</v>
      </c>
      <c r="K3025" s="267"/>
      <c r="L3025" s="258"/>
    </row>
    <row r="3026" spans="2:12" ht="15.75">
      <c r="B3026" s="258"/>
      <c r="C3026" s="266"/>
      <c r="D3026" s="670"/>
      <c r="E3026" s="670"/>
      <c r="F3026" s="670"/>
      <c r="G3026" s="670"/>
      <c r="H3026" s="670"/>
      <c r="I3026" s="670"/>
      <c r="J3026" s="670"/>
      <c r="K3026" s="267"/>
      <c r="L3026" s="258"/>
    </row>
    <row r="3027" spans="2:12" ht="15.75">
      <c r="B3027" s="258"/>
      <c r="C3027" s="266"/>
      <c r="D3027" s="742" t="s">
        <v>625</v>
      </c>
      <c r="E3027" s="743"/>
      <c r="F3027" s="743"/>
      <c r="G3027" s="743"/>
      <c r="H3027" s="743"/>
      <c r="I3027" s="743"/>
      <c r="J3027" s="744"/>
      <c r="K3027" s="267"/>
      <c r="L3027" s="309"/>
    </row>
    <row r="3028" spans="2:12" ht="15.75">
      <c r="B3028" s="310"/>
      <c r="C3028" s="311"/>
      <c r="D3028" s="745" t="s">
        <v>70</v>
      </c>
      <c r="E3028" s="746"/>
      <c r="F3028" s="746"/>
      <c r="G3028" s="313" t="s">
        <v>606</v>
      </c>
      <c r="H3028" s="314" t="s">
        <v>621</v>
      </c>
      <c r="I3028" s="312" t="s">
        <v>611</v>
      </c>
      <c r="J3028" s="315" t="s">
        <v>612</v>
      </c>
      <c r="K3028" s="316"/>
      <c r="L3028" s="317"/>
    </row>
    <row r="3029" spans="2:12" ht="15.75">
      <c r="B3029" s="258"/>
      <c r="C3029" s="266"/>
      <c r="D3029" s="725" t="s">
        <v>817</v>
      </c>
      <c r="E3029" s="726"/>
      <c r="F3029" s="726"/>
      <c r="G3029" s="318" t="s">
        <v>627</v>
      </c>
      <c r="H3029" s="319">
        <v>51248.965624999997</v>
      </c>
      <c r="I3029" s="320">
        <v>1.5</v>
      </c>
      <c r="J3029" s="321">
        <f>(+IF(D3029="","",(H3029*I3029)))</f>
        <v>76873.448437499988</v>
      </c>
      <c r="K3029" s="267"/>
      <c r="L3029" s="309"/>
    </row>
    <row r="3030" spans="2:12" ht="15.75">
      <c r="B3030" s="258"/>
      <c r="C3030" s="266"/>
      <c r="D3030" s="813"/>
      <c r="E3030" s="814"/>
      <c r="F3030" s="815"/>
      <c r="G3030" s="318"/>
      <c r="H3030" s="319" t="s">
        <v>618</v>
      </c>
      <c r="I3030" s="320"/>
      <c r="J3030" s="321" t="str">
        <f>(+IF(D3030="","",(H3030*I3030)))</f>
        <v/>
      </c>
      <c r="K3030" s="267"/>
      <c r="L3030" s="309"/>
    </row>
    <row r="3031" spans="2:12" ht="15.75">
      <c r="B3031" s="258"/>
      <c r="C3031" s="266"/>
      <c r="D3031" s="813"/>
      <c r="E3031" s="814"/>
      <c r="F3031" s="815"/>
      <c r="G3031" s="318"/>
      <c r="H3031" s="319"/>
      <c r="I3031" s="320"/>
      <c r="J3031" s="321" t="str">
        <f>(+IF(D3031="","",(H3031*I3031)))</f>
        <v/>
      </c>
      <c r="K3031" s="267"/>
      <c r="L3031" s="309"/>
    </row>
    <row r="3032" spans="2:12" ht="15.75">
      <c r="B3032" s="258"/>
      <c r="C3032" s="266"/>
      <c r="D3032" s="816"/>
      <c r="E3032" s="817"/>
      <c r="F3032" s="818"/>
      <c r="G3032" s="322"/>
      <c r="H3032" s="323"/>
      <c r="I3032" s="324"/>
      <c r="J3032" s="325"/>
      <c r="K3032" s="267"/>
      <c r="L3032" s="309"/>
    </row>
    <row r="3033" spans="2:12" ht="15.75">
      <c r="B3033" s="258"/>
      <c r="C3033" s="266"/>
      <c r="D3033" s="258"/>
      <c r="E3033" s="258"/>
      <c r="F3033" s="258"/>
      <c r="G3033" s="729" t="s">
        <v>628</v>
      </c>
      <c r="H3033" s="729"/>
      <c r="I3033" s="730"/>
      <c r="J3033" s="293">
        <f>+ROUND(SUM(J3029:J3032),2)</f>
        <v>76873.45</v>
      </c>
      <c r="K3033" s="267"/>
      <c r="L3033" s="309"/>
    </row>
    <row r="3034" spans="2:12" ht="15.75">
      <c r="B3034" s="258"/>
      <c r="C3034" s="266"/>
      <c r="D3034" s="670"/>
      <c r="E3034" s="670"/>
      <c r="F3034" s="670"/>
      <c r="G3034" s="670"/>
      <c r="H3034" s="670"/>
      <c r="I3034" s="670"/>
      <c r="J3034" s="670"/>
      <c r="K3034" s="267"/>
      <c r="L3034" s="258"/>
    </row>
    <row r="3035" spans="2:12" ht="15.75">
      <c r="B3035" s="258"/>
      <c r="C3035" s="266"/>
      <c r="D3035" s="731" t="s">
        <v>629</v>
      </c>
      <c r="E3035" s="732"/>
      <c r="F3035" s="732"/>
      <c r="G3035" s="732"/>
      <c r="H3035" s="732"/>
      <c r="I3035" s="733"/>
      <c r="J3035" s="328">
        <f>ROUND((SUM(+J3019+J3025+J3033)),2)</f>
        <v>303717.12</v>
      </c>
      <c r="K3035" s="267"/>
      <c r="L3035" s="258"/>
    </row>
    <row r="3036" spans="2:12" ht="15.75">
      <c r="B3036" s="258"/>
      <c r="C3036" s="266"/>
      <c r="D3036" s="258"/>
      <c r="E3036" s="258"/>
      <c r="F3036" s="258"/>
      <c r="G3036" s="326"/>
      <c r="H3036" s="327"/>
      <c r="I3036" s="258"/>
      <c r="J3036" s="258"/>
      <c r="K3036" s="267"/>
      <c r="L3036" s="258"/>
    </row>
    <row r="3037" spans="2:12" ht="15.75">
      <c r="B3037" s="329"/>
      <c r="C3037" s="330"/>
      <c r="D3037" s="734" t="s">
        <v>630</v>
      </c>
      <c r="E3037" s="735"/>
      <c r="F3037" s="736"/>
      <c r="G3037" s="331"/>
      <c r="H3037" s="332"/>
      <c r="I3037" s="333">
        <v>0</v>
      </c>
      <c r="J3037" s="334">
        <f>+J3035*I3037</f>
        <v>0</v>
      </c>
      <c r="K3037" s="335"/>
      <c r="L3037" s="329"/>
    </row>
    <row r="3038" spans="2:12" ht="15.75">
      <c r="B3038" s="258"/>
      <c r="C3038" s="266"/>
      <c r="D3038" s="731" t="s">
        <v>631</v>
      </c>
      <c r="E3038" s="732"/>
      <c r="F3038" s="732"/>
      <c r="G3038" s="732"/>
      <c r="H3038" s="732"/>
      <c r="I3038" s="733"/>
      <c r="J3038" s="328">
        <f>+J3037+J3035</f>
        <v>303717.12</v>
      </c>
      <c r="K3038" s="267"/>
      <c r="L3038" s="258"/>
    </row>
    <row r="3039" spans="2:12" ht="15.75">
      <c r="B3039" s="258"/>
      <c r="C3039" s="266"/>
      <c r="D3039" s="258"/>
      <c r="E3039" s="258"/>
      <c r="F3039" s="258"/>
      <c r="G3039" s="326"/>
      <c r="H3039" s="327"/>
      <c r="I3039" s="258"/>
      <c r="J3039" s="258"/>
      <c r="K3039" s="267"/>
      <c r="L3039" s="258"/>
    </row>
    <row r="3040" spans="2:12" ht="15.75">
      <c r="B3040" s="329"/>
      <c r="C3040" s="330"/>
      <c r="D3040" s="771" t="s">
        <v>21</v>
      </c>
      <c r="E3040" s="772"/>
      <c r="F3040" s="772"/>
      <c r="G3040" s="336"/>
      <c r="H3040" s="337"/>
      <c r="I3040" s="338">
        <v>0.24</v>
      </c>
      <c r="J3040" s="339">
        <f>+J3035*I3040</f>
        <v>72892.108800000002</v>
      </c>
      <c r="K3040" s="335"/>
      <c r="L3040" s="329"/>
    </row>
    <row r="3041" spans="2:12" ht="15.75">
      <c r="B3041" s="329"/>
      <c r="C3041" s="330"/>
      <c r="D3041" s="773" t="s">
        <v>632</v>
      </c>
      <c r="E3041" s="774"/>
      <c r="F3041" s="774"/>
      <c r="G3041" s="336"/>
      <c r="H3041" s="337"/>
      <c r="I3041" s="340">
        <v>0.01</v>
      </c>
      <c r="J3041" s="341">
        <f>+J3035*I3041</f>
        <v>3037.1712000000002</v>
      </c>
      <c r="K3041" s="335"/>
      <c r="L3041" s="329"/>
    </row>
    <row r="3042" spans="2:12" ht="15.75">
      <c r="B3042" s="329"/>
      <c r="C3042" s="330"/>
      <c r="D3042" s="773" t="s">
        <v>75</v>
      </c>
      <c r="E3042" s="774"/>
      <c r="F3042" s="774"/>
      <c r="G3042" s="342"/>
      <c r="H3042" s="343"/>
      <c r="I3042" s="340">
        <v>0.05</v>
      </c>
      <c r="J3042" s="341">
        <f>+J3035*I3042</f>
        <v>15185.856</v>
      </c>
      <c r="K3042" s="335"/>
      <c r="L3042" s="329"/>
    </row>
    <row r="3043" spans="2:12" ht="15.75">
      <c r="B3043" s="258"/>
      <c r="C3043" s="266"/>
      <c r="D3043" s="775" t="s">
        <v>633</v>
      </c>
      <c r="E3043" s="776"/>
      <c r="F3043" s="776"/>
      <c r="G3043" s="776"/>
      <c r="H3043" s="776"/>
      <c r="I3043" s="776"/>
      <c r="J3043" s="344">
        <f>SUM(J3040:J3042)</f>
        <v>91115.135999999999</v>
      </c>
      <c r="K3043" s="267"/>
      <c r="L3043" s="258"/>
    </row>
    <row r="3044" spans="2:12" ht="15.75">
      <c r="B3044" s="258"/>
      <c r="C3044" s="266"/>
      <c r="D3044" s="757"/>
      <c r="E3044" s="757"/>
      <c r="F3044" s="757"/>
      <c r="G3044" s="757"/>
      <c r="H3044" s="757"/>
      <c r="I3044" s="757"/>
      <c r="J3044" s="757"/>
      <c r="K3044" s="267"/>
      <c r="L3044" s="258"/>
    </row>
    <row r="3045" spans="2:12" ht="15.75">
      <c r="B3045" s="258"/>
      <c r="C3045" s="266"/>
      <c r="D3045" s="759" t="s">
        <v>634</v>
      </c>
      <c r="E3045" s="760"/>
      <c r="F3045" s="760"/>
      <c r="G3045" s="760"/>
      <c r="H3045" s="760"/>
      <c r="I3045" s="761"/>
      <c r="J3045" s="345">
        <f>ROUND(SUM(J3038+J3043),0)</f>
        <v>394832</v>
      </c>
      <c r="K3045" s="267"/>
      <c r="L3045" s="258"/>
    </row>
    <row r="3046" spans="2:12" ht="15.75">
      <c r="B3046" s="258"/>
      <c r="C3046" s="266"/>
      <c r="D3046" s="757"/>
      <c r="E3046" s="757"/>
      <c r="F3046" s="757"/>
      <c r="G3046" s="757"/>
      <c r="H3046" s="757"/>
      <c r="I3046" s="757"/>
      <c r="J3046" s="757"/>
      <c r="K3046" s="267"/>
      <c r="L3046" s="258"/>
    </row>
    <row r="3047" spans="2:12" ht="15.75">
      <c r="B3047" s="258"/>
      <c r="C3047" s="266"/>
      <c r="D3047" s="762" t="s">
        <v>635</v>
      </c>
      <c r="E3047" s="763"/>
      <c r="F3047" s="764"/>
      <c r="G3047" s="765"/>
      <c r="H3047" s="766"/>
      <c r="I3047" s="766"/>
      <c r="J3047" s="767"/>
      <c r="K3047" s="267"/>
      <c r="L3047" s="258"/>
    </row>
    <row r="3048" spans="2:12" ht="15.75">
      <c r="B3048" s="258"/>
      <c r="C3048" s="266"/>
      <c r="D3048" s="753"/>
      <c r="E3048" s="785"/>
      <c r="F3048" s="786"/>
      <c r="G3048" s="768"/>
      <c r="H3048" s="769"/>
      <c r="I3048" s="769"/>
      <c r="J3048" s="770"/>
      <c r="K3048" s="267"/>
      <c r="L3048" s="258"/>
    </row>
    <row r="3049" spans="2:12" ht="15.75">
      <c r="B3049" s="258"/>
      <c r="C3049" s="266"/>
      <c r="D3049" s="753"/>
      <c r="E3049" s="785"/>
      <c r="F3049" s="786"/>
      <c r="G3049" s="756" t="s">
        <v>636</v>
      </c>
      <c r="H3049" s="757"/>
      <c r="I3049" s="757"/>
      <c r="J3049" s="758"/>
      <c r="K3049" s="267"/>
      <c r="L3049" s="258"/>
    </row>
    <row r="3050" spans="2:12" ht="15.75">
      <c r="B3050" s="258"/>
      <c r="C3050" s="266"/>
      <c r="D3050" s="753"/>
      <c r="E3050" s="785"/>
      <c r="F3050" s="786"/>
      <c r="G3050" s="756" t="s">
        <v>637</v>
      </c>
      <c r="H3050" s="757"/>
      <c r="I3050" s="757"/>
      <c r="J3050" s="758"/>
      <c r="K3050" s="267"/>
      <c r="L3050" s="258"/>
    </row>
    <row r="3051" spans="2:12" ht="15.75">
      <c r="B3051" s="258"/>
      <c r="C3051" s="266"/>
      <c r="D3051" s="753"/>
      <c r="E3051" s="785"/>
      <c r="F3051" s="786"/>
      <c r="G3051" s="756" t="s">
        <v>79</v>
      </c>
      <c r="H3051" s="757"/>
      <c r="I3051" s="757"/>
      <c r="J3051" s="758"/>
      <c r="K3051" s="267"/>
      <c r="L3051" s="258"/>
    </row>
    <row r="3052" spans="2:12" ht="15.75">
      <c r="B3052" s="258"/>
      <c r="C3052" s="266"/>
      <c r="D3052" s="787"/>
      <c r="E3052" s="788"/>
      <c r="F3052" s="789"/>
      <c r="G3052" s="756" t="s">
        <v>636</v>
      </c>
      <c r="H3052" s="757"/>
      <c r="I3052" s="757"/>
      <c r="J3052" s="758"/>
      <c r="K3052" s="267"/>
      <c r="L3052" s="258"/>
    </row>
    <row r="3053" spans="2:12" ht="15.75">
      <c r="B3053" s="258"/>
      <c r="C3053" s="266"/>
      <c r="D3053" s="777"/>
      <c r="E3053" s="790"/>
      <c r="F3053" s="791"/>
      <c r="G3053" s="780" t="s">
        <v>638</v>
      </c>
      <c r="H3053" s="781"/>
      <c r="I3053" s="781"/>
      <c r="J3053" s="782"/>
      <c r="K3053" s="267"/>
      <c r="L3053" s="258"/>
    </row>
    <row r="3054" spans="2:12" ht="15.75">
      <c r="B3054" s="258"/>
      <c r="C3054" s="346"/>
      <c r="D3054" s="347"/>
      <c r="E3054" s="347"/>
      <c r="F3054" s="347"/>
      <c r="G3054" s="348"/>
      <c r="H3054" s="349"/>
      <c r="I3054" s="347"/>
      <c r="J3054" s="347"/>
      <c r="K3054" s="350"/>
      <c r="L3054" s="258"/>
    </row>
    <row r="3055" spans="2:12" ht="15.75">
      <c r="B3055" s="258"/>
      <c r="C3055" s="258"/>
      <c r="D3055" s="258"/>
      <c r="E3055" s="258"/>
      <c r="F3055" s="258"/>
      <c r="G3055" s="326"/>
      <c r="H3055" s="351"/>
      <c r="I3055" s="258"/>
      <c r="J3055" s="258"/>
      <c r="K3055" s="258"/>
      <c r="L3055" s="258"/>
    </row>
    <row r="3056" spans="2:12" ht="15.75">
      <c r="B3056" s="258"/>
      <c r="C3056" s="670"/>
      <c r="D3056" s="670"/>
      <c r="E3056" s="670"/>
      <c r="F3056" s="670"/>
      <c r="G3056" s="670"/>
      <c r="H3056" s="670"/>
      <c r="I3056" s="670"/>
      <c r="J3056" s="670"/>
      <c r="K3056" s="258"/>
      <c r="L3056" s="258"/>
    </row>
    <row r="3057" spans="2:12" ht="15.75">
      <c r="B3057" s="258"/>
      <c r="C3057" s="261"/>
      <c r="D3057" s="262"/>
      <c r="E3057" s="262"/>
      <c r="F3057" s="262"/>
      <c r="G3057" s="263"/>
      <c r="H3057" s="264"/>
      <c r="I3057" s="262"/>
      <c r="J3057" s="262"/>
      <c r="K3057" s="265"/>
      <c r="L3057" s="258"/>
    </row>
    <row r="3058" spans="2:12" ht="15.75">
      <c r="B3058" s="258"/>
      <c r="C3058" s="266"/>
      <c r="D3058" s="671"/>
      <c r="E3058" s="672"/>
      <c r="F3058" s="675" t="s">
        <v>592</v>
      </c>
      <c r="G3058" s="676"/>
      <c r="H3058" s="677"/>
      <c r="I3058" s="681" t="s">
        <v>593</v>
      </c>
      <c r="J3058" s="682"/>
      <c r="K3058" s="267"/>
      <c r="L3058" s="258"/>
    </row>
    <row r="3059" spans="2:12" ht="15.75">
      <c r="B3059" s="258"/>
      <c r="C3059" s="266"/>
      <c r="D3059" s="673"/>
      <c r="E3059" s="674"/>
      <c r="F3059" s="678"/>
      <c r="G3059" s="679"/>
      <c r="H3059" s="680"/>
      <c r="I3059" s="683" t="s">
        <v>594</v>
      </c>
      <c r="J3059" s="684"/>
      <c r="K3059" s="267"/>
      <c r="L3059" s="258"/>
    </row>
    <row r="3060" spans="2:12" ht="16.5">
      <c r="B3060" s="258"/>
      <c r="C3060" s="266"/>
      <c r="D3060" s="685" t="s">
        <v>595</v>
      </c>
      <c r="E3060" s="686"/>
      <c r="F3060" s="686"/>
      <c r="G3060" s="686"/>
      <c r="H3060" s="687"/>
      <c r="I3060" s="683" t="s">
        <v>596</v>
      </c>
      <c r="J3060" s="684"/>
      <c r="K3060" s="267"/>
      <c r="L3060" s="258"/>
    </row>
    <row r="3061" spans="2:12" ht="16.5">
      <c r="B3061" s="258"/>
      <c r="C3061" s="266"/>
      <c r="D3061" s="708" t="s">
        <v>597</v>
      </c>
      <c r="E3061" s="709"/>
      <c r="F3061" s="709"/>
      <c r="G3061" s="709"/>
      <c r="H3061" s="709"/>
      <c r="I3061" s="709"/>
      <c r="J3061" s="710"/>
      <c r="K3061" s="267"/>
      <c r="L3061" s="258"/>
    </row>
    <row r="3062" spans="2:12" ht="15.75">
      <c r="B3062" s="258"/>
      <c r="C3062" s="266"/>
      <c r="D3062" s="268"/>
      <c r="E3062" s="268"/>
      <c r="F3062" s="268"/>
      <c r="G3062" s="269"/>
      <c r="H3062" s="269"/>
      <c r="I3062" s="268"/>
      <c r="J3062" s="268"/>
      <c r="K3062" s="267"/>
      <c r="L3062" s="258"/>
    </row>
    <row r="3063" spans="2:12" ht="16.5">
      <c r="B3063" s="259"/>
      <c r="C3063" s="270"/>
      <c r="D3063" s="271" t="s">
        <v>598</v>
      </c>
      <c r="E3063" s="711" t="s">
        <v>599</v>
      </c>
      <c r="F3063" s="712"/>
      <c r="G3063" s="712"/>
      <c r="H3063" s="712"/>
      <c r="I3063" s="712"/>
      <c r="J3063" s="713"/>
      <c r="K3063" s="272"/>
      <c r="L3063" s="259"/>
    </row>
    <row r="3064" spans="2:12" ht="16.5">
      <c r="B3064" s="258"/>
      <c r="C3064" s="266"/>
      <c r="D3064" s="273">
        <v>2</v>
      </c>
      <c r="E3064" s="714" t="s">
        <v>653</v>
      </c>
      <c r="F3064" s="715"/>
      <c r="G3064" s="715"/>
      <c r="H3064" s="715"/>
      <c r="I3064" s="715"/>
      <c r="J3064" s="716"/>
      <c r="K3064" s="267"/>
      <c r="L3064" s="258"/>
    </row>
    <row r="3065" spans="2:12" ht="16.5">
      <c r="B3065" s="259"/>
      <c r="C3065" s="270"/>
      <c r="D3065" s="271" t="s">
        <v>601</v>
      </c>
      <c r="E3065" s="711" t="s">
        <v>602</v>
      </c>
      <c r="F3065" s="712"/>
      <c r="G3065" s="712"/>
      <c r="H3065" s="712"/>
      <c r="I3065" s="712"/>
      <c r="J3065" s="713"/>
      <c r="K3065" s="272"/>
      <c r="L3065" s="259"/>
    </row>
    <row r="3066" spans="2:12" ht="16.5">
      <c r="B3066" s="258"/>
      <c r="C3066" s="266"/>
      <c r="D3066" s="273">
        <v>2.11</v>
      </c>
      <c r="E3066" s="714" t="s">
        <v>813</v>
      </c>
      <c r="F3066" s="715"/>
      <c r="G3066" s="715"/>
      <c r="H3066" s="715"/>
      <c r="I3066" s="715"/>
      <c r="J3066" s="716"/>
      <c r="K3066" s="267"/>
      <c r="L3066" s="258"/>
    </row>
    <row r="3067" spans="2:12" ht="16.5">
      <c r="B3067" s="259"/>
      <c r="C3067" s="270"/>
      <c r="D3067" s="275" t="s">
        <v>604</v>
      </c>
      <c r="E3067" s="717" t="s">
        <v>605</v>
      </c>
      <c r="F3067" s="718"/>
      <c r="G3067" s="718"/>
      <c r="H3067" s="718"/>
      <c r="I3067" s="719"/>
      <c r="J3067" s="723" t="s">
        <v>606</v>
      </c>
      <c r="K3067" s="272"/>
      <c r="L3067" s="259"/>
    </row>
    <row r="3068" spans="2:12" ht="16.5">
      <c r="B3068" s="258"/>
      <c r="C3068" s="266"/>
      <c r="D3068" s="276" t="s">
        <v>824</v>
      </c>
      <c r="E3068" s="720"/>
      <c r="F3068" s="721"/>
      <c r="G3068" s="721"/>
      <c r="H3068" s="721"/>
      <c r="I3068" s="722"/>
      <c r="J3068" s="724"/>
      <c r="K3068" s="267"/>
      <c r="L3068" s="258"/>
    </row>
    <row r="3069" spans="2:12" ht="16.5">
      <c r="B3069" s="259"/>
      <c r="C3069" s="270"/>
      <c r="D3069" s="275" t="s">
        <v>608</v>
      </c>
      <c r="E3069" s="692" t="s">
        <v>320</v>
      </c>
      <c r="F3069" s="693"/>
      <c r="G3069" s="693"/>
      <c r="H3069" s="693"/>
      <c r="I3069" s="694"/>
      <c r="J3069" s="698" t="s">
        <v>225</v>
      </c>
      <c r="K3069" s="272"/>
      <c r="L3069" s="259"/>
    </row>
    <row r="3070" spans="2:12" ht="16.5">
      <c r="B3070" s="258"/>
      <c r="C3070" s="266"/>
      <c r="D3070" s="276" t="s">
        <v>824</v>
      </c>
      <c r="E3070" s="695"/>
      <c r="F3070" s="696"/>
      <c r="G3070" s="696"/>
      <c r="H3070" s="696"/>
      <c r="I3070" s="697"/>
      <c r="J3070" s="699"/>
      <c r="K3070" s="267"/>
      <c r="L3070" s="258"/>
    </row>
    <row r="3071" spans="2:12" ht="15.75">
      <c r="B3071" s="258"/>
      <c r="C3071" s="266"/>
      <c r="D3071" s="700"/>
      <c r="E3071" s="700"/>
      <c r="F3071" s="700"/>
      <c r="G3071" s="700"/>
      <c r="H3071" s="700"/>
      <c r="I3071" s="700"/>
      <c r="J3071" s="700"/>
      <c r="K3071" s="267"/>
      <c r="L3071" s="258"/>
    </row>
    <row r="3072" spans="2:12" ht="15.75">
      <c r="B3072" s="258"/>
      <c r="C3072" s="266"/>
      <c r="D3072" s="701" t="s">
        <v>609</v>
      </c>
      <c r="E3072" s="702"/>
      <c r="F3072" s="702"/>
      <c r="G3072" s="702"/>
      <c r="H3072" s="702"/>
      <c r="I3072" s="702"/>
      <c r="J3072" s="703"/>
      <c r="K3072" s="267"/>
      <c r="L3072" s="258"/>
    </row>
    <row r="3073" spans="2:12" ht="15.75">
      <c r="B3073" s="258"/>
      <c r="C3073" s="266"/>
      <c r="D3073" s="704" t="s">
        <v>70</v>
      </c>
      <c r="E3073" s="705"/>
      <c r="F3073" s="705"/>
      <c r="G3073" s="277" t="s">
        <v>606</v>
      </c>
      <c r="H3073" s="277" t="s">
        <v>610</v>
      </c>
      <c r="I3073" s="278" t="s">
        <v>611</v>
      </c>
      <c r="J3073" s="279" t="s">
        <v>612</v>
      </c>
      <c r="K3073" s="267"/>
      <c r="L3073" s="258"/>
    </row>
    <row r="3074" spans="2:12" ht="15.75">
      <c r="B3074" s="258"/>
      <c r="C3074" s="266"/>
      <c r="D3074" s="688" t="s">
        <v>825</v>
      </c>
      <c r="E3074" s="689"/>
      <c r="F3074" s="689"/>
      <c r="G3074" s="387" t="s">
        <v>225</v>
      </c>
      <c r="H3074" s="388">
        <v>64700</v>
      </c>
      <c r="I3074" s="286">
        <v>1</v>
      </c>
      <c r="J3074" s="287">
        <f t="shared" ref="J3074:J3079" si="33">+IF(D3074="","",H3074*I3074)</f>
        <v>64700</v>
      </c>
      <c r="K3074" s="267"/>
      <c r="L3074" s="258"/>
    </row>
    <row r="3075" spans="2:12" ht="15.75">
      <c r="B3075" s="258"/>
      <c r="C3075" s="266"/>
      <c r="D3075" s="688" t="s">
        <v>816</v>
      </c>
      <c r="E3075" s="689"/>
      <c r="F3075" s="689"/>
      <c r="G3075" s="387" t="s">
        <v>225</v>
      </c>
      <c r="H3075" s="388">
        <v>413</v>
      </c>
      <c r="I3075" s="286">
        <v>1</v>
      </c>
      <c r="J3075" s="287">
        <f t="shared" si="33"/>
        <v>413</v>
      </c>
      <c r="K3075" s="267"/>
      <c r="L3075" s="258"/>
    </row>
    <row r="3076" spans="2:12" ht="15.75">
      <c r="B3076" s="258"/>
      <c r="C3076" s="266"/>
      <c r="D3076" s="688"/>
      <c r="E3076" s="689"/>
      <c r="F3076" s="689"/>
      <c r="G3076" s="387" t="s">
        <v>618</v>
      </c>
      <c r="H3076" s="388" t="s">
        <v>618</v>
      </c>
      <c r="I3076" s="286"/>
      <c r="J3076" s="287" t="str">
        <f t="shared" si="33"/>
        <v/>
      </c>
      <c r="K3076" s="267"/>
      <c r="L3076" s="258"/>
    </row>
    <row r="3077" spans="2:12" ht="15.75">
      <c r="B3077" s="258"/>
      <c r="C3077" s="266"/>
      <c r="D3077" s="688"/>
      <c r="E3077" s="689"/>
      <c r="F3077" s="689"/>
      <c r="G3077" s="387" t="s">
        <v>618</v>
      </c>
      <c r="H3077" s="388" t="s">
        <v>618</v>
      </c>
      <c r="I3077" s="286"/>
      <c r="J3077" s="287" t="str">
        <f t="shared" si="33"/>
        <v/>
      </c>
      <c r="K3077" s="267"/>
      <c r="L3077" s="258"/>
    </row>
    <row r="3078" spans="2:12" ht="15.75">
      <c r="B3078" s="258"/>
      <c r="C3078" s="266"/>
      <c r="D3078" s="688"/>
      <c r="E3078" s="689"/>
      <c r="F3078" s="689"/>
      <c r="G3078" s="387" t="s">
        <v>618</v>
      </c>
      <c r="H3078" s="388" t="s">
        <v>618</v>
      </c>
      <c r="I3078" s="286"/>
      <c r="J3078" s="287" t="str">
        <f t="shared" si="33"/>
        <v/>
      </c>
      <c r="K3078" s="267"/>
      <c r="L3078" s="258"/>
    </row>
    <row r="3079" spans="2:12" ht="15.75">
      <c r="B3079" s="258"/>
      <c r="C3079" s="266"/>
      <c r="D3079" s="690"/>
      <c r="E3079" s="691"/>
      <c r="F3079" s="691"/>
      <c r="G3079" s="420" t="s">
        <v>618</v>
      </c>
      <c r="H3079" s="421" t="s">
        <v>618</v>
      </c>
      <c r="I3079" s="290"/>
      <c r="J3079" s="291" t="str">
        <f t="shared" si="33"/>
        <v/>
      </c>
      <c r="K3079" s="267"/>
      <c r="L3079" s="258"/>
    </row>
    <row r="3080" spans="2:12" ht="15.75">
      <c r="B3080" s="258"/>
      <c r="C3080" s="266"/>
      <c r="D3080" s="258"/>
      <c r="E3080" s="258"/>
      <c r="F3080" s="258"/>
      <c r="G3080" s="740" t="s">
        <v>619</v>
      </c>
      <c r="H3080" s="740"/>
      <c r="I3080" s="741"/>
      <c r="J3080" s="293">
        <f>+ROUND(SUM(J3074:J3079),2)</f>
        <v>65113</v>
      </c>
      <c r="K3080" s="267"/>
      <c r="L3080" s="258"/>
    </row>
    <row r="3081" spans="2:12" ht="15.75">
      <c r="B3081" s="258"/>
      <c r="C3081" s="266"/>
      <c r="D3081" s="700"/>
      <c r="E3081" s="700"/>
      <c r="F3081" s="700"/>
      <c r="G3081" s="700"/>
      <c r="H3081" s="700"/>
      <c r="I3081" s="700"/>
      <c r="J3081" s="700"/>
      <c r="K3081" s="267"/>
      <c r="L3081" s="258"/>
    </row>
    <row r="3082" spans="2:12" ht="15.75">
      <c r="B3082" s="258"/>
      <c r="C3082" s="266"/>
      <c r="D3082" s="701" t="s">
        <v>620</v>
      </c>
      <c r="E3082" s="702"/>
      <c r="F3082" s="702"/>
      <c r="G3082" s="702"/>
      <c r="H3082" s="702"/>
      <c r="I3082" s="702"/>
      <c r="J3082" s="703"/>
      <c r="K3082" s="267"/>
      <c r="L3082" s="258"/>
    </row>
    <row r="3083" spans="2:12" ht="15.75">
      <c r="B3083" s="258"/>
      <c r="C3083" s="266"/>
      <c r="D3083" s="747" t="s">
        <v>70</v>
      </c>
      <c r="E3083" s="747"/>
      <c r="F3083" s="747"/>
      <c r="G3083" s="297" t="s">
        <v>606</v>
      </c>
      <c r="H3083" s="297" t="s">
        <v>621</v>
      </c>
      <c r="I3083" s="296" t="s">
        <v>611</v>
      </c>
      <c r="J3083" s="296" t="s">
        <v>612</v>
      </c>
      <c r="K3083" s="267"/>
      <c r="L3083" s="258"/>
    </row>
    <row r="3084" spans="2:12" ht="15.75">
      <c r="B3084" s="258"/>
      <c r="C3084" s="266"/>
      <c r="D3084" s="750" t="s">
        <v>622</v>
      </c>
      <c r="E3084" s="751"/>
      <c r="F3084" s="752"/>
      <c r="G3084" s="426" t="s">
        <v>623</v>
      </c>
      <c r="H3084" s="427">
        <v>3587.43</v>
      </c>
      <c r="I3084" s="422">
        <v>0.05</v>
      </c>
      <c r="J3084" s="287">
        <f>+IF(D3084="","",H3084*I3084)</f>
        <v>179.3715</v>
      </c>
      <c r="K3084" s="267"/>
      <c r="L3084" s="258"/>
    </row>
    <row r="3085" spans="2:12" ht="15.75">
      <c r="B3085" s="258"/>
      <c r="C3085" s="266"/>
      <c r="D3085" s="783"/>
      <c r="E3085" s="784"/>
      <c r="F3085" s="784"/>
      <c r="G3085" s="304" t="s">
        <v>618</v>
      </c>
      <c r="H3085" s="305" t="s">
        <v>618</v>
      </c>
      <c r="I3085" s="306"/>
      <c r="J3085" s="307" t="str">
        <f>+IF(D3085="","",H3085*I3085)</f>
        <v/>
      </c>
      <c r="K3085" s="267"/>
      <c r="L3085" s="258"/>
    </row>
    <row r="3086" spans="2:12" ht="15.75">
      <c r="B3086" s="258"/>
      <c r="C3086" s="266"/>
      <c r="D3086" s="258"/>
      <c r="E3086" s="258"/>
      <c r="F3086" s="258"/>
      <c r="G3086" s="740" t="s">
        <v>624</v>
      </c>
      <c r="H3086" s="740"/>
      <c r="I3086" s="741"/>
      <c r="J3086" s="308">
        <f>ROUND(+SUM(J3084:J3085),2)</f>
        <v>179.37</v>
      </c>
      <c r="K3086" s="267"/>
      <c r="L3086" s="258"/>
    </row>
    <row r="3087" spans="2:12" ht="15.75">
      <c r="B3087" s="258"/>
      <c r="C3087" s="266"/>
      <c r="D3087" s="670"/>
      <c r="E3087" s="670"/>
      <c r="F3087" s="670"/>
      <c r="G3087" s="670"/>
      <c r="H3087" s="670"/>
      <c r="I3087" s="670"/>
      <c r="J3087" s="670"/>
      <c r="K3087" s="267"/>
      <c r="L3087" s="258"/>
    </row>
    <row r="3088" spans="2:12" ht="15.75">
      <c r="B3088" s="258"/>
      <c r="C3088" s="266"/>
      <c r="D3088" s="742" t="s">
        <v>625</v>
      </c>
      <c r="E3088" s="743"/>
      <c r="F3088" s="743"/>
      <c r="G3088" s="743"/>
      <c r="H3088" s="743"/>
      <c r="I3088" s="743"/>
      <c r="J3088" s="744"/>
      <c r="K3088" s="267"/>
      <c r="L3088" s="309"/>
    </row>
    <row r="3089" spans="2:12" ht="15.75">
      <c r="B3089" s="310"/>
      <c r="C3089" s="311"/>
      <c r="D3089" s="745" t="s">
        <v>70</v>
      </c>
      <c r="E3089" s="746"/>
      <c r="F3089" s="746"/>
      <c r="G3089" s="313" t="s">
        <v>606</v>
      </c>
      <c r="H3089" s="314" t="s">
        <v>621</v>
      </c>
      <c r="I3089" s="312" t="s">
        <v>611</v>
      </c>
      <c r="J3089" s="315" t="s">
        <v>612</v>
      </c>
      <c r="K3089" s="316"/>
      <c r="L3089" s="317"/>
    </row>
    <row r="3090" spans="2:12" ht="15.75">
      <c r="B3090" s="258"/>
      <c r="C3090" s="266"/>
      <c r="D3090" s="725" t="s">
        <v>817</v>
      </c>
      <c r="E3090" s="726"/>
      <c r="F3090" s="726"/>
      <c r="G3090" s="318" t="s">
        <v>627</v>
      </c>
      <c r="H3090" s="319">
        <v>51248.965624999997</v>
      </c>
      <c r="I3090" s="320">
        <v>7.0000000000000007E-2</v>
      </c>
      <c r="J3090" s="321">
        <f>(+IF(D3090="","",(H3090*I3090)))</f>
        <v>3587.4275937500001</v>
      </c>
      <c r="K3090" s="267"/>
      <c r="L3090" s="309"/>
    </row>
    <row r="3091" spans="2:12" ht="15.75">
      <c r="B3091" s="258"/>
      <c r="C3091" s="266"/>
      <c r="D3091" s="813"/>
      <c r="E3091" s="814"/>
      <c r="F3091" s="815"/>
      <c r="G3091" s="318"/>
      <c r="H3091" s="319" t="s">
        <v>618</v>
      </c>
      <c r="I3091" s="320"/>
      <c r="J3091" s="321" t="str">
        <f>(+IF(D3091="","",(H3091*I3091)))</f>
        <v/>
      </c>
      <c r="K3091" s="267"/>
      <c r="L3091" s="309"/>
    </row>
    <row r="3092" spans="2:12" ht="15.75">
      <c r="B3092" s="258"/>
      <c r="C3092" s="266"/>
      <c r="D3092" s="813"/>
      <c r="E3092" s="814"/>
      <c r="F3092" s="815"/>
      <c r="G3092" s="318"/>
      <c r="H3092" s="319"/>
      <c r="I3092" s="320"/>
      <c r="J3092" s="321" t="str">
        <f>(+IF(D3092="","",(H3092*I3092)))</f>
        <v/>
      </c>
      <c r="K3092" s="267"/>
      <c r="L3092" s="309"/>
    </row>
    <row r="3093" spans="2:12" ht="15.75">
      <c r="B3093" s="258"/>
      <c r="C3093" s="266"/>
      <c r="D3093" s="816"/>
      <c r="E3093" s="817"/>
      <c r="F3093" s="818"/>
      <c r="G3093" s="322"/>
      <c r="H3093" s="323"/>
      <c r="I3093" s="324"/>
      <c r="J3093" s="325"/>
      <c r="K3093" s="267"/>
      <c r="L3093" s="309"/>
    </row>
    <row r="3094" spans="2:12" ht="15.75">
      <c r="B3094" s="258"/>
      <c r="C3094" s="266"/>
      <c r="D3094" s="258"/>
      <c r="E3094" s="258"/>
      <c r="F3094" s="258"/>
      <c r="G3094" s="729" t="s">
        <v>628</v>
      </c>
      <c r="H3094" s="729"/>
      <c r="I3094" s="730"/>
      <c r="J3094" s="293">
        <f>+ROUND(SUM(J3090:J3093),2)</f>
        <v>3587.43</v>
      </c>
      <c r="K3094" s="267"/>
      <c r="L3094" s="309"/>
    </row>
    <row r="3095" spans="2:12" ht="15.75">
      <c r="B3095" s="258"/>
      <c r="C3095" s="266"/>
      <c r="D3095" s="670"/>
      <c r="E3095" s="670"/>
      <c r="F3095" s="670"/>
      <c r="G3095" s="670"/>
      <c r="H3095" s="670"/>
      <c r="I3095" s="670"/>
      <c r="J3095" s="670"/>
      <c r="K3095" s="267"/>
      <c r="L3095" s="258"/>
    </row>
    <row r="3096" spans="2:12" ht="15.75">
      <c r="B3096" s="258"/>
      <c r="C3096" s="266"/>
      <c r="D3096" s="731" t="s">
        <v>629</v>
      </c>
      <c r="E3096" s="732"/>
      <c r="F3096" s="732"/>
      <c r="G3096" s="732"/>
      <c r="H3096" s="732"/>
      <c r="I3096" s="733"/>
      <c r="J3096" s="328">
        <f>ROUND((SUM(+J3080+J3086+J3094)),2)</f>
        <v>68879.8</v>
      </c>
      <c r="K3096" s="267"/>
      <c r="L3096" s="258"/>
    </row>
    <row r="3097" spans="2:12" ht="15.75">
      <c r="B3097" s="258"/>
      <c r="C3097" s="266"/>
      <c r="D3097" s="258"/>
      <c r="E3097" s="258"/>
      <c r="F3097" s="258"/>
      <c r="G3097" s="326"/>
      <c r="H3097" s="327"/>
      <c r="I3097" s="258"/>
      <c r="J3097" s="258"/>
      <c r="K3097" s="267"/>
      <c r="L3097" s="258"/>
    </row>
    <row r="3098" spans="2:12" ht="15.75">
      <c r="B3098" s="329"/>
      <c r="C3098" s="330"/>
      <c r="D3098" s="734" t="s">
        <v>630</v>
      </c>
      <c r="E3098" s="735"/>
      <c r="F3098" s="736"/>
      <c r="G3098" s="331"/>
      <c r="H3098" s="332"/>
      <c r="I3098" s="333">
        <v>0</v>
      </c>
      <c r="J3098" s="334">
        <f>+J3096*I3098</f>
        <v>0</v>
      </c>
      <c r="K3098" s="335"/>
      <c r="L3098" s="329"/>
    </row>
    <row r="3099" spans="2:12" ht="15.75">
      <c r="B3099" s="258"/>
      <c r="C3099" s="266"/>
      <c r="D3099" s="731" t="s">
        <v>631</v>
      </c>
      <c r="E3099" s="732"/>
      <c r="F3099" s="732"/>
      <c r="G3099" s="732"/>
      <c r="H3099" s="732"/>
      <c r="I3099" s="733"/>
      <c r="J3099" s="328">
        <f>+J3098+J3096</f>
        <v>68879.8</v>
      </c>
      <c r="K3099" s="267"/>
      <c r="L3099" s="258"/>
    </row>
    <row r="3100" spans="2:12" ht="15.75">
      <c r="B3100" s="258"/>
      <c r="C3100" s="266"/>
      <c r="D3100" s="258"/>
      <c r="E3100" s="258"/>
      <c r="F3100" s="258"/>
      <c r="G3100" s="326"/>
      <c r="H3100" s="327"/>
      <c r="I3100" s="258"/>
      <c r="J3100" s="258"/>
      <c r="K3100" s="267"/>
      <c r="L3100" s="258"/>
    </row>
    <row r="3101" spans="2:12" ht="15.75">
      <c r="B3101" s="329"/>
      <c r="C3101" s="330"/>
      <c r="D3101" s="771" t="s">
        <v>21</v>
      </c>
      <c r="E3101" s="772"/>
      <c r="F3101" s="772"/>
      <c r="G3101" s="336"/>
      <c r="H3101" s="337"/>
      <c r="I3101" s="338">
        <v>0.24</v>
      </c>
      <c r="J3101" s="339">
        <f>+J3096*I3101</f>
        <v>16531.152000000002</v>
      </c>
      <c r="K3101" s="335"/>
      <c r="L3101" s="329"/>
    </row>
    <row r="3102" spans="2:12" ht="15.75">
      <c r="B3102" s="329"/>
      <c r="C3102" s="330"/>
      <c r="D3102" s="773" t="s">
        <v>632</v>
      </c>
      <c r="E3102" s="774"/>
      <c r="F3102" s="774"/>
      <c r="G3102" s="336"/>
      <c r="H3102" s="337"/>
      <c r="I3102" s="340">
        <v>0.01</v>
      </c>
      <c r="J3102" s="341">
        <f>+J3096*I3102</f>
        <v>688.798</v>
      </c>
      <c r="K3102" s="335"/>
      <c r="L3102" s="329"/>
    </row>
    <row r="3103" spans="2:12" ht="15.75">
      <c r="B3103" s="329"/>
      <c r="C3103" s="330"/>
      <c r="D3103" s="773" t="s">
        <v>75</v>
      </c>
      <c r="E3103" s="774"/>
      <c r="F3103" s="774"/>
      <c r="G3103" s="342"/>
      <c r="H3103" s="343"/>
      <c r="I3103" s="340">
        <v>0.05</v>
      </c>
      <c r="J3103" s="341">
        <f>+J3096*I3103</f>
        <v>3443.9900000000002</v>
      </c>
      <c r="K3103" s="335"/>
      <c r="L3103" s="329"/>
    </row>
    <row r="3104" spans="2:12" ht="15.75">
      <c r="B3104" s="258"/>
      <c r="C3104" s="266"/>
      <c r="D3104" s="775" t="s">
        <v>633</v>
      </c>
      <c r="E3104" s="776"/>
      <c r="F3104" s="776"/>
      <c r="G3104" s="776"/>
      <c r="H3104" s="776"/>
      <c r="I3104" s="776"/>
      <c r="J3104" s="344">
        <f>SUM(J3101:J3103)</f>
        <v>20663.940000000002</v>
      </c>
      <c r="K3104" s="267"/>
      <c r="L3104" s="258"/>
    </row>
    <row r="3105" spans="2:12" ht="15.75">
      <c r="B3105" s="258"/>
      <c r="C3105" s="266"/>
      <c r="D3105" s="757"/>
      <c r="E3105" s="757"/>
      <c r="F3105" s="757"/>
      <c r="G3105" s="757"/>
      <c r="H3105" s="757"/>
      <c r="I3105" s="757"/>
      <c r="J3105" s="757"/>
      <c r="K3105" s="267"/>
      <c r="L3105" s="258"/>
    </row>
    <row r="3106" spans="2:12" ht="15.75">
      <c r="B3106" s="258"/>
      <c r="C3106" s="266"/>
      <c r="D3106" s="759" t="s">
        <v>634</v>
      </c>
      <c r="E3106" s="760"/>
      <c r="F3106" s="760"/>
      <c r="G3106" s="760"/>
      <c r="H3106" s="760"/>
      <c r="I3106" s="761"/>
      <c r="J3106" s="345">
        <f>ROUND(SUM(J3099+J3104),0)</f>
        <v>89544</v>
      </c>
      <c r="K3106" s="267"/>
      <c r="L3106" s="258"/>
    </row>
    <row r="3107" spans="2:12" ht="15.75">
      <c r="B3107" s="258"/>
      <c r="C3107" s="266"/>
      <c r="D3107" s="757"/>
      <c r="E3107" s="757"/>
      <c r="F3107" s="757"/>
      <c r="G3107" s="757"/>
      <c r="H3107" s="757"/>
      <c r="I3107" s="757"/>
      <c r="J3107" s="757"/>
      <c r="K3107" s="267"/>
      <c r="L3107" s="258"/>
    </row>
    <row r="3108" spans="2:12" ht="15.75">
      <c r="B3108" s="258"/>
      <c r="C3108" s="266"/>
      <c r="D3108" s="762" t="s">
        <v>635</v>
      </c>
      <c r="E3108" s="763"/>
      <c r="F3108" s="764"/>
      <c r="G3108" s="765"/>
      <c r="H3108" s="766"/>
      <c r="I3108" s="766"/>
      <c r="J3108" s="767"/>
      <c r="K3108" s="267"/>
      <c r="L3108" s="258"/>
    </row>
    <row r="3109" spans="2:12" ht="15.75">
      <c r="B3109" s="258"/>
      <c r="C3109" s="266"/>
      <c r="D3109" s="753"/>
      <c r="E3109" s="785"/>
      <c r="F3109" s="786"/>
      <c r="G3109" s="768"/>
      <c r="H3109" s="769"/>
      <c r="I3109" s="769"/>
      <c r="J3109" s="770"/>
      <c r="K3109" s="267"/>
      <c r="L3109" s="258"/>
    </row>
    <row r="3110" spans="2:12" ht="15.75">
      <c r="B3110" s="258"/>
      <c r="C3110" s="266"/>
      <c r="D3110" s="753"/>
      <c r="E3110" s="785"/>
      <c r="F3110" s="786"/>
      <c r="G3110" s="756" t="s">
        <v>636</v>
      </c>
      <c r="H3110" s="757"/>
      <c r="I3110" s="757"/>
      <c r="J3110" s="758"/>
      <c r="K3110" s="267"/>
      <c r="L3110" s="258"/>
    </row>
    <row r="3111" spans="2:12" ht="15.75">
      <c r="B3111" s="258"/>
      <c r="C3111" s="266"/>
      <c r="D3111" s="753"/>
      <c r="E3111" s="785"/>
      <c r="F3111" s="786"/>
      <c r="G3111" s="756" t="s">
        <v>637</v>
      </c>
      <c r="H3111" s="757"/>
      <c r="I3111" s="757"/>
      <c r="J3111" s="758"/>
      <c r="K3111" s="267"/>
      <c r="L3111" s="258"/>
    </row>
    <row r="3112" spans="2:12" ht="15.75">
      <c r="B3112" s="258"/>
      <c r="C3112" s="266"/>
      <c r="D3112" s="753"/>
      <c r="E3112" s="785"/>
      <c r="F3112" s="786"/>
      <c r="G3112" s="756" t="s">
        <v>79</v>
      </c>
      <c r="H3112" s="757"/>
      <c r="I3112" s="757"/>
      <c r="J3112" s="758"/>
      <c r="K3112" s="267"/>
      <c r="L3112" s="258"/>
    </row>
    <row r="3113" spans="2:12" ht="15.75">
      <c r="B3113" s="258"/>
      <c r="C3113" s="266"/>
      <c r="D3113" s="787"/>
      <c r="E3113" s="788"/>
      <c r="F3113" s="789"/>
      <c r="G3113" s="756" t="s">
        <v>636</v>
      </c>
      <c r="H3113" s="757"/>
      <c r="I3113" s="757"/>
      <c r="J3113" s="758"/>
      <c r="K3113" s="267"/>
      <c r="L3113" s="258"/>
    </row>
    <row r="3114" spans="2:12" ht="15.75">
      <c r="B3114" s="258"/>
      <c r="C3114" s="266"/>
      <c r="D3114" s="777"/>
      <c r="E3114" s="790"/>
      <c r="F3114" s="791"/>
      <c r="G3114" s="780" t="s">
        <v>638</v>
      </c>
      <c r="H3114" s="781"/>
      <c r="I3114" s="781"/>
      <c r="J3114" s="782"/>
      <c r="K3114" s="267"/>
      <c r="L3114" s="258"/>
    </row>
    <row r="3115" spans="2:12" ht="15.75">
      <c r="B3115" s="258"/>
      <c r="C3115" s="346"/>
      <c r="D3115" s="347"/>
      <c r="E3115" s="347"/>
      <c r="F3115" s="347"/>
      <c r="G3115" s="348"/>
      <c r="H3115" s="349"/>
      <c r="I3115" s="347"/>
      <c r="J3115" s="347"/>
      <c r="K3115" s="350"/>
      <c r="L3115" s="258"/>
    </row>
    <row r="3116" spans="2:12" ht="15.75">
      <c r="B3116" s="258"/>
      <c r="C3116" s="258"/>
      <c r="D3116" s="258"/>
      <c r="E3116" s="258"/>
      <c r="F3116" s="258"/>
      <c r="G3116" s="326"/>
      <c r="H3116" s="351"/>
      <c r="I3116" s="258"/>
      <c r="J3116" s="258"/>
      <c r="K3116" s="258"/>
      <c r="L3116" s="258"/>
    </row>
    <row r="3117" spans="2:12" ht="15.75">
      <c r="B3117" s="258"/>
      <c r="C3117" s="670"/>
      <c r="D3117" s="670"/>
      <c r="E3117" s="670"/>
      <c r="F3117" s="670"/>
      <c r="G3117" s="670"/>
      <c r="H3117" s="670"/>
      <c r="I3117" s="670"/>
      <c r="J3117" s="670"/>
      <c r="K3117" s="258"/>
      <c r="L3117" s="258"/>
    </row>
    <row r="3118" spans="2:12" ht="15.75">
      <c r="B3118" s="258"/>
      <c r="C3118" s="261"/>
      <c r="D3118" s="262"/>
      <c r="E3118" s="262"/>
      <c r="F3118" s="262"/>
      <c r="G3118" s="263"/>
      <c r="H3118" s="264"/>
      <c r="I3118" s="262"/>
      <c r="J3118" s="262"/>
      <c r="K3118" s="265"/>
      <c r="L3118" s="258"/>
    </row>
    <row r="3119" spans="2:12" ht="15.75">
      <c r="B3119" s="258"/>
      <c r="C3119" s="266"/>
      <c r="D3119" s="671"/>
      <c r="E3119" s="672"/>
      <c r="F3119" s="675" t="s">
        <v>592</v>
      </c>
      <c r="G3119" s="676"/>
      <c r="H3119" s="677"/>
      <c r="I3119" s="681" t="s">
        <v>593</v>
      </c>
      <c r="J3119" s="682"/>
      <c r="K3119" s="267"/>
      <c r="L3119" s="258"/>
    </row>
    <row r="3120" spans="2:12" ht="15.75">
      <c r="B3120" s="258"/>
      <c r="C3120" s="266"/>
      <c r="D3120" s="673"/>
      <c r="E3120" s="674"/>
      <c r="F3120" s="678"/>
      <c r="G3120" s="679"/>
      <c r="H3120" s="680"/>
      <c r="I3120" s="683" t="s">
        <v>594</v>
      </c>
      <c r="J3120" s="684"/>
      <c r="K3120" s="267"/>
      <c r="L3120" s="258"/>
    </row>
    <row r="3121" spans="2:12" ht="16.5">
      <c r="B3121" s="258"/>
      <c r="C3121" s="266"/>
      <c r="D3121" s="685" t="s">
        <v>595</v>
      </c>
      <c r="E3121" s="686"/>
      <c r="F3121" s="686"/>
      <c r="G3121" s="686"/>
      <c r="H3121" s="687"/>
      <c r="I3121" s="683" t="s">
        <v>596</v>
      </c>
      <c r="J3121" s="684"/>
      <c r="K3121" s="267"/>
      <c r="L3121" s="258"/>
    </row>
    <row r="3122" spans="2:12" ht="16.5">
      <c r="B3122" s="258"/>
      <c r="C3122" s="266"/>
      <c r="D3122" s="708" t="s">
        <v>597</v>
      </c>
      <c r="E3122" s="709"/>
      <c r="F3122" s="709"/>
      <c r="G3122" s="709"/>
      <c r="H3122" s="709"/>
      <c r="I3122" s="709"/>
      <c r="J3122" s="710"/>
      <c r="K3122" s="267"/>
      <c r="L3122" s="258"/>
    </row>
    <row r="3123" spans="2:12" ht="15.75">
      <c r="B3123" s="258"/>
      <c r="C3123" s="266"/>
      <c r="D3123" s="268"/>
      <c r="E3123" s="268"/>
      <c r="F3123" s="268"/>
      <c r="G3123" s="269"/>
      <c r="H3123" s="269"/>
      <c r="I3123" s="268"/>
      <c r="J3123" s="268"/>
      <c r="K3123" s="267"/>
      <c r="L3123" s="258"/>
    </row>
    <row r="3124" spans="2:12" ht="16.5">
      <c r="B3124" s="259"/>
      <c r="C3124" s="270"/>
      <c r="D3124" s="271" t="s">
        <v>598</v>
      </c>
      <c r="E3124" s="711" t="s">
        <v>599</v>
      </c>
      <c r="F3124" s="712"/>
      <c r="G3124" s="712"/>
      <c r="H3124" s="712"/>
      <c r="I3124" s="712"/>
      <c r="J3124" s="713"/>
      <c r="K3124" s="272"/>
      <c r="L3124" s="259"/>
    </row>
    <row r="3125" spans="2:12" ht="16.5">
      <c r="B3125" s="258"/>
      <c r="C3125" s="266"/>
      <c r="D3125" s="273">
        <v>2</v>
      </c>
      <c r="E3125" s="714" t="s">
        <v>653</v>
      </c>
      <c r="F3125" s="715"/>
      <c r="G3125" s="715"/>
      <c r="H3125" s="715"/>
      <c r="I3125" s="715"/>
      <c r="J3125" s="716"/>
      <c r="K3125" s="267"/>
      <c r="L3125" s="258"/>
    </row>
    <row r="3126" spans="2:12" ht="16.5">
      <c r="B3126" s="259"/>
      <c r="C3126" s="270"/>
      <c r="D3126" s="271" t="s">
        <v>601</v>
      </c>
      <c r="E3126" s="711" t="s">
        <v>602</v>
      </c>
      <c r="F3126" s="712"/>
      <c r="G3126" s="712"/>
      <c r="H3126" s="712"/>
      <c r="I3126" s="712"/>
      <c r="J3126" s="713"/>
      <c r="K3126" s="272"/>
      <c r="L3126" s="259"/>
    </row>
    <row r="3127" spans="2:12" ht="16.5">
      <c r="B3127" s="258"/>
      <c r="C3127" s="266"/>
      <c r="D3127" s="273">
        <v>2.04</v>
      </c>
      <c r="E3127" s="714" t="s">
        <v>826</v>
      </c>
      <c r="F3127" s="715"/>
      <c r="G3127" s="715"/>
      <c r="H3127" s="715"/>
      <c r="I3127" s="715"/>
      <c r="J3127" s="716"/>
      <c r="K3127" s="267"/>
      <c r="L3127" s="258"/>
    </row>
    <row r="3128" spans="2:12" ht="16.5">
      <c r="B3128" s="259"/>
      <c r="C3128" s="270"/>
      <c r="D3128" s="275" t="s">
        <v>604</v>
      </c>
      <c r="E3128" s="717" t="s">
        <v>605</v>
      </c>
      <c r="F3128" s="718"/>
      <c r="G3128" s="718"/>
      <c r="H3128" s="718"/>
      <c r="I3128" s="719"/>
      <c r="J3128" s="723" t="s">
        <v>606</v>
      </c>
      <c r="K3128" s="272"/>
      <c r="L3128" s="259"/>
    </row>
    <row r="3129" spans="2:12" ht="16.5">
      <c r="B3129" s="258"/>
      <c r="C3129" s="266"/>
      <c r="D3129" s="276" t="s">
        <v>827</v>
      </c>
      <c r="E3129" s="720"/>
      <c r="F3129" s="721"/>
      <c r="G3129" s="721"/>
      <c r="H3129" s="721"/>
      <c r="I3129" s="722"/>
      <c r="J3129" s="724"/>
      <c r="K3129" s="267"/>
      <c r="L3129" s="258"/>
    </row>
    <row r="3130" spans="2:12" ht="16.5">
      <c r="B3130" s="259"/>
      <c r="C3130" s="270"/>
      <c r="D3130" s="275" t="s">
        <v>608</v>
      </c>
      <c r="E3130" s="692" t="s">
        <v>337</v>
      </c>
      <c r="F3130" s="693"/>
      <c r="G3130" s="693"/>
      <c r="H3130" s="693"/>
      <c r="I3130" s="694"/>
      <c r="J3130" s="698" t="s">
        <v>338</v>
      </c>
      <c r="K3130" s="272"/>
      <c r="L3130" s="259"/>
    </row>
    <row r="3131" spans="2:12" ht="16.5">
      <c r="B3131" s="258"/>
      <c r="C3131" s="266"/>
      <c r="D3131" s="276" t="s">
        <v>827</v>
      </c>
      <c r="E3131" s="695"/>
      <c r="F3131" s="696"/>
      <c r="G3131" s="696"/>
      <c r="H3131" s="696"/>
      <c r="I3131" s="697"/>
      <c r="J3131" s="699"/>
      <c r="K3131" s="267"/>
      <c r="L3131" s="258"/>
    </row>
    <row r="3132" spans="2:12" ht="15.75">
      <c r="B3132" s="258"/>
      <c r="C3132" s="266"/>
      <c r="D3132" s="700"/>
      <c r="E3132" s="700"/>
      <c r="F3132" s="700"/>
      <c r="G3132" s="700"/>
      <c r="H3132" s="700"/>
      <c r="I3132" s="700"/>
      <c r="J3132" s="700"/>
      <c r="K3132" s="267"/>
      <c r="L3132" s="258"/>
    </row>
    <row r="3133" spans="2:12" ht="15.75">
      <c r="B3133" s="258"/>
      <c r="C3133" s="266"/>
      <c r="D3133" s="701" t="s">
        <v>609</v>
      </c>
      <c r="E3133" s="702"/>
      <c r="F3133" s="702"/>
      <c r="G3133" s="702"/>
      <c r="H3133" s="702"/>
      <c r="I3133" s="702"/>
      <c r="J3133" s="703"/>
      <c r="K3133" s="267"/>
      <c r="L3133" s="258"/>
    </row>
    <row r="3134" spans="2:12" ht="15.75">
      <c r="B3134" s="258"/>
      <c r="C3134" s="266"/>
      <c r="D3134" s="704" t="s">
        <v>70</v>
      </c>
      <c r="E3134" s="705"/>
      <c r="F3134" s="705"/>
      <c r="G3134" s="277" t="s">
        <v>606</v>
      </c>
      <c r="H3134" s="277" t="s">
        <v>610</v>
      </c>
      <c r="I3134" s="278" t="s">
        <v>611</v>
      </c>
      <c r="J3134" s="279" t="s">
        <v>612</v>
      </c>
      <c r="K3134" s="267"/>
      <c r="L3134" s="258"/>
    </row>
    <row r="3135" spans="2:12" ht="16.5">
      <c r="B3135" s="258"/>
      <c r="C3135" s="266"/>
      <c r="D3135" s="706" t="s">
        <v>828</v>
      </c>
      <c r="E3135" s="707"/>
      <c r="F3135" s="707"/>
      <c r="G3135" s="280" t="s">
        <v>225</v>
      </c>
      <c r="H3135" s="281">
        <v>1965</v>
      </c>
      <c r="I3135" s="282">
        <v>17</v>
      </c>
      <c r="J3135" s="353">
        <f>ROUND((+IF(D3135="","",H3135*I3135)),2)</f>
        <v>33405</v>
      </c>
      <c r="K3135" s="267"/>
      <c r="L3135" s="258"/>
    </row>
    <row r="3136" spans="2:12" ht="16.5">
      <c r="B3136" s="258"/>
      <c r="C3136" s="266"/>
      <c r="D3136" s="688" t="s">
        <v>829</v>
      </c>
      <c r="E3136" s="689"/>
      <c r="F3136" s="689"/>
      <c r="G3136" s="284" t="s">
        <v>109</v>
      </c>
      <c r="H3136" s="285">
        <v>484893.26</v>
      </c>
      <c r="I3136" s="286">
        <v>0.03</v>
      </c>
      <c r="J3136" s="287">
        <f>ROUND((+IF(D3136="","",H3136*I3136)),2)</f>
        <v>14546.8</v>
      </c>
      <c r="K3136" s="267"/>
      <c r="L3136" s="258"/>
    </row>
    <row r="3137" spans="2:12" ht="16.5">
      <c r="B3137" s="258"/>
      <c r="C3137" s="266"/>
      <c r="D3137" s="688"/>
      <c r="E3137" s="689"/>
      <c r="F3137" s="689"/>
      <c r="G3137" s="284" t="s">
        <v>618</v>
      </c>
      <c r="H3137" s="285" t="s">
        <v>618</v>
      </c>
      <c r="I3137" s="286"/>
      <c r="J3137" s="287" t="str">
        <f>+IF(D3137="","",H3137*I3137)</f>
        <v/>
      </c>
      <c r="K3137" s="267"/>
      <c r="L3137" s="258"/>
    </row>
    <row r="3138" spans="2:12" ht="16.5">
      <c r="B3138" s="258"/>
      <c r="C3138" s="266"/>
      <c r="D3138" s="688"/>
      <c r="E3138" s="689"/>
      <c r="F3138" s="689"/>
      <c r="G3138" s="284" t="s">
        <v>618</v>
      </c>
      <c r="H3138" s="285" t="s">
        <v>618</v>
      </c>
      <c r="I3138" s="354"/>
      <c r="J3138" s="355" t="str">
        <f>+IF(D3138="","",H3138*I3138)</f>
        <v/>
      </c>
      <c r="K3138" s="267"/>
      <c r="L3138" s="258"/>
    </row>
    <row r="3139" spans="2:12" ht="16.5">
      <c r="B3139" s="258"/>
      <c r="C3139" s="266"/>
      <c r="D3139" s="688"/>
      <c r="E3139" s="689"/>
      <c r="F3139" s="689"/>
      <c r="G3139" s="284" t="s">
        <v>618</v>
      </c>
      <c r="H3139" s="285" t="s">
        <v>618</v>
      </c>
      <c r="I3139" s="354"/>
      <c r="J3139" s="355" t="str">
        <f>+IF(D3139="","",H3139*I3139)</f>
        <v/>
      </c>
      <c r="K3139" s="267"/>
      <c r="L3139" s="258"/>
    </row>
    <row r="3140" spans="2:12" ht="16.5">
      <c r="B3140" s="258"/>
      <c r="C3140" s="266"/>
      <c r="D3140" s="690"/>
      <c r="E3140" s="691"/>
      <c r="F3140" s="691"/>
      <c r="G3140" s="288" t="s">
        <v>618</v>
      </c>
      <c r="H3140" s="289" t="s">
        <v>618</v>
      </c>
      <c r="I3140" s="290"/>
      <c r="J3140" s="291" t="str">
        <f>+IF(D3140="","",H3140*I3140)</f>
        <v/>
      </c>
      <c r="K3140" s="267"/>
      <c r="L3140" s="258"/>
    </row>
    <row r="3141" spans="2:12" ht="15.75">
      <c r="B3141" s="258"/>
      <c r="C3141" s="266"/>
      <c r="D3141" s="258"/>
      <c r="E3141" s="258"/>
      <c r="F3141" s="258"/>
      <c r="G3141" s="740" t="s">
        <v>619</v>
      </c>
      <c r="H3141" s="740"/>
      <c r="I3141" s="741"/>
      <c r="J3141" s="293">
        <f>+ROUND(SUM(J3135:J3140),2)</f>
        <v>47951.8</v>
      </c>
      <c r="K3141" s="267"/>
      <c r="L3141" s="258"/>
    </row>
    <row r="3142" spans="2:12" ht="15.75">
      <c r="B3142" s="258"/>
      <c r="C3142" s="266"/>
      <c r="D3142" s="700"/>
      <c r="E3142" s="700"/>
      <c r="F3142" s="700"/>
      <c r="G3142" s="700"/>
      <c r="H3142" s="700"/>
      <c r="I3142" s="700"/>
      <c r="J3142" s="700"/>
      <c r="K3142" s="267"/>
      <c r="L3142" s="258"/>
    </row>
    <row r="3143" spans="2:12" ht="15.75">
      <c r="B3143" s="258"/>
      <c r="C3143" s="266"/>
      <c r="D3143" s="701" t="s">
        <v>620</v>
      </c>
      <c r="E3143" s="702"/>
      <c r="F3143" s="702"/>
      <c r="G3143" s="702"/>
      <c r="H3143" s="702"/>
      <c r="I3143" s="702"/>
      <c r="J3143" s="703"/>
      <c r="K3143" s="267"/>
      <c r="L3143" s="258"/>
    </row>
    <row r="3144" spans="2:12" ht="15.75">
      <c r="B3144" s="258"/>
      <c r="C3144" s="266"/>
      <c r="D3144" s="747" t="s">
        <v>70</v>
      </c>
      <c r="E3144" s="747"/>
      <c r="F3144" s="747"/>
      <c r="G3144" s="297" t="s">
        <v>606</v>
      </c>
      <c r="H3144" s="297" t="s">
        <v>621</v>
      </c>
      <c r="I3144" s="296" t="s">
        <v>611</v>
      </c>
      <c r="J3144" s="296" t="s">
        <v>612</v>
      </c>
      <c r="K3144" s="267"/>
      <c r="L3144" s="258"/>
    </row>
    <row r="3145" spans="2:12" ht="15.75">
      <c r="B3145" s="258"/>
      <c r="C3145" s="266"/>
      <c r="D3145" s="748" t="s">
        <v>622</v>
      </c>
      <c r="E3145" s="749"/>
      <c r="F3145" s="749"/>
      <c r="G3145" s="361" t="s">
        <v>623</v>
      </c>
      <c r="H3145" s="299">
        <v>20457.28</v>
      </c>
      <c r="I3145" s="300">
        <v>0.05</v>
      </c>
      <c r="J3145" s="353">
        <f>+IF(D3145="","",H3145*I3145)</f>
        <v>1022.864</v>
      </c>
      <c r="K3145" s="267"/>
      <c r="L3145" s="258"/>
    </row>
    <row r="3146" spans="2:12" ht="15.75">
      <c r="B3146" s="258"/>
      <c r="C3146" s="266"/>
      <c r="D3146" s="783" t="s">
        <v>686</v>
      </c>
      <c r="E3146" s="784"/>
      <c r="F3146" s="784"/>
      <c r="G3146" s="304" t="s">
        <v>659</v>
      </c>
      <c r="H3146" s="305">
        <v>27700</v>
      </c>
      <c r="I3146" s="306">
        <v>7.0000000000000007E-2</v>
      </c>
      <c r="J3146" s="307">
        <f>+IF(D3146="","",H3146*I3146)</f>
        <v>1939.0000000000002</v>
      </c>
      <c r="K3146" s="267"/>
      <c r="L3146" s="258"/>
    </row>
    <row r="3147" spans="2:12" ht="15.75">
      <c r="B3147" s="258"/>
      <c r="C3147" s="266"/>
      <c r="D3147" s="737"/>
      <c r="E3147" s="738"/>
      <c r="F3147" s="739"/>
      <c r="G3147" s="304" t="s">
        <v>618</v>
      </c>
      <c r="H3147" s="428" t="s">
        <v>618</v>
      </c>
      <c r="I3147" s="306"/>
      <c r="J3147" s="291" t="str">
        <f>+IF(D3147="","",H3147*I3147)</f>
        <v/>
      </c>
      <c r="K3147" s="267"/>
      <c r="L3147" s="258"/>
    </row>
    <row r="3148" spans="2:12" ht="15.75">
      <c r="B3148" s="258"/>
      <c r="C3148" s="266"/>
      <c r="D3148" s="258"/>
      <c r="E3148" s="258"/>
      <c r="F3148" s="258"/>
      <c r="G3148" s="740" t="s">
        <v>624</v>
      </c>
      <c r="H3148" s="740"/>
      <c r="I3148" s="741"/>
      <c r="J3148" s="308">
        <f>ROUND(+SUM(J3145:J3147),2)</f>
        <v>2961.86</v>
      </c>
      <c r="K3148" s="267"/>
      <c r="L3148" s="258"/>
    </row>
    <row r="3149" spans="2:12" ht="15.75">
      <c r="B3149" s="258"/>
      <c r="C3149" s="266"/>
      <c r="D3149" s="670"/>
      <c r="E3149" s="670"/>
      <c r="F3149" s="670"/>
      <c r="G3149" s="670"/>
      <c r="H3149" s="670"/>
      <c r="I3149" s="670"/>
      <c r="J3149" s="670"/>
      <c r="K3149" s="267"/>
      <c r="L3149" s="258"/>
    </row>
    <row r="3150" spans="2:12" ht="15.75">
      <c r="B3150" s="258"/>
      <c r="C3150" s="266"/>
      <c r="D3150" s="742" t="s">
        <v>625</v>
      </c>
      <c r="E3150" s="743"/>
      <c r="F3150" s="743"/>
      <c r="G3150" s="743"/>
      <c r="H3150" s="743"/>
      <c r="I3150" s="743"/>
      <c r="J3150" s="744"/>
      <c r="K3150" s="267"/>
      <c r="L3150" s="309"/>
    </row>
    <row r="3151" spans="2:12" ht="15.75">
      <c r="B3151" s="310"/>
      <c r="C3151" s="311"/>
      <c r="D3151" s="745" t="s">
        <v>70</v>
      </c>
      <c r="E3151" s="746"/>
      <c r="F3151" s="746"/>
      <c r="G3151" s="313" t="s">
        <v>606</v>
      </c>
      <c r="H3151" s="314" t="s">
        <v>621</v>
      </c>
      <c r="I3151" s="312" t="s">
        <v>611</v>
      </c>
      <c r="J3151" s="315" t="s">
        <v>612</v>
      </c>
      <c r="K3151" s="316"/>
      <c r="L3151" s="317"/>
    </row>
    <row r="3152" spans="2:12" ht="15.75">
      <c r="B3152" s="258"/>
      <c r="C3152" s="266"/>
      <c r="D3152" s="725" t="s">
        <v>626</v>
      </c>
      <c r="E3152" s="726"/>
      <c r="F3152" s="726"/>
      <c r="G3152" s="318" t="s">
        <v>627</v>
      </c>
      <c r="H3152" s="319">
        <v>29224.691865875</v>
      </c>
      <c r="I3152" s="320">
        <v>0.7</v>
      </c>
      <c r="J3152" s="321">
        <f>(+IF(D3152="","",(H3152*I3152)))</f>
        <v>20457.284306112499</v>
      </c>
      <c r="K3152" s="267"/>
      <c r="L3152" s="309"/>
    </row>
    <row r="3153" spans="2:12" ht="15.75">
      <c r="B3153" s="258"/>
      <c r="C3153" s="266"/>
      <c r="D3153" s="725"/>
      <c r="E3153" s="726"/>
      <c r="F3153" s="726"/>
      <c r="G3153" s="318"/>
      <c r="H3153" s="319"/>
      <c r="I3153" s="320"/>
      <c r="J3153" s="321" t="str">
        <f>(+IF(D3153="","",(H3153*I3153)))</f>
        <v/>
      </c>
      <c r="K3153" s="267"/>
      <c r="L3153" s="309"/>
    </row>
    <row r="3154" spans="2:12" ht="15.75">
      <c r="B3154" s="258"/>
      <c r="C3154" s="266"/>
      <c r="D3154" s="725"/>
      <c r="E3154" s="726"/>
      <c r="F3154" s="726"/>
      <c r="G3154" s="318"/>
      <c r="H3154" s="319"/>
      <c r="I3154" s="320"/>
      <c r="J3154" s="321" t="str">
        <f>(+IF(D3154="","",(H3154*I3154)))</f>
        <v/>
      </c>
      <c r="K3154" s="267"/>
      <c r="L3154" s="309"/>
    </row>
    <row r="3155" spans="2:12" ht="15.75">
      <c r="B3155" s="258"/>
      <c r="C3155" s="266"/>
      <c r="D3155" s="727"/>
      <c r="E3155" s="728"/>
      <c r="F3155" s="728"/>
      <c r="G3155" s="322"/>
      <c r="H3155" s="323"/>
      <c r="I3155" s="324"/>
      <c r="J3155" s="325"/>
      <c r="K3155" s="267"/>
      <c r="L3155" s="309"/>
    </row>
    <row r="3156" spans="2:12" ht="15.75">
      <c r="B3156" s="258"/>
      <c r="C3156" s="266"/>
      <c r="D3156" s="258"/>
      <c r="E3156" s="258"/>
      <c r="F3156" s="258"/>
      <c r="G3156" s="729" t="s">
        <v>628</v>
      </c>
      <c r="H3156" s="729"/>
      <c r="I3156" s="730"/>
      <c r="J3156" s="293">
        <f>+ROUND(SUM(J3152:J3155),2)</f>
        <v>20457.28</v>
      </c>
      <c r="K3156" s="267"/>
      <c r="L3156" s="309"/>
    </row>
    <row r="3157" spans="2:12" ht="15.75">
      <c r="B3157" s="258"/>
      <c r="C3157" s="266"/>
      <c r="D3157" s="258"/>
      <c r="E3157" s="258"/>
      <c r="F3157" s="258"/>
      <c r="G3157" s="326"/>
      <c r="H3157" s="327"/>
      <c r="I3157" s="258"/>
      <c r="J3157" s="258"/>
      <c r="K3157" s="267"/>
      <c r="L3157" s="258"/>
    </row>
    <row r="3158" spans="2:12" ht="15.75">
      <c r="B3158" s="258"/>
      <c r="C3158" s="266"/>
      <c r="D3158" s="731" t="s">
        <v>629</v>
      </c>
      <c r="E3158" s="732"/>
      <c r="F3158" s="732"/>
      <c r="G3158" s="732"/>
      <c r="H3158" s="732"/>
      <c r="I3158" s="733"/>
      <c r="J3158" s="328">
        <f>ROUND((SUM(+J3141+J3148+J3156)),2)</f>
        <v>71370.94</v>
      </c>
      <c r="K3158" s="267"/>
      <c r="L3158" s="258"/>
    </row>
    <row r="3159" spans="2:12" ht="15.75">
      <c r="B3159" s="258"/>
      <c r="C3159" s="266"/>
      <c r="D3159" s="258"/>
      <c r="E3159" s="258"/>
      <c r="F3159" s="258"/>
      <c r="G3159" s="326"/>
      <c r="H3159" s="327"/>
      <c r="I3159" s="258"/>
      <c r="J3159" s="258"/>
      <c r="K3159" s="267"/>
      <c r="L3159" s="258"/>
    </row>
    <row r="3160" spans="2:12" ht="15.75">
      <c r="B3160" s="329"/>
      <c r="C3160" s="330"/>
      <c r="D3160" s="734" t="s">
        <v>630</v>
      </c>
      <c r="E3160" s="735"/>
      <c r="F3160" s="736"/>
      <c r="G3160" s="331"/>
      <c r="H3160" s="332"/>
      <c r="I3160" s="333">
        <v>0</v>
      </c>
      <c r="J3160" s="334">
        <f>+J3158*I3160</f>
        <v>0</v>
      </c>
      <c r="K3160" s="335"/>
      <c r="L3160" s="329"/>
    </row>
    <row r="3161" spans="2:12" ht="15.75">
      <c r="B3161" s="258"/>
      <c r="C3161" s="266"/>
      <c r="D3161" s="731" t="s">
        <v>631</v>
      </c>
      <c r="E3161" s="732"/>
      <c r="F3161" s="732"/>
      <c r="G3161" s="732"/>
      <c r="H3161" s="732"/>
      <c r="I3161" s="733"/>
      <c r="J3161" s="328">
        <f>+J3160+J3158</f>
        <v>71370.94</v>
      </c>
      <c r="K3161" s="267"/>
      <c r="L3161" s="258"/>
    </row>
    <row r="3162" spans="2:12" ht="15.75">
      <c r="B3162" s="258"/>
      <c r="C3162" s="266"/>
      <c r="D3162" s="258"/>
      <c r="E3162" s="258"/>
      <c r="F3162" s="258"/>
      <c r="G3162" s="326"/>
      <c r="H3162" s="327"/>
      <c r="I3162" s="258"/>
      <c r="J3162" s="258"/>
      <c r="K3162" s="267"/>
      <c r="L3162" s="258"/>
    </row>
    <row r="3163" spans="2:12" ht="15.75">
      <c r="B3163" s="329"/>
      <c r="C3163" s="330"/>
      <c r="D3163" s="771" t="s">
        <v>21</v>
      </c>
      <c r="E3163" s="772"/>
      <c r="F3163" s="772"/>
      <c r="G3163" s="336"/>
      <c r="H3163" s="337"/>
      <c r="I3163" s="338">
        <v>0.24</v>
      </c>
      <c r="J3163" s="339">
        <f>+J3158*I3163</f>
        <v>17129.025600000001</v>
      </c>
      <c r="K3163" s="335"/>
      <c r="L3163" s="329"/>
    </row>
    <row r="3164" spans="2:12" ht="15.75">
      <c r="B3164" s="329"/>
      <c r="C3164" s="330"/>
      <c r="D3164" s="773" t="s">
        <v>632</v>
      </c>
      <c r="E3164" s="774"/>
      <c r="F3164" s="774"/>
      <c r="G3164" s="336"/>
      <c r="H3164" s="337"/>
      <c r="I3164" s="340">
        <v>0.01</v>
      </c>
      <c r="J3164" s="341">
        <f>+J3158*I3164</f>
        <v>713.70940000000007</v>
      </c>
      <c r="K3164" s="335"/>
      <c r="L3164" s="329"/>
    </row>
    <row r="3165" spans="2:12" ht="15.75">
      <c r="B3165" s="329"/>
      <c r="C3165" s="330"/>
      <c r="D3165" s="773" t="s">
        <v>75</v>
      </c>
      <c r="E3165" s="774"/>
      <c r="F3165" s="774"/>
      <c r="G3165" s="342"/>
      <c r="H3165" s="343"/>
      <c r="I3165" s="340">
        <v>0.05</v>
      </c>
      <c r="J3165" s="341">
        <f>+J3158*I3165</f>
        <v>3568.5470000000005</v>
      </c>
      <c r="K3165" s="335"/>
      <c r="L3165" s="329"/>
    </row>
    <row r="3166" spans="2:12" ht="15.75">
      <c r="B3166" s="258"/>
      <c r="C3166" s="266"/>
      <c r="D3166" s="775" t="s">
        <v>633</v>
      </c>
      <c r="E3166" s="776"/>
      <c r="F3166" s="776"/>
      <c r="G3166" s="776"/>
      <c r="H3166" s="776"/>
      <c r="I3166" s="776"/>
      <c r="J3166" s="344">
        <f>SUM(J3163:J3165)</f>
        <v>21411.281999999999</v>
      </c>
      <c r="K3166" s="267"/>
      <c r="L3166" s="258"/>
    </row>
    <row r="3167" spans="2:12" ht="15.75">
      <c r="B3167" s="258"/>
      <c r="C3167" s="266"/>
      <c r="D3167" s="757"/>
      <c r="E3167" s="757"/>
      <c r="F3167" s="757"/>
      <c r="G3167" s="757"/>
      <c r="H3167" s="757"/>
      <c r="I3167" s="757"/>
      <c r="J3167" s="757"/>
      <c r="K3167" s="267"/>
      <c r="L3167" s="258"/>
    </row>
    <row r="3168" spans="2:12" ht="15.75">
      <c r="B3168" s="258"/>
      <c r="C3168" s="266"/>
      <c r="D3168" s="759" t="s">
        <v>634</v>
      </c>
      <c r="E3168" s="760"/>
      <c r="F3168" s="760"/>
      <c r="G3168" s="760"/>
      <c r="H3168" s="760"/>
      <c r="I3168" s="761"/>
      <c r="J3168" s="345">
        <f>ROUND(SUM(J3161+J3166),0)</f>
        <v>92782</v>
      </c>
      <c r="K3168" s="267"/>
      <c r="L3168" s="258"/>
    </row>
    <row r="3169" spans="2:12" ht="15.75">
      <c r="B3169" s="258"/>
      <c r="C3169" s="266"/>
      <c r="D3169" s="757"/>
      <c r="E3169" s="757"/>
      <c r="F3169" s="757"/>
      <c r="G3169" s="757"/>
      <c r="H3169" s="757"/>
      <c r="I3169" s="757"/>
      <c r="J3169" s="757"/>
      <c r="K3169" s="267"/>
      <c r="L3169" s="258"/>
    </row>
    <row r="3170" spans="2:12" ht="15.75">
      <c r="B3170" s="258"/>
      <c r="C3170" s="266"/>
      <c r="D3170" s="762" t="s">
        <v>635</v>
      </c>
      <c r="E3170" s="763"/>
      <c r="F3170" s="764"/>
      <c r="G3170" s="765"/>
      <c r="H3170" s="766"/>
      <c r="I3170" s="766"/>
      <c r="J3170" s="767"/>
      <c r="K3170" s="267"/>
      <c r="L3170" s="258"/>
    </row>
    <row r="3171" spans="2:12" ht="15.75">
      <c r="B3171" s="258"/>
      <c r="C3171" s="266"/>
      <c r="D3171" s="753"/>
      <c r="E3171" s="785"/>
      <c r="F3171" s="786"/>
      <c r="G3171" s="768"/>
      <c r="H3171" s="769"/>
      <c r="I3171" s="769"/>
      <c r="J3171" s="770"/>
      <c r="K3171" s="267"/>
      <c r="L3171" s="258"/>
    </row>
    <row r="3172" spans="2:12" ht="15.75">
      <c r="B3172" s="258"/>
      <c r="C3172" s="266"/>
      <c r="D3172" s="753"/>
      <c r="E3172" s="785"/>
      <c r="F3172" s="786"/>
      <c r="G3172" s="756" t="s">
        <v>636</v>
      </c>
      <c r="H3172" s="757"/>
      <c r="I3172" s="757"/>
      <c r="J3172" s="758"/>
      <c r="K3172" s="267"/>
      <c r="L3172" s="258"/>
    </row>
    <row r="3173" spans="2:12" ht="15.75">
      <c r="B3173" s="258"/>
      <c r="C3173" s="266"/>
      <c r="D3173" s="753"/>
      <c r="E3173" s="785"/>
      <c r="F3173" s="786"/>
      <c r="G3173" s="756" t="s">
        <v>637</v>
      </c>
      <c r="H3173" s="757"/>
      <c r="I3173" s="757"/>
      <c r="J3173" s="758"/>
      <c r="K3173" s="267"/>
      <c r="L3173" s="258"/>
    </row>
    <row r="3174" spans="2:12" ht="15.75">
      <c r="B3174" s="258"/>
      <c r="C3174" s="266"/>
      <c r="D3174" s="753"/>
      <c r="E3174" s="785"/>
      <c r="F3174" s="786"/>
      <c r="G3174" s="756" t="s">
        <v>79</v>
      </c>
      <c r="H3174" s="757"/>
      <c r="I3174" s="757"/>
      <c r="J3174" s="758"/>
      <c r="K3174" s="267"/>
      <c r="L3174" s="258"/>
    </row>
    <row r="3175" spans="2:12" ht="15.75">
      <c r="B3175" s="258"/>
      <c r="C3175" s="266"/>
      <c r="D3175" s="787"/>
      <c r="E3175" s="788"/>
      <c r="F3175" s="789"/>
      <c r="G3175" s="756" t="s">
        <v>636</v>
      </c>
      <c r="H3175" s="757"/>
      <c r="I3175" s="757"/>
      <c r="J3175" s="758"/>
      <c r="K3175" s="267"/>
      <c r="L3175" s="258"/>
    </row>
    <row r="3176" spans="2:12" ht="15.75">
      <c r="B3176" s="258"/>
      <c r="C3176" s="266"/>
      <c r="D3176" s="777"/>
      <c r="E3176" s="790"/>
      <c r="F3176" s="791"/>
      <c r="G3176" s="780" t="s">
        <v>638</v>
      </c>
      <c r="H3176" s="781"/>
      <c r="I3176" s="781"/>
      <c r="J3176" s="782"/>
      <c r="K3176" s="267"/>
      <c r="L3176" s="258"/>
    </row>
    <row r="3177" spans="2:12" ht="15.75">
      <c r="B3177" s="258"/>
      <c r="C3177" s="346"/>
      <c r="D3177" s="347"/>
      <c r="E3177" s="347"/>
      <c r="F3177" s="347"/>
      <c r="G3177" s="348"/>
      <c r="H3177" s="349"/>
      <c r="I3177" s="347"/>
      <c r="J3177" s="347"/>
      <c r="K3177" s="350"/>
      <c r="L3177" s="258"/>
    </row>
    <row r="3178" spans="2:12" ht="15.75">
      <c r="B3178" s="258"/>
      <c r="C3178" s="258"/>
      <c r="D3178" s="258"/>
      <c r="E3178" s="258"/>
      <c r="F3178" s="258"/>
      <c r="G3178" s="326"/>
      <c r="H3178" s="351"/>
      <c r="I3178" s="258"/>
      <c r="J3178" s="258"/>
      <c r="K3178" s="258"/>
      <c r="L3178" s="258"/>
    </row>
    <row r="3179" spans="2:12" ht="15.75">
      <c r="B3179" s="258"/>
      <c r="C3179" s="670"/>
      <c r="D3179" s="670"/>
      <c r="E3179" s="670"/>
      <c r="F3179" s="670"/>
      <c r="G3179" s="670"/>
      <c r="H3179" s="670"/>
      <c r="I3179" s="670"/>
      <c r="J3179" s="670"/>
      <c r="K3179" s="258"/>
      <c r="L3179" s="258"/>
    </row>
    <row r="3180" spans="2:12" ht="15.75">
      <c r="B3180" s="258"/>
      <c r="C3180" s="261"/>
      <c r="D3180" s="262"/>
      <c r="E3180" s="262"/>
      <c r="F3180" s="262"/>
      <c r="G3180" s="263"/>
      <c r="H3180" s="264"/>
      <c r="I3180" s="262"/>
      <c r="J3180" s="262"/>
      <c r="K3180" s="265"/>
      <c r="L3180" s="258"/>
    </row>
    <row r="3181" spans="2:12" ht="15.75">
      <c r="B3181" s="258"/>
      <c r="C3181" s="266"/>
      <c r="D3181" s="671"/>
      <c r="E3181" s="672"/>
      <c r="F3181" s="675" t="s">
        <v>592</v>
      </c>
      <c r="G3181" s="676"/>
      <c r="H3181" s="677"/>
      <c r="I3181" s="681" t="s">
        <v>593</v>
      </c>
      <c r="J3181" s="682"/>
      <c r="K3181" s="267"/>
      <c r="L3181" s="258"/>
    </row>
    <row r="3182" spans="2:12" ht="15.75">
      <c r="B3182" s="258"/>
      <c r="C3182" s="266"/>
      <c r="D3182" s="673"/>
      <c r="E3182" s="674"/>
      <c r="F3182" s="678"/>
      <c r="G3182" s="679"/>
      <c r="H3182" s="680"/>
      <c r="I3182" s="683" t="s">
        <v>594</v>
      </c>
      <c r="J3182" s="684"/>
      <c r="K3182" s="267"/>
      <c r="L3182" s="258"/>
    </row>
    <row r="3183" spans="2:12" ht="16.5">
      <c r="B3183" s="258"/>
      <c r="C3183" s="266"/>
      <c r="D3183" s="685" t="s">
        <v>595</v>
      </c>
      <c r="E3183" s="686"/>
      <c r="F3183" s="686"/>
      <c r="G3183" s="686"/>
      <c r="H3183" s="687"/>
      <c r="I3183" s="683" t="s">
        <v>596</v>
      </c>
      <c r="J3183" s="684"/>
      <c r="K3183" s="267"/>
      <c r="L3183" s="258"/>
    </row>
    <row r="3184" spans="2:12" ht="16.5">
      <c r="B3184" s="258"/>
      <c r="C3184" s="266"/>
      <c r="D3184" s="708" t="s">
        <v>597</v>
      </c>
      <c r="E3184" s="709"/>
      <c r="F3184" s="709"/>
      <c r="G3184" s="709"/>
      <c r="H3184" s="709"/>
      <c r="I3184" s="709"/>
      <c r="J3184" s="710"/>
      <c r="K3184" s="267"/>
      <c r="L3184" s="258"/>
    </row>
    <row r="3185" spans="2:12" ht="15.75">
      <c r="B3185" s="258"/>
      <c r="C3185" s="266"/>
      <c r="D3185" s="268"/>
      <c r="E3185" s="268"/>
      <c r="F3185" s="268"/>
      <c r="G3185" s="269"/>
      <c r="H3185" s="269"/>
      <c r="I3185" s="268"/>
      <c r="J3185" s="268"/>
      <c r="K3185" s="267"/>
      <c r="L3185" s="258"/>
    </row>
    <row r="3186" spans="2:12" ht="16.5">
      <c r="B3186" s="259"/>
      <c r="C3186" s="270"/>
      <c r="D3186" s="271" t="s">
        <v>598</v>
      </c>
      <c r="E3186" s="711" t="s">
        <v>599</v>
      </c>
      <c r="F3186" s="712"/>
      <c r="G3186" s="712"/>
      <c r="H3186" s="712"/>
      <c r="I3186" s="712"/>
      <c r="J3186" s="713"/>
      <c r="K3186" s="272"/>
      <c r="L3186" s="259"/>
    </row>
    <row r="3187" spans="2:12" ht="16.5">
      <c r="B3187" s="258"/>
      <c r="C3187" s="266"/>
      <c r="D3187" s="273">
        <v>2</v>
      </c>
      <c r="E3187" s="714" t="s">
        <v>653</v>
      </c>
      <c r="F3187" s="715"/>
      <c r="G3187" s="715"/>
      <c r="H3187" s="715"/>
      <c r="I3187" s="715"/>
      <c r="J3187" s="716"/>
      <c r="K3187" s="267"/>
      <c r="L3187" s="258"/>
    </row>
    <row r="3188" spans="2:12" ht="16.5">
      <c r="B3188" s="259"/>
      <c r="C3188" s="270"/>
      <c r="D3188" s="271" t="s">
        <v>601</v>
      </c>
      <c r="E3188" s="711" t="s">
        <v>602</v>
      </c>
      <c r="F3188" s="712"/>
      <c r="G3188" s="712"/>
      <c r="H3188" s="712"/>
      <c r="I3188" s="712"/>
      <c r="J3188" s="713"/>
      <c r="K3188" s="272"/>
      <c r="L3188" s="259"/>
    </row>
    <row r="3189" spans="2:12" ht="16.5">
      <c r="B3189" s="258"/>
      <c r="C3189" s="266"/>
      <c r="D3189" s="273">
        <v>2.04</v>
      </c>
      <c r="E3189" s="714" t="s">
        <v>826</v>
      </c>
      <c r="F3189" s="715"/>
      <c r="G3189" s="715"/>
      <c r="H3189" s="715"/>
      <c r="I3189" s="715"/>
      <c r="J3189" s="716"/>
      <c r="K3189" s="267"/>
      <c r="L3189" s="258"/>
    </row>
    <row r="3190" spans="2:12" ht="16.5">
      <c r="B3190" s="259"/>
      <c r="C3190" s="270"/>
      <c r="D3190" s="275" t="s">
        <v>604</v>
      </c>
      <c r="E3190" s="717" t="s">
        <v>605</v>
      </c>
      <c r="F3190" s="718"/>
      <c r="G3190" s="718"/>
      <c r="H3190" s="718"/>
      <c r="I3190" s="719"/>
      <c r="J3190" s="723" t="s">
        <v>606</v>
      </c>
      <c r="K3190" s="272"/>
      <c r="L3190" s="259"/>
    </row>
    <row r="3191" spans="2:12" ht="16.5">
      <c r="B3191" s="258"/>
      <c r="C3191" s="266"/>
      <c r="D3191" s="276" t="s">
        <v>830</v>
      </c>
      <c r="E3191" s="720"/>
      <c r="F3191" s="721"/>
      <c r="G3191" s="721"/>
      <c r="H3191" s="721"/>
      <c r="I3191" s="722"/>
      <c r="J3191" s="724"/>
      <c r="K3191" s="267"/>
      <c r="L3191" s="258"/>
    </row>
    <row r="3192" spans="2:12" ht="16.5">
      <c r="B3192" s="259"/>
      <c r="C3192" s="270"/>
      <c r="D3192" s="275" t="s">
        <v>608</v>
      </c>
      <c r="E3192" s="692" t="s">
        <v>340</v>
      </c>
      <c r="F3192" s="693"/>
      <c r="G3192" s="693"/>
      <c r="H3192" s="693"/>
      <c r="I3192" s="694"/>
      <c r="J3192" s="698" t="s">
        <v>338</v>
      </c>
      <c r="K3192" s="272"/>
      <c r="L3192" s="259"/>
    </row>
    <row r="3193" spans="2:12" ht="16.5">
      <c r="B3193" s="258"/>
      <c r="C3193" s="266"/>
      <c r="D3193" s="276" t="s">
        <v>830</v>
      </c>
      <c r="E3193" s="695"/>
      <c r="F3193" s="696"/>
      <c r="G3193" s="696"/>
      <c r="H3193" s="696"/>
      <c r="I3193" s="697"/>
      <c r="J3193" s="699"/>
      <c r="K3193" s="267"/>
      <c r="L3193" s="258"/>
    </row>
    <row r="3194" spans="2:12" ht="15.75">
      <c r="B3194" s="258"/>
      <c r="C3194" s="266"/>
      <c r="D3194" s="700"/>
      <c r="E3194" s="700"/>
      <c r="F3194" s="700"/>
      <c r="G3194" s="700"/>
      <c r="H3194" s="700"/>
      <c r="I3194" s="700"/>
      <c r="J3194" s="700"/>
      <c r="K3194" s="267"/>
      <c r="L3194" s="258"/>
    </row>
    <row r="3195" spans="2:12" ht="15.75">
      <c r="B3195" s="258"/>
      <c r="C3195" s="266"/>
      <c r="D3195" s="701" t="s">
        <v>609</v>
      </c>
      <c r="E3195" s="702"/>
      <c r="F3195" s="702"/>
      <c r="G3195" s="702"/>
      <c r="H3195" s="702"/>
      <c r="I3195" s="702"/>
      <c r="J3195" s="703"/>
      <c r="K3195" s="267"/>
      <c r="L3195" s="258"/>
    </row>
    <row r="3196" spans="2:12" ht="15.75">
      <c r="B3196" s="258"/>
      <c r="C3196" s="266"/>
      <c r="D3196" s="704" t="s">
        <v>70</v>
      </c>
      <c r="E3196" s="705"/>
      <c r="F3196" s="705"/>
      <c r="G3196" s="277" t="s">
        <v>606</v>
      </c>
      <c r="H3196" s="277" t="s">
        <v>610</v>
      </c>
      <c r="I3196" s="278" t="s">
        <v>611</v>
      </c>
      <c r="J3196" s="279" t="s">
        <v>612</v>
      </c>
      <c r="K3196" s="267"/>
      <c r="L3196" s="258"/>
    </row>
    <row r="3197" spans="2:12" ht="16.5">
      <c r="B3197" s="258"/>
      <c r="C3197" s="266"/>
      <c r="D3197" s="706" t="s">
        <v>831</v>
      </c>
      <c r="E3197" s="707"/>
      <c r="F3197" s="707"/>
      <c r="G3197" s="280" t="s">
        <v>225</v>
      </c>
      <c r="H3197" s="281">
        <v>1700</v>
      </c>
      <c r="I3197" s="282">
        <v>118</v>
      </c>
      <c r="J3197" s="283">
        <f>ROUND((+IF(D3197="","",H3197*I3197)),2)</f>
        <v>200600</v>
      </c>
      <c r="K3197" s="267"/>
      <c r="L3197" s="258"/>
    </row>
    <row r="3198" spans="2:12" ht="16.5">
      <c r="B3198" s="258"/>
      <c r="C3198" s="266"/>
      <c r="D3198" s="688" t="s">
        <v>829</v>
      </c>
      <c r="E3198" s="689"/>
      <c r="F3198" s="689"/>
      <c r="G3198" s="284" t="s">
        <v>109</v>
      </c>
      <c r="H3198" s="285">
        <v>484893.26</v>
      </c>
      <c r="I3198" s="286">
        <v>7.0000000000000007E-2</v>
      </c>
      <c r="J3198" s="287">
        <f t="shared" ref="J3198:J3203" si="34">+IF(D3198="","",H3198*I3198)</f>
        <v>33942.528200000001</v>
      </c>
      <c r="K3198" s="267"/>
      <c r="L3198" s="258"/>
    </row>
    <row r="3199" spans="2:12" ht="16.5">
      <c r="B3199" s="258"/>
      <c r="C3199" s="266"/>
      <c r="D3199" s="688"/>
      <c r="E3199" s="689"/>
      <c r="F3199" s="689"/>
      <c r="G3199" s="284" t="s">
        <v>618</v>
      </c>
      <c r="H3199" s="285" t="s">
        <v>618</v>
      </c>
      <c r="I3199" s="286"/>
      <c r="J3199" s="287" t="str">
        <f t="shared" si="34"/>
        <v/>
      </c>
      <c r="K3199" s="267"/>
      <c r="L3199" s="258"/>
    </row>
    <row r="3200" spans="2:12" ht="16.5">
      <c r="B3200" s="258"/>
      <c r="C3200" s="266"/>
      <c r="D3200" s="688"/>
      <c r="E3200" s="689"/>
      <c r="F3200" s="689"/>
      <c r="G3200" s="284" t="s">
        <v>618</v>
      </c>
      <c r="H3200" s="285" t="s">
        <v>618</v>
      </c>
      <c r="I3200" s="286"/>
      <c r="J3200" s="287" t="str">
        <f t="shared" si="34"/>
        <v/>
      </c>
      <c r="K3200" s="267"/>
      <c r="L3200" s="258"/>
    </row>
    <row r="3201" spans="2:12" ht="16.5">
      <c r="B3201" s="258"/>
      <c r="C3201" s="266"/>
      <c r="D3201" s="688"/>
      <c r="E3201" s="689"/>
      <c r="F3201" s="689"/>
      <c r="G3201" s="284" t="s">
        <v>618</v>
      </c>
      <c r="H3201" s="285" t="s">
        <v>618</v>
      </c>
      <c r="I3201" s="286"/>
      <c r="J3201" s="287" t="str">
        <f t="shared" si="34"/>
        <v/>
      </c>
      <c r="K3201" s="267"/>
      <c r="L3201" s="258"/>
    </row>
    <row r="3202" spans="2:12" ht="16.5">
      <c r="B3202" s="258"/>
      <c r="C3202" s="266"/>
      <c r="D3202" s="688"/>
      <c r="E3202" s="689"/>
      <c r="F3202" s="689"/>
      <c r="G3202" s="284" t="s">
        <v>618</v>
      </c>
      <c r="H3202" s="285" t="s">
        <v>618</v>
      </c>
      <c r="I3202" s="286"/>
      <c r="J3202" s="287" t="str">
        <f t="shared" si="34"/>
        <v/>
      </c>
      <c r="K3202" s="267"/>
      <c r="L3202" s="258"/>
    </row>
    <row r="3203" spans="2:12" ht="16.5">
      <c r="B3203" s="258"/>
      <c r="C3203" s="266"/>
      <c r="D3203" s="690"/>
      <c r="E3203" s="691"/>
      <c r="F3203" s="691"/>
      <c r="G3203" s="288" t="s">
        <v>618</v>
      </c>
      <c r="H3203" s="289" t="s">
        <v>618</v>
      </c>
      <c r="I3203" s="290"/>
      <c r="J3203" s="291" t="str">
        <f t="shared" si="34"/>
        <v/>
      </c>
      <c r="K3203" s="267"/>
      <c r="L3203" s="258"/>
    </row>
    <row r="3204" spans="2:12" ht="15.75">
      <c r="B3204" s="258"/>
      <c r="C3204" s="266"/>
      <c r="D3204" s="258"/>
      <c r="E3204" s="258"/>
      <c r="F3204" s="258"/>
      <c r="G3204" s="740" t="s">
        <v>619</v>
      </c>
      <c r="H3204" s="740"/>
      <c r="I3204" s="741"/>
      <c r="J3204" s="293">
        <f>+ROUND(SUM(J3197:J3203),2)</f>
        <v>234542.53</v>
      </c>
      <c r="K3204" s="267"/>
      <c r="L3204" s="258"/>
    </row>
    <row r="3205" spans="2:12" ht="15.75">
      <c r="B3205" s="258"/>
      <c r="C3205" s="266"/>
      <c r="D3205" s="700"/>
      <c r="E3205" s="700"/>
      <c r="F3205" s="700"/>
      <c r="G3205" s="700"/>
      <c r="H3205" s="700"/>
      <c r="I3205" s="700"/>
      <c r="J3205" s="700"/>
      <c r="K3205" s="267"/>
      <c r="L3205" s="258"/>
    </row>
    <row r="3206" spans="2:12" ht="15.75">
      <c r="B3206" s="258"/>
      <c r="C3206" s="266"/>
      <c r="D3206" s="701" t="s">
        <v>620</v>
      </c>
      <c r="E3206" s="702"/>
      <c r="F3206" s="702"/>
      <c r="G3206" s="702"/>
      <c r="H3206" s="702"/>
      <c r="I3206" s="702"/>
      <c r="J3206" s="703"/>
      <c r="K3206" s="267"/>
      <c r="L3206" s="258"/>
    </row>
    <row r="3207" spans="2:12" ht="15.75">
      <c r="B3207" s="258"/>
      <c r="C3207" s="266"/>
      <c r="D3207" s="747" t="s">
        <v>70</v>
      </c>
      <c r="E3207" s="747"/>
      <c r="F3207" s="747"/>
      <c r="G3207" s="297" t="s">
        <v>606</v>
      </c>
      <c r="H3207" s="297" t="s">
        <v>621</v>
      </c>
      <c r="I3207" s="356" t="s">
        <v>611</v>
      </c>
      <c r="J3207" s="296" t="s">
        <v>612</v>
      </c>
      <c r="K3207" s="267"/>
      <c r="L3207" s="258"/>
    </row>
    <row r="3208" spans="2:12" ht="15.75">
      <c r="B3208" s="258"/>
      <c r="C3208" s="266"/>
      <c r="D3208" s="748" t="s">
        <v>622</v>
      </c>
      <c r="E3208" s="749"/>
      <c r="F3208" s="749"/>
      <c r="G3208" s="298" t="s">
        <v>623</v>
      </c>
      <c r="H3208" s="301">
        <v>58449.38</v>
      </c>
      <c r="I3208" s="357">
        <v>0.05</v>
      </c>
      <c r="J3208" s="353">
        <f>+IF(D3208="","",H3208*I3208)</f>
        <v>2922.4690000000001</v>
      </c>
      <c r="K3208" s="267"/>
      <c r="L3208" s="258"/>
    </row>
    <row r="3209" spans="2:12" ht="15.75">
      <c r="B3209" s="258"/>
      <c r="C3209" s="266"/>
      <c r="D3209" s="783" t="s">
        <v>686</v>
      </c>
      <c r="E3209" s="784"/>
      <c r="F3209" s="784"/>
      <c r="G3209" s="304" t="s">
        <v>659</v>
      </c>
      <c r="H3209" s="305">
        <v>27700</v>
      </c>
      <c r="I3209" s="306">
        <v>0.08</v>
      </c>
      <c r="J3209" s="307">
        <f>+IF(D3209="","",H3209*I3209)</f>
        <v>2216</v>
      </c>
      <c r="K3209" s="267"/>
      <c r="L3209" s="258"/>
    </row>
    <row r="3210" spans="2:12" ht="15.75">
      <c r="B3210" s="258"/>
      <c r="C3210" s="266"/>
      <c r="D3210" s="737"/>
      <c r="E3210" s="738"/>
      <c r="F3210" s="739"/>
      <c r="G3210" s="358" t="s">
        <v>618</v>
      </c>
      <c r="H3210" s="301" t="s">
        <v>618</v>
      </c>
      <c r="I3210" s="360"/>
      <c r="J3210" s="291" t="str">
        <f>+IF(D3210="","",H3210*I3210)</f>
        <v/>
      </c>
      <c r="K3210" s="267"/>
      <c r="L3210" s="258"/>
    </row>
    <row r="3211" spans="2:12" ht="15.75">
      <c r="B3211" s="258"/>
      <c r="C3211" s="266"/>
      <c r="D3211" s="258"/>
      <c r="E3211" s="258"/>
      <c r="F3211" s="258"/>
      <c r="G3211" s="729" t="s">
        <v>624</v>
      </c>
      <c r="H3211" s="729"/>
      <c r="I3211" s="730"/>
      <c r="J3211" s="308">
        <f>ROUND(+SUM(J3208:J3210),2)</f>
        <v>5138.47</v>
      </c>
      <c r="K3211" s="267"/>
      <c r="L3211" s="258"/>
    </row>
    <row r="3212" spans="2:12" ht="15.75">
      <c r="B3212" s="258"/>
      <c r="C3212" s="266"/>
      <c r="D3212" s="670"/>
      <c r="E3212" s="670"/>
      <c r="F3212" s="670"/>
      <c r="G3212" s="670"/>
      <c r="H3212" s="670"/>
      <c r="I3212" s="670"/>
      <c r="J3212" s="670"/>
      <c r="K3212" s="267"/>
      <c r="L3212" s="258"/>
    </row>
    <row r="3213" spans="2:12" ht="15.75">
      <c r="B3213" s="258"/>
      <c r="C3213" s="266"/>
      <c r="D3213" s="742" t="s">
        <v>625</v>
      </c>
      <c r="E3213" s="743"/>
      <c r="F3213" s="743"/>
      <c r="G3213" s="743"/>
      <c r="H3213" s="743"/>
      <c r="I3213" s="743"/>
      <c r="J3213" s="744"/>
      <c r="K3213" s="267"/>
      <c r="L3213" s="309"/>
    </row>
    <row r="3214" spans="2:12" ht="15.75">
      <c r="B3214" s="310"/>
      <c r="C3214" s="311"/>
      <c r="D3214" s="745" t="s">
        <v>70</v>
      </c>
      <c r="E3214" s="746"/>
      <c r="F3214" s="746"/>
      <c r="G3214" s="313" t="s">
        <v>606</v>
      </c>
      <c r="H3214" s="314" t="s">
        <v>621</v>
      </c>
      <c r="I3214" s="312" t="s">
        <v>611</v>
      </c>
      <c r="J3214" s="315" t="s">
        <v>612</v>
      </c>
      <c r="K3214" s="316"/>
      <c r="L3214" s="317"/>
    </row>
    <row r="3215" spans="2:12" ht="15.75">
      <c r="B3215" s="258"/>
      <c r="C3215" s="266"/>
      <c r="D3215" s="725" t="s">
        <v>626</v>
      </c>
      <c r="E3215" s="726"/>
      <c r="F3215" s="726"/>
      <c r="G3215" s="318" t="s">
        <v>627</v>
      </c>
      <c r="H3215" s="319">
        <v>29224.691865875</v>
      </c>
      <c r="I3215" s="320">
        <v>2</v>
      </c>
      <c r="J3215" s="321">
        <f>(+IF(D3215="","",(H3215*I3215)))</f>
        <v>58449.38373175</v>
      </c>
      <c r="K3215" s="267"/>
      <c r="L3215" s="309"/>
    </row>
    <row r="3216" spans="2:12" ht="15.75">
      <c r="B3216" s="258"/>
      <c r="C3216" s="266"/>
      <c r="D3216" s="725"/>
      <c r="E3216" s="726"/>
      <c r="F3216" s="726"/>
      <c r="G3216" s="318"/>
      <c r="H3216" s="319"/>
      <c r="I3216" s="320"/>
      <c r="J3216" s="321" t="str">
        <f>(+IF(D3216="","",(H3216*I3216)))</f>
        <v/>
      </c>
      <c r="K3216" s="267"/>
      <c r="L3216" s="309"/>
    </row>
    <row r="3217" spans="2:12" ht="15.75">
      <c r="B3217" s="258"/>
      <c r="C3217" s="266"/>
      <c r="D3217" s="725"/>
      <c r="E3217" s="726"/>
      <c r="F3217" s="726"/>
      <c r="G3217" s="318"/>
      <c r="H3217" s="319"/>
      <c r="I3217" s="320"/>
      <c r="J3217" s="321" t="str">
        <f>(+IF(D3217="","",(H3217*I3217)))</f>
        <v/>
      </c>
      <c r="K3217" s="267"/>
      <c r="L3217" s="309"/>
    </row>
    <row r="3218" spans="2:12" ht="15.75">
      <c r="B3218" s="258"/>
      <c r="C3218" s="266"/>
      <c r="D3218" s="727"/>
      <c r="E3218" s="728"/>
      <c r="F3218" s="728"/>
      <c r="G3218" s="322"/>
      <c r="H3218" s="323"/>
      <c r="I3218" s="324"/>
      <c r="J3218" s="325"/>
      <c r="K3218" s="267"/>
      <c r="L3218" s="309"/>
    </row>
    <row r="3219" spans="2:12" ht="15.75">
      <c r="B3219" s="258"/>
      <c r="C3219" s="266"/>
      <c r="D3219" s="258"/>
      <c r="E3219" s="258"/>
      <c r="F3219" s="258"/>
      <c r="G3219" s="729" t="s">
        <v>628</v>
      </c>
      <c r="H3219" s="729"/>
      <c r="I3219" s="730"/>
      <c r="J3219" s="293">
        <f>+ROUND(SUM(J3215:J3218),2)</f>
        <v>58449.38</v>
      </c>
      <c r="K3219" s="267"/>
      <c r="L3219" s="309"/>
    </row>
    <row r="3220" spans="2:12" ht="15.75">
      <c r="B3220" s="258"/>
      <c r="C3220" s="266"/>
      <c r="D3220" s="258"/>
      <c r="E3220" s="258"/>
      <c r="F3220" s="258"/>
      <c r="G3220" s="326"/>
      <c r="H3220" s="327"/>
      <c r="I3220" s="258"/>
      <c r="J3220" s="258"/>
      <c r="K3220" s="267"/>
      <c r="L3220" s="258"/>
    </row>
    <row r="3221" spans="2:12" ht="15.75">
      <c r="B3221" s="258"/>
      <c r="C3221" s="266"/>
      <c r="D3221" s="731" t="s">
        <v>629</v>
      </c>
      <c r="E3221" s="732"/>
      <c r="F3221" s="732"/>
      <c r="G3221" s="732"/>
      <c r="H3221" s="732"/>
      <c r="I3221" s="733"/>
      <c r="J3221" s="328">
        <f>ROUND((SUM(+J3204+J3211+J3219)),2)</f>
        <v>298130.38</v>
      </c>
      <c r="K3221" s="267"/>
      <c r="L3221" s="258"/>
    </row>
    <row r="3222" spans="2:12" ht="15.75">
      <c r="B3222" s="258"/>
      <c r="C3222" s="266"/>
      <c r="D3222" s="258"/>
      <c r="E3222" s="258"/>
      <c r="F3222" s="258"/>
      <c r="G3222" s="326"/>
      <c r="H3222" s="327"/>
      <c r="I3222" s="258"/>
      <c r="J3222" s="258"/>
      <c r="K3222" s="267"/>
      <c r="L3222" s="258"/>
    </row>
    <row r="3223" spans="2:12" ht="15.75">
      <c r="B3223" s="329"/>
      <c r="C3223" s="330"/>
      <c r="D3223" s="734" t="s">
        <v>630</v>
      </c>
      <c r="E3223" s="735"/>
      <c r="F3223" s="736"/>
      <c r="G3223" s="331"/>
      <c r="H3223" s="332"/>
      <c r="I3223" s="333">
        <v>0</v>
      </c>
      <c r="J3223" s="334">
        <f>+J3221*I3223</f>
        <v>0</v>
      </c>
      <c r="K3223" s="335"/>
      <c r="L3223" s="329"/>
    </row>
    <row r="3224" spans="2:12" ht="15.75">
      <c r="B3224" s="258"/>
      <c r="C3224" s="266"/>
      <c r="D3224" s="731" t="s">
        <v>631</v>
      </c>
      <c r="E3224" s="732"/>
      <c r="F3224" s="732"/>
      <c r="G3224" s="732"/>
      <c r="H3224" s="732"/>
      <c r="I3224" s="733"/>
      <c r="J3224" s="328">
        <f>+J3223+J3221</f>
        <v>298130.38</v>
      </c>
      <c r="K3224" s="267"/>
      <c r="L3224" s="258"/>
    </row>
    <row r="3225" spans="2:12" ht="15.75">
      <c r="B3225" s="258"/>
      <c r="C3225" s="266"/>
      <c r="D3225" s="258"/>
      <c r="E3225" s="258"/>
      <c r="F3225" s="258"/>
      <c r="G3225" s="326"/>
      <c r="H3225" s="327"/>
      <c r="I3225" s="258"/>
      <c r="J3225" s="258"/>
      <c r="K3225" s="267"/>
      <c r="L3225" s="258"/>
    </row>
    <row r="3226" spans="2:12" ht="15.75">
      <c r="B3226" s="329"/>
      <c r="C3226" s="330"/>
      <c r="D3226" s="771" t="s">
        <v>21</v>
      </c>
      <c r="E3226" s="772"/>
      <c r="F3226" s="772"/>
      <c r="G3226" s="336"/>
      <c r="H3226" s="337"/>
      <c r="I3226" s="338">
        <v>0.24</v>
      </c>
      <c r="J3226" s="339">
        <f>+J3221*I3226</f>
        <v>71551.291199999992</v>
      </c>
      <c r="K3226" s="335"/>
      <c r="L3226" s="329"/>
    </row>
    <row r="3227" spans="2:12" ht="15.75">
      <c r="B3227" s="329"/>
      <c r="C3227" s="330"/>
      <c r="D3227" s="773" t="s">
        <v>632</v>
      </c>
      <c r="E3227" s="774"/>
      <c r="F3227" s="774"/>
      <c r="G3227" s="336"/>
      <c r="H3227" s="337"/>
      <c r="I3227" s="340">
        <v>0.01</v>
      </c>
      <c r="J3227" s="341">
        <f>+J3221*I3227</f>
        <v>2981.3038000000001</v>
      </c>
      <c r="K3227" s="335"/>
      <c r="L3227" s="329"/>
    </row>
    <row r="3228" spans="2:12" ht="15.75">
      <c r="B3228" s="329"/>
      <c r="C3228" s="330"/>
      <c r="D3228" s="773" t="s">
        <v>75</v>
      </c>
      <c r="E3228" s="774"/>
      <c r="F3228" s="774"/>
      <c r="G3228" s="342"/>
      <c r="H3228" s="343"/>
      <c r="I3228" s="340">
        <v>0.05</v>
      </c>
      <c r="J3228" s="341">
        <f>+J3221*I3228</f>
        <v>14906.519</v>
      </c>
      <c r="K3228" s="335"/>
      <c r="L3228" s="329"/>
    </row>
    <row r="3229" spans="2:12" ht="15.75">
      <c r="B3229" s="258"/>
      <c r="C3229" s="266"/>
      <c r="D3229" s="775" t="s">
        <v>633</v>
      </c>
      <c r="E3229" s="776"/>
      <c r="F3229" s="776"/>
      <c r="G3229" s="776"/>
      <c r="H3229" s="776"/>
      <c r="I3229" s="776"/>
      <c r="J3229" s="344">
        <f>SUM(J3226:J3228)</f>
        <v>89439.113999999987</v>
      </c>
      <c r="K3229" s="267"/>
      <c r="L3229" s="258"/>
    </row>
    <row r="3230" spans="2:12" ht="15.75">
      <c r="B3230" s="258"/>
      <c r="C3230" s="266"/>
      <c r="D3230" s="757"/>
      <c r="E3230" s="757"/>
      <c r="F3230" s="757"/>
      <c r="G3230" s="757"/>
      <c r="H3230" s="757"/>
      <c r="I3230" s="757"/>
      <c r="J3230" s="757"/>
      <c r="K3230" s="267"/>
      <c r="L3230" s="258"/>
    </row>
    <row r="3231" spans="2:12" ht="15.75">
      <c r="B3231" s="258"/>
      <c r="C3231" s="266"/>
      <c r="D3231" s="759" t="s">
        <v>634</v>
      </c>
      <c r="E3231" s="760"/>
      <c r="F3231" s="760"/>
      <c r="G3231" s="760"/>
      <c r="H3231" s="760"/>
      <c r="I3231" s="761"/>
      <c r="J3231" s="345">
        <f>ROUND(SUM(J3224+J3229),0)</f>
        <v>387569</v>
      </c>
      <c r="K3231" s="267"/>
      <c r="L3231" s="258"/>
    </row>
    <row r="3232" spans="2:12" ht="15.75">
      <c r="B3232" s="258"/>
      <c r="C3232" s="266"/>
      <c r="D3232" s="757"/>
      <c r="E3232" s="757"/>
      <c r="F3232" s="757"/>
      <c r="G3232" s="757"/>
      <c r="H3232" s="757"/>
      <c r="I3232" s="757"/>
      <c r="J3232" s="757"/>
      <c r="K3232" s="267"/>
      <c r="L3232" s="258"/>
    </row>
    <row r="3233" spans="2:12" ht="15.75">
      <c r="B3233" s="258"/>
      <c r="C3233" s="266"/>
      <c r="D3233" s="762" t="s">
        <v>635</v>
      </c>
      <c r="E3233" s="763"/>
      <c r="F3233" s="764"/>
      <c r="G3233" s="765"/>
      <c r="H3233" s="766"/>
      <c r="I3233" s="766"/>
      <c r="J3233" s="767"/>
      <c r="K3233" s="267"/>
      <c r="L3233" s="258"/>
    </row>
    <row r="3234" spans="2:12" ht="15.75">
      <c r="B3234" s="258"/>
      <c r="C3234" s="266"/>
      <c r="D3234" s="753"/>
      <c r="E3234" s="785"/>
      <c r="F3234" s="786"/>
      <c r="G3234" s="768"/>
      <c r="H3234" s="769"/>
      <c r="I3234" s="769"/>
      <c r="J3234" s="770"/>
      <c r="K3234" s="267"/>
      <c r="L3234" s="258"/>
    </row>
    <row r="3235" spans="2:12" ht="15.75">
      <c r="B3235" s="258"/>
      <c r="C3235" s="266"/>
      <c r="D3235" s="753"/>
      <c r="E3235" s="785"/>
      <c r="F3235" s="786"/>
      <c r="G3235" s="756" t="s">
        <v>636</v>
      </c>
      <c r="H3235" s="757"/>
      <c r="I3235" s="757"/>
      <c r="J3235" s="758"/>
      <c r="K3235" s="267"/>
      <c r="L3235" s="258"/>
    </row>
    <row r="3236" spans="2:12" ht="15.75">
      <c r="B3236" s="258"/>
      <c r="C3236" s="266"/>
      <c r="D3236" s="753"/>
      <c r="E3236" s="785"/>
      <c r="F3236" s="786"/>
      <c r="G3236" s="756" t="s">
        <v>637</v>
      </c>
      <c r="H3236" s="757"/>
      <c r="I3236" s="757"/>
      <c r="J3236" s="758"/>
      <c r="K3236" s="267"/>
      <c r="L3236" s="258"/>
    </row>
    <row r="3237" spans="2:12" ht="15.75">
      <c r="B3237" s="258"/>
      <c r="C3237" s="266"/>
      <c r="D3237" s="753"/>
      <c r="E3237" s="785"/>
      <c r="F3237" s="786"/>
      <c r="G3237" s="756" t="s">
        <v>79</v>
      </c>
      <c r="H3237" s="757"/>
      <c r="I3237" s="757"/>
      <c r="J3237" s="758"/>
      <c r="K3237" s="267"/>
      <c r="L3237" s="258"/>
    </row>
    <row r="3238" spans="2:12" ht="15.75">
      <c r="B3238" s="258"/>
      <c r="C3238" s="266"/>
      <c r="D3238" s="787"/>
      <c r="E3238" s="788"/>
      <c r="F3238" s="789"/>
      <c r="G3238" s="756" t="s">
        <v>636</v>
      </c>
      <c r="H3238" s="757"/>
      <c r="I3238" s="757"/>
      <c r="J3238" s="758"/>
      <c r="K3238" s="267"/>
      <c r="L3238" s="258"/>
    </row>
    <row r="3239" spans="2:12" ht="15.75">
      <c r="B3239" s="258"/>
      <c r="C3239" s="266"/>
      <c r="D3239" s="777"/>
      <c r="E3239" s="790"/>
      <c r="F3239" s="791"/>
      <c r="G3239" s="780" t="s">
        <v>638</v>
      </c>
      <c r="H3239" s="781"/>
      <c r="I3239" s="781"/>
      <c r="J3239" s="782"/>
      <c r="K3239" s="267"/>
      <c r="L3239" s="258"/>
    </row>
    <row r="3240" spans="2:12" ht="15.75">
      <c r="B3240" s="258"/>
      <c r="C3240" s="346"/>
      <c r="D3240" s="347"/>
      <c r="E3240" s="347"/>
      <c r="F3240" s="347"/>
      <c r="G3240" s="348"/>
      <c r="H3240" s="349"/>
      <c r="I3240" s="347"/>
      <c r="J3240" s="347"/>
      <c r="K3240" s="350"/>
      <c r="L3240" s="258"/>
    </row>
    <row r="3241" spans="2:12" ht="15.75">
      <c r="B3241" s="258"/>
      <c r="C3241" s="258"/>
      <c r="D3241" s="258"/>
      <c r="E3241" s="258"/>
      <c r="F3241" s="258"/>
      <c r="G3241" s="326"/>
      <c r="H3241" s="351"/>
      <c r="I3241" s="258"/>
      <c r="J3241" s="258"/>
      <c r="K3241" s="258"/>
      <c r="L3241" s="258"/>
    </row>
    <row r="3242" spans="2:12" ht="15.75">
      <c r="B3242" s="258"/>
      <c r="C3242" s="670"/>
      <c r="D3242" s="670"/>
      <c r="E3242" s="670"/>
      <c r="F3242" s="670"/>
      <c r="G3242" s="670"/>
      <c r="H3242" s="670"/>
      <c r="I3242" s="670"/>
      <c r="J3242" s="670"/>
      <c r="K3242" s="258"/>
      <c r="L3242" s="258"/>
    </row>
    <row r="3243" spans="2:12" ht="15.75">
      <c r="B3243" s="258"/>
      <c r="C3243" s="261"/>
      <c r="D3243" s="262"/>
      <c r="E3243" s="262"/>
      <c r="F3243" s="262"/>
      <c r="G3243" s="263"/>
      <c r="H3243" s="264"/>
      <c r="I3243" s="262"/>
      <c r="J3243" s="262"/>
      <c r="K3243" s="265"/>
      <c r="L3243" s="258"/>
    </row>
    <row r="3244" spans="2:12" ht="15.75">
      <c r="B3244" s="258"/>
      <c r="C3244" s="266"/>
      <c r="D3244" s="671"/>
      <c r="E3244" s="672"/>
      <c r="F3244" s="675" t="s">
        <v>592</v>
      </c>
      <c r="G3244" s="676"/>
      <c r="H3244" s="677"/>
      <c r="I3244" s="681" t="s">
        <v>593</v>
      </c>
      <c r="J3244" s="682"/>
      <c r="K3244" s="267"/>
      <c r="L3244" s="258"/>
    </row>
    <row r="3245" spans="2:12" ht="15.75">
      <c r="B3245" s="258"/>
      <c r="C3245" s="266"/>
      <c r="D3245" s="673"/>
      <c r="E3245" s="674"/>
      <c r="F3245" s="678"/>
      <c r="G3245" s="679"/>
      <c r="H3245" s="680"/>
      <c r="I3245" s="683" t="s">
        <v>594</v>
      </c>
      <c r="J3245" s="684"/>
      <c r="K3245" s="267"/>
      <c r="L3245" s="258"/>
    </row>
    <row r="3246" spans="2:12" ht="16.5">
      <c r="B3246" s="258"/>
      <c r="C3246" s="266"/>
      <c r="D3246" s="685" t="s">
        <v>595</v>
      </c>
      <c r="E3246" s="686"/>
      <c r="F3246" s="686"/>
      <c r="G3246" s="686"/>
      <c r="H3246" s="687"/>
      <c r="I3246" s="683" t="s">
        <v>596</v>
      </c>
      <c r="J3246" s="684"/>
      <c r="K3246" s="267"/>
      <c r="L3246" s="258"/>
    </row>
    <row r="3247" spans="2:12" ht="16.5">
      <c r="B3247" s="258"/>
      <c r="C3247" s="266"/>
      <c r="D3247" s="708" t="s">
        <v>597</v>
      </c>
      <c r="E3247" s="709"/>
      <c r="F3247" s="709"/>
      <c r="G3247" s="709"/>
      <c r="H3247" s="709"/>
      <c r="I3247" s="709"/>
      <c r="J3247" s="710"/>
      <c r="K3247" s="267"/>
      <c r="L3247" s="258"/>
    </row>
    <row r="3248" spans="2:12" ht="15.75">
      <c r="B3248" s="258"/>
      <c r="C3248" s="266"/>
      <c r="D3248" s="268"/>
      <c r="E3248" s="268"/>
      <c r="F3248" s="268"/>
      <c r="G3248" s="269"/>
      <c r="H3248" s="269"/>
      <c r="I3248" s="268"/>
      <c r="J3248" s="268"/>
      <c r="K3248" s="267"/>
      <c r="L3248" s="258"/>
    </row>
    <row r="3249" spans="2:12" ht="16.5">
      <c r="B3249" s="259"/>
      <c r="C3249" s="270"/>
      <c r="D3249" s="271" t="s">
        <v>598</v>
      </c>
      <c r="E3249" s="711" t="s">
        <v>599</v>
      </c>
      <c r="F3249" s="712"/>
      <c r="G3249" s="712"/>
      <c r="H3249" s="712"/>
      <c r="I3249" s="712"/>
      <c r="J3249" s="713"/>
      <c r="K3249" s="272"/>
      <c r="L3249" s="259"/>
    </row>
    <row r="3250" spans="2:12" ht="16.5">
      <c r="B3250" s="258"/>
      <c r="C3250" s="266"/>
      <c r="D3250" s="273">
        <v>1</v>
      </c>
      <c r="E3250" s="714" t="s">
        <v>832</v>
      </c>
      <c r="F3250" s="715"/>
      <c r="G3250" s="715"/>
      <c r="H3250" s="715"/>
      <c r="I3250" s="715"/>
      <c r="J3250" s="716"/>
      <c r="K3250" s="267"/>
      <c r="L3250" s="258"/>
    </row>
    <row r="3251" spans="2:12" ht="16.5">
      <c r="B3251" s="259"/>
      <c r="C3251" s="270"/>
      <c r="D3251" s="271" t="s">
        <v>601</v>
      </c>
      <c r="E3251" s="711" t="s">
        <v>602</v>
      </c>
      <c r="F3251" s="712"/>
      <c r="G3251" s="712"/>
      <c r="H3251" s="712"/>
      <c r="I3251" s="712"/>
      <c r="J3251" s="713"/>
      <c r="K3251" s="272"/>
      <c r="L3251" s="259"/>
    </row>
    <row r="3252" spans="2:12" ht="16.5">
      <c r="B3252" s="258"/>
      <c r="C3252" s="266"/>
      <c r="D3252" s="273">
        <v>1.03</v>
      </c>
      <c r="E3252" s="714" t="s">
        <v>833</v>
      </c>
      <c r="F3252" s="715"/>
      <c r="G3252" s="715"/>
      <c r="H3252" s="715"/>
      <c r="I3252" s="715"/>
      <c r="J3252" s="716"/>
      <c r="K3252" s="267"/>
      <c r="L3252" s="258"/>
    </row>
    <row r="3253" spans="2:12" ht="16.5">
      <c r="B3253" s="259"/>
      <c r="C3253" s="270"/>
      <c r="D3253" s="275" t="s">
        <v>834</v>
      </c>
      <c r="E3253" s="717" t="s">
        <v>605</v>
      </c>
      <c r="F3253" s="718"/>
      <c r="G3253" s="718"/>
      <c r="H3253" s="718"/>
      <c r="I3253" s="719"/>
      <c r="J3253" s="723" t="s">
        <v>606</v>
      </c>
      <c r="K3253" s="272"/>
      <c r="L3253" s="259"/>
    </row>
    <row r="3254" spans="2:12" ht="16.5">
      <c r="B3254" s="258"/>
      <c r="C3254" s="266"/>
      <c r="D3254" s="276" t="s">
        <v>835</v>
      </c>
      <c r="E3254" s="720"/>
      <c r="F3254" s="721"/>
      <c r="G3254" s="721"/>
      <c r="H3254" s="721"/>
      <c r="I3254" s="722"/>
      <c r="J3254" s="724"/>
      <c r="K3254" s="267"/>
      <c r="L3254" s="258"/>
    </row>
    <row r="3255" spans="2:12" ht="16.5">
      <c r="B3255" s="259"/>
      <c r="C3255" s="270"/>
      <c r="D3255" s="275" t="s">
        <v>604</v>
      </c>
      <c r="E3255" s="804" t="s">
        <v>345</v>
      </c>
      <c r="F3255" s="693"/>
      <c r="G3255" s="693"/>
      <c r="H3255" s="693"/>
      <c r="I3255" s="694"/>
      <c r="J3255" s="805" t="s">
        <v>338</v>
      </c>
      <c r="K3255" s="272"/>
      <c r="L3255" s="259"/>
    </row>
    <row r="3256" spans="2:12" ht="16.5">
      <c r="B3256" s="258"/>
      <c r="C3256" s="266"/>
      <c r="D3256" s="276" t="s">
        <v>835</v>
      </c>
      <c r="E3256" s="695"/>
      <c r="F3256" s="696"/>
      <c r="G3256" s="696"/>
      <c r="H3256" s="696"/>
      <c r="I3256" s="697"/>
      <c r="J3256" s="699"/>
      <c r="K3256" s="267"/>
      <c r="L3256" s="258"/>
    </row>
    <row r="3257" spans="2:12" ht="15.75">
      <c r="B3257" s="258"/>
      <c r="C3257" s="266"/>
      <c r="D3257" s="383"/>
      <c r="E3257" s="258"/>
      <c r="F3257" s="258"/>
      <c r="G3257" s="384"/>
      <c r="H3257" s="385"/>
      <c r="I3257" s="386"/>
      <c r="J3257" s="386"/>
      <c r="K3257" s="267"/>
      <c r="L3257" s="258"/>
    </row>
    <row r="3258" spans="2:12" ht="15.75">
      <c r="B3258" s="258"/>
      <c r="C3258" s="266"/>
      <c r="D3258" s="701" t="s">
        <v>609</v>
      </c>
      <c r="E3258" s="702"/>
      <c r="F3258" s="702"/>
      <c r="G3258" s="702"/>
      <c r="H3258" s="702"/>
      <c r="I3258" s="702"/>
      <c r="J3258" s="703"/>
      <c r="K3258" s="267"/>
      <c r="L3258" s="258"/>
    </row>
    <row r="3259" spans="2:12" ht="15.75">
      <c r="B3259" s="258"/>
      <c r="C3259" s="266"/>
      <c r="D3259" s="704" t="s">
        <v>70</v>
      </c>
      <c r="E3259" s="705"/>
      <c r="F3259" s="705"/>
      <c r="G3259" s="277" t="s">
        <v>606</v>
      </c>
      <c r="H3259" s="277" t="s">
        <v>610</v>
      </c>
      <c r="I3259" s="278" t="s">
        <v>611</v>
      </c>
      <c r="J3259" s="279" t="s">
        <v>612</v>
      </c>
      <c r="K3259" s="267"/>
      <c r="L3259" s="258"/>
    </row>
    <row r="3260" spans="2:12" ht="16.5">
      <c r="B3260" s="258"/>
      <c r="C3260" s="266"/>
      <c r="D3260" s="706" t="s">
        <v>829</v>
      </c>
      <c r="E3260" s="707"/>
      <c r="F3260" s="707"/>
      <c r="G3260" s="280" t="s">
        <v>109</v>
      </c>
      <c r="H3260" s="281">
        <v>484893.26</v>
      </c>
      <c r="I3260" s="429">
        <v>2.5000000000000001E-2</v>
      </c>
      <c r="J3260" s="353">
        <f>ROUND((+IF(D3260="","",H3260*I3260)),2)</f>
        <v>12122.33</v>
      </c>
      <c r="K3260" s="267"/>
      <c r="L3260" s="258"/>
    </row>
    <row r="3261" spans="2:12" ht="15.75">
      <c r="B3261" s="258"/>
      <c r="C3261" s="266"/>
      <c r="D3261" s="688"/>
      <c r="E3261" s="689"/>
      <c r="F3261" s="689"/>
      <c r="G3261" s="387"/>
      <c r="H3261" s="388"/>
      <c r="I3261" s="286"/>
      <c r="J3261" s="287"/>
      <c r="K3261" s="267"/>
      <c r="L3261" s="258"/>
    </row>
    <row r="3262" spans="2:12" ht="16.5">
      <c r="B3262" s="258"/>
      <c r="C3262" s="266"/>
      <c r="D3262" s="688"/>
      <c r="E3262" s="689"/>
      <c r="F3262" s="689"/>
      <c r="G3262" s="284" t="s">
        <v>618</v>
      </c>
      <c r="H3262" s="285" t="s">
        <v>618</v>
      </c>
      <c r="I3262" s="286"/>
      <c r="J3262" s="287" t="str">
        <f>+IF(D3262="","",H3262*I3262)</f>
        <v/>
      </c>
      <c r="K3262" s="267"/>
      <c r="L3262" s="258"/>
    </row>
    <row r="3263" spans="2:12" ht="16.5">
      <c r="B3263" s="258"/>
      <c r="C3263" s="266"/>
      <c r="D3263" s="688"/>
      <c r="E3263" s="689"/>
      <c r="F3263" s="689"/>
      <c r="G3263" s="284" t="s">
        <v>618</v>
      </c>
      <c r="H3263" s="285" t="s">
        <v>618</v>
      </c>
      <c r="I3263" s="286"/>
      <c r="J3263" s="287" t="str">
        <f>+IF(D3263="","",H3263*I3263)</f>
        <v/>
      </c>
      <c r="K3263" s="267"/>
      <c r="L3263" s="258"/>
    </row>
    <row r="3264" spans="2:12" ht="16.5">
      <c r="B3264" s="258"/>
      <c r="C3264" s="266"/>
      <c r="D3264" s="688"/>
      <c r="E3264" s="689"/>
      <c r="F3264" s="689"/>
      <c r="G3264" s="284" t="s">
        <v>618</v>
      </c>
      <c r="H3264" s="285" t="s">
        <v>618</v>
      </c>
      <c r="I3264" s="286"/>
      <c r="J3264" s="287" t="str">
        <f>+IF(D3264="","",H3264*I3264)</f>
        <v/>
      </c>
      <c r="K3264" s="267"/>
      <c r="L3264" s="258"/>
    </row>
    <row r="3265" spans="2:12" ht="16.5">
      <c r="B3265" s="258"/>
      <c r="C3265" s="266"/>
      <c r="D3265" s="688"/>
      <c r="E3265" s="689"/>
      <c r="F3265" s="689"/>
      <c r="G3265" s="284" t="s">
        <v>618</v>
      </c>
      <c r="H3265" s="285" t="s">
        <v>618</v>
      </c>
      <c r="I3265" s="286"/>
      <c r="J3265" s="287" t="str">
        <f>+IF(D3265="","",H3265*I3265)</f>
        <v/>
      </c>
      <c r="K3265" s="267"/>
      <c r="L3265" s="258"/>
    </row>
    <row r="3266" spans="2:12" ht="16.5">
      <c r="B3266" s="258"/>
      <c r="C3266" s="266"/>
      <c r="D3266" s="690"/>
      <c r="E3266" s="691"/>
      <c r="F3266" s="691"/>
      <c r="G3266" s="288" t="s">
        <v>618</v>
      </c>
      <c r="H3266" s="289" t="s">
        <v>618</v>
      </c>
      <c r="I3266" s="290"/>
      <c r="J3266" s="291" t="str">
        <f>+IF(D3266="","",H3266*I3266)</f>
        <v/>
      </c>
      <c r="K3266" s="267"/>
      <c r="L3266" s="258"/>
    </row>
    <row r="3267" spans="2:12" ht="15.75">
      <c r="B3267" s="258"/>
      <c r="C3267" s="266"/>
      <c r="D3267" s="258"/>
      <c r="E3267" s="258"/>
      <c r="F3267" s="258"/>
      <c r="G3267" s="740" t="s">
        <v>619</v>
      </c>
      <c r="H3267" s="740"/>
      <c r="I3267" s="741"/>
      <c r="J3267" s="293">
        <f>+ROUND(SUM(J3260:J3266),2)</f>
        <v>12122.33</v>
      </c>
      <c r="K3267" s="267"/>
      <c r="L3267" s="258"/>
    </row>
    <row r="3268" spans="2:12" ht="15.75">
      <c r="B3268" s="258"/>
      <c r="C3268" s="266"/>
      <c r="D3268" s="258"/>
      <c r="E3268" s="258"/>
      <c r="F3268" s="258"/>
      <c r="G3268" s="294"/>
      <c r="H3268" s="294"/>
      <c r="I3268" s="292"/>
      <c r="J3268" s="295"/>
      <c r="K3268" s="267"/>
      <c r="L3268" s="258"/>
    </row>
    <row r="3269" spans="2:12" ht="15.75">
      <c r="B3269" s="258"/>
      <c r="C3269" s="266"/>
      <c r="D3269" s="701" t="s">
        <v>620</v>
      </c>
      <c r="E3269" s="702"/>
      <c r="F3269" s="702"/>
      <c r="G3269" s="702"/>
      <c r="H3269" s="702"/>
      <c r="I3269" s="702"/>
      <c r="J3269" s="703"/>
      <c r="K3269" s="267"/>
      <c r="L3269" s="258"/>
    </row>
    <row r="3270" spans="2:12" ht="15.75">
      <c r="B3270" s="258"/>
      <c r="C3270" s="266"/>
      <c r="D3270" s="747" t="s">
        <v>70</v>
      </c>
      <c r="E3270" s="747"/>
      <c r="F3270" s="747"/>
      <c r="G3270" s="297" t="s">
        <v>606</v>
      </c>
      <c r="H3270" s="297" t="s">
        <v>621</v>
      </c>
      <c r="I3270" s="296" t="s">
        <v>611</v>
      </c>
      <c r="J3270" s="296" t="s">
        <v>612</v>
      </c>
      <c r="K3270" s="267"/>
      <c r="L3270" s="258"/>
    </row>
    <row r="3271" spans="2:12" ht="15.75">
      <c r="B3271" s="258"/>
      <c r="C3271" s="266"/>
      <c r="D3271" s="748" t="s">
        <v>622</v>
      </c>
      <c r="E3271" s="749"/>
      <c r="F3271" s="749"/>
      <c r="G3271" s="361" t="s">
        <v>623</v>
      </c>
      <c r="H3271" s="299">
        <v>20457.28</v>
      </c>
      <c r="I3271" s="300">
        <v>0.05</v>
      </c>
      <c r="J3271" s="283">
        <f>+IF(D3271="","",H3271*I3271)</f>
        <v>1022.864</v>
      </c>
      <c r="K3271" s="267"/>
      <c r="L3271" s="258"/>
    </row>
    <row r="3272" spans="2:12" ht="15.75">
      <c r="B3272" s="258"/>
      <c r="C3272" s="266"/>
      <c r="D3272" s="819" t="s">
        <v>686</v>
      </c>
      <c r="E3272" s="820"/>
      <c r="F3272" s="821"/>
      <c r="G3272" s="298" t="s">
        <v>659</v>
      </c>
      <c r="H3272" s="301">
        <v>27700</v>
      </c>
      <c r="I3272" s="303">
        <v>0.08</v>
      </c>
      <c r="J3272" s="287">
        <f>+IF(D3272="","",H3272*I3272)</f>
        <v>2216</v>
      </c>
      <c r="K3272" s="267"/>
      <c r="L3272" s="258"/>
    </row>
    <row r="3273" spans="2:12" ht="15.75">
      <c r="B3273" s="258"/>
      <c r="C3273" s="266"/>
      <c r="D3273" s="783"/>
      <c r="E3273" s="784"/>
      <c r="F3273" s="784"/>
      <c r="G3273" s="304" t="s">
        <v>618</v>
      </c>
      <c r="H3273" s="305" t="s">
        <v>618</v>
      </c>
      <c r="I3273" s="306"/>
      <c r="J3273" s="307" t="str">
        <f>+IF(D3273="","",H3273*I3273)</f>
        <v/>
      </c>
      <c r="K3273" s="267"/>
      <c r="L3273" s="258"/>
    </row>
    <row r="3274" spans="2:12" ht="15.75">
      <c r="B3274" s="258"/>
      <c r="C3274" s="266"/>
      <c r="D3274" s="258"/>
      <c r="E3274" s="258"/>
      <c r="F3274" s="258"/>
      <c r="G3274" s="740" t="s">
        <v>624</v>
      </c>
      <c r="H3274" s="740"/>
      <c r="I3274" s="741"/>
      <c r="J3274" s="308">
        <f>ROUND(+SUM(J3271:J3273),2)</f>
        <v>3238.86</v>
      </c>
      <c r="K3274" s="267"/>
      <c r="L3274" s="258"/>
    </row>
    <row r="3275" spans="2:12" ht="15.75">
      <c r="B3275" s="258"/>
      <c r="C3275" s="266"/>
      <c r="D3275" s="670"/>
      <c r="E3275" s="670"/>
      <c r="F3275" s="670"/>
      <c r="G3275" s="670"/>
      <c r="H3275" s="670"/>
      <c r="I3275" s="670"/>
      <c r="J3275" s="670"/>
      <c r="K3275" s="267"/>
      <c r="L3275" s="258"/>
    </row>
    <row r="3276" spans="2:12" ht="15.75">
      <c r="B3276" s="258"/>
      <c r="C3276" s="266"/>
      <c r="D3276" s="742" t="s">
        <v>625</v>
      </c>
      <c r="E3276" s="743"/>
      <c r="F3276" s="743"/>
      <c r="G3276" s="743"/>
      <c r="H3276" s="743"/>
      <c r="I3276" s="743"/>
      <c r="J3276" s="744"/>
      <c r="K3276" s="267"/>
      <c r="L3276" s="309"/>
    </row>
    <row r="3277" spans="2:12" ht="15.75">
      <c r="B3277" s="310"/>
      <c r="C3277" s="311"/>
      <c r="D3277" s="745" t="s">
        <v>70</v>
      </c>
      <c r="E3277" s="746"/>
      <c r="F3277" s="746"/>
      <c r="G3277" s="313" t="s">
        <v>606</v>
      </c>
      <c r="H3277" s="314" t="s">
        <v>621</v>
      </c>
      <c r="I3277" s="312" t="s">
        <v>611</v>
      </c>
      <c r="J3277" s="315" t="s">
        <v>612</v>
      </c>
      <c r="K3277" s="316"/>
      <c r="L3277" s="317"/>
    </row>
    <row r="3278" spans="2:12" ht="15.75">
      <c r="B3278" s="258"/>
      <c r="C3278" s="266"/>
      <c r="D3278" s="725" t="s">
        <v>626</v>
      </c>
      <c r="E3278" s="726"/>
      <c r="F3278" s="726"/>
      <c r="G3278" s="318" t="s">
        <v>627</v>
      </c>
      <c r="H3278" s="319">
        <v>29224.691865875</v>
      </c>
      <c r="I3278" s="320">
        <v>0.7</v>
      </c>
      <c r="J3278" s="321">
        <f>(+IF(D3278="","",(H3278*I3278)))</f>
        <v>20457.284306112499</v>
      </c>
      <c r="K3278" s="267"/>
      <c r="L3278" s="309"/>
    </row>
    <row r="3279" spans="2:12" ht="15.75">
      <c r="B3279" s="258"/>
      <c r="C3279" s="266"/>
      <c r="D3279" s="725"/>
      <c r="E3279" s="726"/>
      <c r="F3279" s="726"/>
      <c r="G3279" s="318"/>
      <c r="H3279" s="319"/>
      <c r="I3279" s="320"/>
      <c r="J3279" s="321" t="str">
        <f>(+IF(D3279="","",(H3279*I3279)))</f>
        <v/>
      </c>
      <c r="K3279" s="267"/>
      <c r="L3279" s="309"/>
    </row>
    <row r="3280" spans="2:12" ht="15.75">
      <c r="B3280" s="258"/>
      <c r="C3280" s="266"/>
      <c r="D3280" s="725"/>
      <c r="E3280" s="726"/>
      <c r="F3280" s="726"/>
      <c r="G3280" s="318"/>
      <c r="H3280" s="319"/>
      <c r="I3280" s="320"/>
      <c r="J3280" s="321" t="str">
        <f>(+IF(D3280="","",(H3280*I3280)))</f>
        <v/>
      </c>
      <c r="K3280" s="267"/>
      <c r="L3280" s="309"/>
    </row>
    <row r="3281" spans="2:12" ht="15.75">
      <c r="B3281" s="258"/>
      <c r="C3281" s="266"/>
      <c r="D3281" s="727"/>
      <c r="E3281" s="728"/>
      <c r="F3281" s="728"/>
      <c r="G3281" s="322"/>
      <c r="H3281" s="323"/>
      <c r="I3281" s="324"/>
      <c r="J3281" s="325"/>
      <c r="K3281" s="267"/>
      <c r="L3281" s="309"/>
    </row>
    <row r="3282" spans="2:12" ht="15.75">
      <c r="B3282" s="258"/>
      <c r="C3282" s="266"/>
      <c r="D3282" s="258"/>
      <c r="E3282" s="258"/>
      <c r="F3282" s="258"/>
      <c r="G3282" s="729" t="s">
        <v>628</v>
      </c>
      <c r="H3282" s="729"/>
      <c r="I3282" s="730"/>
      <c r="J3282" s="293">
        <f>+ROUND(SUM(J3278:J3281),2)</f>
        <v>20457.28</v>
      </c>
      <c r="K3282" s="267"/>
      <c r="L3282" s="309"/>
    </row>
    <row r="3283" spans="2:12" ht="15.75">
      <c r="B3283" s="258"/>
      <c r="C3283" s="266"/>
      <c r="D3283" s="258"/>
      <c r="E3283" s="258"/>
      <c r="F3283" s="258"/>
      <c r="G3283" s="326"/>
      <c r="H3283" s="327"/>
      <c r="I3283" s="258"/>
      <c r="J3283" s="258"/>
      <c r="K3283" s="267"/>
      <c r="L3283" s="258"/>
    </row>
    <row r="3284" spans="2:12" ht="15.75">
      <c r="B3284" s="258"/>
      <c r="C3284" s="266"/>
      <c r="D3284" s="731" t="s">
        <v>629</v>
      </c>
      <c r="E3284" s="732"/>
      <c r="F3284" s="732"/>
      <c r="G3284" s="732"/>
      <c r="H3284" s="732"/>
      <c r="I3284" s="733"/>
      <c r="J3284" s="328">
        <f>ROUND((SUM(+J3267+J3274+J3282)),2)</f>
        <v>35818.47</v>
      </c>
      <c r="K3284" s="267"/>
      <c r="L3284" s="258"/>
    </row>
    <row r="3285" spans="2:12" ht="15.75">
      <c r="B3285" s="258"/>
      <c r="C3285" s="266"/>
      <c r="D3285" s="258"/>
      <c r="E3285" s="258"/>
      <c r="F3285" s="258"/>
      <c r="G3285" s="326"/>
      <c r="H3285" s="327"/>
      <c r="I3285" s="258"/>
      <c r="J3285" s="258"/>
      <c r="K3285" s="267"/>
      <c r="L3285" s="258"/>
    </row>
    <row r="3286" spans="2:12" ht="15.75">
      <c r="B3286" s="329"/>
      <c r="C3286" s="330"/>
      <c r="D3286" s="734" t="s">
        <v>630</v>
      </c>
      <c r="E3286" s="735"/>
      <c r="F3286" s="736"/>
      <c r="G3286" s="331"/>
      <c r="H3286" s="332"/>
      <c r="I3286" s="333">
        <v>0</v>
      </c>
      <c r="J3286" s="334">
        <f>+J3284*I3286</f>
        <v>0</v>
      </c>
      <c r="K3286" s="335"/>
      <c r="L3286" s="329"/>
    </row>
    <row r="3287" spans="2:12" ht="15.75">
      <c r="B3287" s="258"/>
      <c r="C3287" s="266"/>
      <c r="D3287" s="731" t="s">
        <v>631</v>
      </c>
      <c r="E3287" s="732"/>
      <c r="F3287" s="732"/>
      <c r="G3287" s="732"/>
      <c r="H3287" s="732"/>
      <c r="I3287" s="733"/>
      <c r="J3287" s="328">
        <f>+J3286+J3284</f>
        <v>35818.47</v>
      </c>
      <c r="K3287" s="267"/>
      <c r="L3287" s="258"/>
    </row>
    <row r="3288" spans="2:12" ht="15.75">
      <c r="B3288" s="258"/>
      <c r="C3288" s="266"/>
      <c r="D3288" s="258"/>
      <c r="E3288" s="258"/>
      <c r="F3288" s="258"/>
      <c r="G3288" s="326"/>
      <c r="H3288" s="327"/>
      <c r="I3288" s="258"/>
      <c r="J3288" s="258"/>
      <c r="K3288" s="267"/>
      <c r="L3288" s="258"/>
    </row>
    <row r="3289" spans="2:12" ht="15.75">
      <c r="B3289" s="329"/>
      <c r="C3289" s="330"/>
      <c r="D3289" s="771" t="s">
        <v>21</v>
      </c>
      <c r="E3289" s="772"/>
      <c r="F3289" s="772"/>
      <c r="G3289" s="336"/>
      <c r="H3289" s="337"/>
      <c r="I3289" s="338">
        <v>0.24</v>
      </c>
      <c r="J3289" s="339">
        <f>+J3284*I3289</f>
        <v>8596.4328000000005</v>
      </c>
      <c r="K3289" s="335"/>
      <c r="L3289" s="329"/>
    </row>
    <row r="3290" spans="2:12" ht="15.75">
      <c r="B3290" s="329"/>
      <c r="C3290" s="330"/>
      <c r="D3290" s="773" t="s">
        <v>632</v>
      </c>
      <c r="E3290" s="774"/>
      <c r="F3290" s="774"/>
      <c r="G3290" s="336"/>
      <c r="H3290" s="337"/>
      <c r="I3290" s="340">
        <v>0.01</v>
      </c>
      <c r="J3290" s="341">
        <f>+J3284*I3290</f>
        <v>358.18470000000002</v>
      </c>
      <c r="K3290" s="335"/>
      <c r="L3290" s="329"/>
    </row>
    <row r="3291" spans="2:12" ht="15.75">
      <c r="B3291" s="329"/>
      <c r="C3291" s="330"/>
      <c r="D3291" s="773" t="s">
        <v>75</v>
      </c>
      <c r="E3291" s="774"/>
      <c r="F3291" s="774"/>
      <c r="G3291" s="342"/>
      <c r="H3291" s="343"/>
      <c r="I3291" s="340">
        <v>0.05</v>
      </c>
      <c r="J3291" s="341">
        <f>+J3284*I3291</f>
        <v>1790.9235000000001</v>
      </c>
      <c r="K3291" s="335"/>
      <c r="L3291" s="329"/>
    </row>
    <row r="3292" spans="2:12" ht="15.75">
      <c r="B3292" s="258"/>
      <c r="C3292" s="266"/>
      <c r="D3292" s="775" t="s">
        <v>633</v>
      </c>
      <c r="E3292" s="776"/>
      <c r="F3292" s="776"/>
      <c r="G3292" s="776"/>
      <c r="H3292" s="776"/>
      <c r="I3292" s="776"/>
      <c r="J3292" s="344">
        <f>SUM(J3289:J3291)</f>
        <v>10745.541000000001</v>
      </c>
      <c r="K3292" s="267"/>
      <c r="L3292" s="258"/>
    </row>
    <row r="3293" spans="2:12" ht="15.75">
      <c r="B3293" s="258"/>
      <c r="C3293" s="266"/>
      <c r="D3293" s="757"/>
      <c r="E3293" s="757"/>
      <c r="F3293" s="757"/>
      <c r="G3293" s="757"/>
      <c r="H3293" s="757"/>
      <c r="I3293" s="757"/>
      <c r="J3293" s="757"/>
      <c r="K3293" s="267"/>
      <c r="L3293" s="258"/>
    </row>
    <row r="3294" spans="2:12" ht="15.75">
      <c r="B3294" s="258"/>
      <c r="C3294" s="266"/>
      <c r="D3294" s="759" t="s">
        <v>634</v>
      </c>
      <c r="E3294" s="760"/>
      <c r="F3294" s="760"/>
      <c r="G3294" s="760"/>
      <c r="H3294" s="760"/>
      <c r="I3294" s="761"/>
      <c r="J3294" s="345">
        <f>ROUND(SUM(J3287+J3292),0)</f>
        <v>46564</v>
      </c>
      <c r="K3294" s="267"/>
      <c r="L3294" s="258"/>
    </row>
    <row r="3295" spans="2:12" ht="15.75">
      <c r="B3295" s="258"/>
      <c r="C3295" s="266"/>
      <c r="D3295" s="757"/>
      <c r="E3295" s="757"/>
      <c r="F3295" s="757"/>
      <c r="G3295" s="757"/>
      <c r="H3295" s="757"/>
      <c r="I3295" s="757"/>
      <c r="J3295" s="757"/>
      <c r="K3295" s="267"/>
      <c r="L3295" s="258"/>
    </row>
    <row r="3296" spans="2:12" ht="15.75">
      <c r="B3296" s="258"/>
      <c r="C3296" s="266"/>
      <c r="D3296" s="762" t="s">
        <v>635</v>
      </c>
      <c r="E3296" s="763"/>
      <c r="F3296" s="764"/>
      <c r="G3296" s="765"/>
      <c r="H3296" s="766"/>
      <c r="I3296" s="766"/>
      <c r="J3296" s="767"/>
      <c r="K3296" s="267"/>
      <c r="L3296" s="258"/>
    </row>
    <row r="3297" spans="2:12" ht="15.75">
      <c r="B3297" s="258"/>
      <c r="C3297" s="266"/>
      <c r="D3297" s="753"/>
      <c r="E3297" s="785"/>
      <c r="F3297" s="786"/>
      <c r="G3297" s="768"/>
      <c r="H3297" s="769"/>
      <c r="I3297" s="769"/>
      <c r="J3297" s="770"/>
      <c r="K3297" s="267"/>
      <c r="L3297" s="258"/>
    </row>
    <row r="3298" spans="2:12" ht="15.75">
      <c r="B3298" s="258"/>
      <c r="C3298" s="266"/>
      <c r="D3298" s="753"/>
      <c r="E3298" s="785"/>
      <c r="F3298" s="786"/>
      <c r="G3298" s="768" t="s">
        <v>636</v>
      </c>
      <c r="H3298" s="769"/>
      <c r="I3298" s="769"/>
      <c r="J3298" s="770"/>
      <c r="K3298" s="267"/>
      <c r="L3298" s="258"/>
    </row>
    <row r="3299" spans="2:12" ht="15.75">
      <c r="B3299" s="258"/>
      <c r="C3299" s="266"/>
      <c r="D3299" s="753"/>
      <c r="E3299" s="785"/>
      <c r="F3299" s="786"/>
      <c r="G3299" s="768" t="s">
        <v>637</v>
      </c>
      <c r="H3299" s="757"/>
      <c r="I3299" s="757"/>
      <c r="J3299" s="758"/>
      <c r="K3299" s="267"/>
      <c r="L3299" s="258"/>
    </row>
    <row r="3300" spans="2:12" ht="15.75">
      <c r="B3300" s="258"/>
      <c r="C3300" s="266"/>
      <c r="D3300" s="753"/>
      <c r="E3300" s="785"/>
      <c r="F3300" s="786"/>
      <c r="G3300" s="768" t="s">
        <v>79</v>
      </c>
      <c r="H3300" s="757"/>
      <c r="I3300" s="757"/>
      <c r="J3300" s="758"/>
      <c r="K3300" s="267"/>
      <c r="L3300" s="258"/>
    </row>
    <row r="3301" spans="2:12" ht="15.75">
      <c r="B3301" s="258"/>
      <c r="C3301" s="266"/>
      <c r="D3301" s="787"/>
      <c r="E3301" s="788"/>
      <c r="F3301" s="789"/>
      <c r="G3301" s="768" t="s">
        <v>636</v>
      </c>
      <c r="H3301" s="757"/>
      <c r="I3301" s="757"/>
      <c r="J3301" s="758"/>
      <c r="K3301" s="267"/>
      <c r="L3301" s="258"/>
    </row>
    <row r="3302" spans="2:12" ht="15.75">
      <c r="B3302" s="258"/>
      <c r="C3302" s="266"/>
      <c r="D3302" s="777"/>
      <c r="E3302" s="790"/>
      <c r="F3302" s="791"/>
      <c r="G3302" s="798" t="s">
        <v>638</v>
      </c>
      <c r="H3302" s="781"/>
      <c r="I3302" s="781"/>
      <c r="J3302" s="782"/>
      <c r="K3302" s="267"/>
      <c r="L3302" s="258"/>
    </row>
    <row r="3303" spans="2:12" ht="15.75">
      <c r="B3303" s="258"/>
      <c r="C3303" s="346"/>
      <c r="D3303" s="347"/>
      <c r="E3303" s="347"/>
      <c r="F3303" s="347"/>
      <c r="G3303" s="348"/>
      <c r="H3303" s="349"/>
      <c r="I3303" s="347"/>
      <c r="J3303" s="347"/>
      <c r="K3303" s="350"/>
      <c r="L3303" s="258"/>
    </row>
    <row r="3304" spans="2:12" ht="15.75">
      <c r="B3304" s="258"/>
      <c r="C3304" s="258"/>
      <c r="D3304" s="258"/>
      <c r="E3304" s="258"/>
      <c r="F3304" s="258"/>
      <c r="G3304" s="326"/>
      <c r="H3304" s="351"/>
      <c r="I3304" s="258"/>
      <c r="J3304" s="258"/>
      <c r="K3304" s="258"/>
      <c r="L3304" s="258"/>
    </row>
    <row r="3305" spans="2:12" ht="15.75">
      <c r="B3305" s="258"/>
      <c r="C3305" s="670"/>
      <c r="D3305" s="670"/>
      <c r="E3305" s="670"/>
      <c r="F3305" s="670"/>
      <c r="G3305" s="670"/>
      <c r="H3305" s="670"/>
      <c r="I3305" s="670"/>
      <c r="J3305" s="670"/>
      <c r="K3305" s="258"/>
      <c r="L3305" s="258"/>
    </row>
    <row r="3306" spans="2:12" ht="15.75">
      <c r="B3306" s="258"/>
      <c r="C3306" s="261"/>
      <c r="D3306" s="262"/>
      <c r="E3306" s="262"/>
      <c r="F3306" s="262"/>
      <c r="G3306" s="263"/>
      <c r="H3306" s="264"/>
      <c r="I3306" s="262"/>
      <c r="J3306" s="262"/>
      <c r="K3306" s="265"/>
      <c r="L3306" s="258"/>
    </row>
    <row r="3307" spans="2:12" ht="15.75">
      <c r="B3307" s="258"/>
      <c r="C3307" s="266"/>
      <c r="D3307" s="671"/>
      <c r="E3307" s="672"/>
      <c r="F3307" s="675" t="s">
        <v>592</v>
      </c>
      <c r="G3307" s="676"/>
      <c r="H3307" s="677"/>
      <c r="I3307" s="681" t="s">
        <v>593</v>
      </c>
      <c r="J3307" s="682"/>
      <c r="K3307" s="267"/>
      <c r="L3307" s="258"/>
    </row>
    <row r="3308" spans="2:12" ht="15.75">
      <c r="B3308" s="258"/>
      <c r="C3308" s="266"/>
      <c r="D3308" s="673"/>
      <c r="E3308" s="674"/>
      <c r="F3308" s="678"/>
      <c r="G3308" s="679"/>
      <c r="H3308" s="680"/>
      <c r="I3308" s="683" t="s">
        <v>594</v>
      </c>
      <c r="J3308" s="684"/>
      <c r="K3308" s="267"/>
      <c r="L3308" s="258"/>
    </row>
    <row r="3309" spans="2:12" ht="16.5">
      <c r="B3309" s="258"/>
      <c r="C3309" s="266"/>
      <c r="D3309" s="685" t="s">
        <v>595</v>
      </c>
      <c r="E3309" s="686"/>
      <c r="F3309" s="686"/>
      <c r="G3309" s="686"/>
      <c r="H3309" s="687"/>
      <c r="I3309" s="683" t="s">
        <v>596</v>
      </c>
      <c r="J3309" s="684"/>
      <c r="K3309" s="267"/>
      <c r="L3309" s="258"/>
    </row>
    <row r="3310" spans="2:12" ht="16.5">
      <c r="B3310" s="258"/>
      <c r="C3310" s="266"/>
      <c r="D3310" s="708" t="s">
        <v>597</v>
      </c>
      <c r="E3310" s="709"/>
      <c r="F3310" s="709"/>
      <c r="G3310" s="709"/>
      <c r="H3310" s="709"/>
      <c r="I3310" s="709"/>
      <c r="J3310" s="710"/>
      <c r="K3310" s="267"/>
      <c r="L3310" s="258"/>
    </row>
    <row r="3311" spans="2:12" ht="15.75">
      <c r="B3311" s="258"/>
      <c r="C3311" s="266"/>
      <c r="D3311" s="268"/>
      <c r="E3311" s="268"/>
      <c r="F3311" s="268"/>
      <c r="G3311" s="269"/>
      <c r="H3311" s="269"/>
      <c r="I3311" s="268"/>
      <c r="J3311" s="268"/>
      <c r="K3311" s="267"/>
      <c r="L3311" s="258"/>
    </row>
    <row r="3312" spans="2:12" ht="16.5">
      <c r="B3312" s="259"/>
      <c r="C3312" s="270"/>
      <c r="D3312" s="271" t="s">
        <v>598</v>
      </c>
      <c r="E3312" s="711" t="s">
        <v>599</v>
      </c>
      <c r="F3312" s="712"/>
      <c r="G3312" s="712"/>
      <c r="H3312" s="712"/>
      <c r="I3312" s="712"/>
      <c r="J3312" s="713"/>
      <c r="K3312" s="272"/>
      <c r="L3312" s="259"/>
    </row>
    <row r="3313" spans="2:12" ht="16.5">
      <c r="B3313" s="258"/>
      <c r="C3313" s="266"/>
      <c r="D3313" s="273">
        <v>1</v>
      </c>
      <c r="E3313" s="714" t="s">
        <v>832</v>
      </c>
      <c r="F3313" s="715"/>
      <c r="G3313" s="715"/>
      <c r="H3313" s="715"/>
      <c r="I3313" s="715"/>
      <c r="J3313" s="716"/>
      <c r="K3313" s="267"/>
      <c r="L3313" s="258"/>
    </row>
    <row r="3314" spans="2:12" ht="16.5">
      <c r="B3314" s="259"/>
      <c r="C3314" s="270"/>
      <c r="D3314" s="271" t="s">
        <v>601</v>
      </c>
      <c r="E3314" s="711" t="s">
        <v>602</v>
      </c>
      <c r="F3314" s="712"/>
      <c r="G3314" s="712"/>
      <c r="H3314" s="712"/>
      <c r="I3314" s="712"/>
      <c r="J3314" s="713"/>
      <c r="K3314" s="272"/>
      <c r="L3314" s="259"/>
    </row>
    <row r="3315" spans="2:12" ht="16.5">
      <c r="B3315" s="258"/>
      <c r="C3315" s="266"/>
      <c r="D3315" s="273">
        <v>1.03</v>
      </c>
      <c r="E3315" s="714" t="s">
        <v>833</v>
      </c>
      <c r="F3315" s="715"/>
      <c r="G3315" s="715"/>
      <c r="H3315" s="715"/>
      <c r="I3315" s="715"/>
      <c r="J3315" s="716"/>
      <c r="K3315" s="267"/>
      <c r="L3315" s="258"/>
    </row>
    <row r="3316" spans="2:12" ht="16.5">
      <c r="B3316" s="259"/>
      <c r="C3316" s="270"/>
      <c r="D3316" s="275" t="s">
        <v>834</v>
      </c>
      <c r="E3316" s="717" t="s">
        <v>605</v>
      </c>
      <c r="F3316" s="718"/>
      <c r="G3316" s="718"/>
      <c r="H3316" s="718"/>
      <c r="I3316" s="719"/>
      <c r="J3316" s="723" t="s">
        <v>606</v>
      </c>
      <c r="K3316" s="272"/>
      <c r="L3316" s="259"/>
    </row>
    <row r="3317" spans="2:12" ht="16.5">
      <c r="B3317" s="258"/>
      <c r="C3317" s="266"/>
      <c r="D3317" s="276" t="s">
        <v>836</v>
      </c>
      <c r="E3317" s="720"/>
      <c r="F3317" s="721"/>
      <c r="G3317" s="721"/>
      <c r="H3317" s="721"/>
      <c r="I3317" s="722"/>
      <c r="J3317" s="724"/>
      <c r="K3317" s="267"/>
      <c r="L3317" s="258"/>
    </row>
    <row r="3318" spans="2:12" ht="16.5">
      <c r="B3318" s="259"/>
      <c r="C3318" s="270"/>
      <c r="D3318" s="275" t="s">
        <v>604</v>
      </c>
      <c r="E3318" s="804" t="s">
        <v>346</v>
      </c>
      <c r="F3318" s="693"/>
      <c r="G3318" s="693"/>
      <c r="H3318" s="693"/>
      <c r="I3318" s="694"/>
      <c r="J3318" s="805" t="s">
        <v>338</v>
      </c>
      <c r="K3318" s="272"/>
      <c r="L3318" s="259"/>
    </row>
    <row r="3319" spans="2:12" ht="16.5">
      <c r="B3319" s="258"/>
      <c r="C3319" s="266"/>
      <c r="D3319" s="276" t="s">
        <v>836</v>
      </c>
      <c r="E3319" s="695"/>
      <c r="F3319" s="696"/>
      <c r="G3319" s="696"/>
      <c r="H3319" s="696"/>
      <c r="I3319" s="697"/>
      <c r="J3319" s="699"/>
      <c r="K3319" s="267"/>
      <c r="L3319" s="258"/>
    </row>
    <row r="3320" spans="2:12" ht="15.75">
      <c r="B3320" s="258"/>
      <c r="C3320" s="266"/>
      <c r="D3320" s="700"/>
      <c r="E3320" s="700"/>
      <c r="F3320" s="700"/>
      <c r="G3320" s="700"/>
      <c r="H3320" s="700"/>
      <c r="I3320" s="700"/>
      <c r="J3320" s="700"/>
      <c r="K3320" s="267"/>
      <c r="L3320" s="258"/>
    </row>
    <row r="3321" spans="2:12" ht="15.75">
      <c r="B3321" s="258"/>
      <c r="C3321" s="266"/>
      <c r="D3321" s="701" t="s">
        <v>609</v>
      </c>
      <c r="E3321" s="702"/>
      <c r="F3321" s="702"/>
      <c r="G3321" s="702"/>
      <c r="H3321" s="702"/>
      <c r="I3321" s="702"/>
      <c r="J3321" s="703"/>
      <c r="K3321" s="267"/>
      <c r="L3321" s="258"/>
    </row>
    <row r="3322" spans="2:12" ht="15.75">
      <c r="B3322" s="258"/>
      <c r="C3322" s="266"/>
      <c r="D3322" s="704" t="s">
        <v>70</v>
      </c>
      <c r="E3322" s="705"/>
      <c r="F3322" s="705"/>
      <c r="G3322" s="277" t="s">
        <v>606</v>
      </c>
      <c r="H3322" s="277" t="s">
        <v>610</v>
      </c>
      <c r="I3322" s="278" t="s">
        <v>611</v>
      </c>
      <c r="J3322" s="279" t="s">
        <v>612</v>
      </c>
      <c r="K3322" s="267"/>
      <c r="L3322" s="258"/>
    </row>
    <row r="3323" spans="2:12" ht="16.5">
      <c r="B3323" s="258"/>
      <c r="C3323" s="266"/>
      <c r="D3323" s="706" t="s">
        <v>837</v>
      </c>
      <c r="E3323" s="707"/>
      <c r="F3323" s="707"/>
      <c r="G3323" s="280" t="s">
        <v>109</v>
      </c>
      <c r="H3323" s="281">
        <v>713708.61</v>
      </c>
      <c r="I3323" s="282">
        <v>0.02</v>
      </c>
      <c r="J3323" s="283">
        <f>ROUND((+IF(D3323="","",H3323*I3323)),2)</f>
        <v>14274.17</v>
      </c>
      <c r="K3323" s="267"/>
      <c r="L3323" s="258"/>
    </row>
    <row r="3324" spans="2:12" ht="16.5">
      <c r="B3324" s="258"/>
      <c r="C3324" s="266"/>
      <c r="D3324" s="688"/>
      <c r="E3324" s="689"/>
      <c r="F3324" s="689"/>
      <c r="G3324" s="284" t="s">
        <v>618</v>
      </c>
      <c r="H3324" s="285" t="s">
        <v>618</v>
      </c>
      <c r="I3324" s="286"/>
      <c r="J3324" s="287" t="str">
        <f t="shared" ref="J3324:J3329" si="35">+IF(D3324="","",H3324*I3324)</f>
        <v/>
      </c>
      <c r="K3324" s="267"/>
      <c r="L3324" s="258"/>
    </row>
    <row r="3325" spans="2:12" ht="16.5">
      <c r="B3325" s="258"/>
      <c r="C3325" s="266"/>
      <c r="D3325" s="688"/>
      <c r="E3325" s="689"/>
      <c r="F3325" s="689"/>
      <c r="G3325" s="284" t="s">
        <v>618</v>
      </c>
      <c r="H3325" s="285" t="s">
        <v>618</v>
      </c>
      <c r="I3325" s="286"/>
      <c r="J3325" s="287" t="str">
        <f t="shared" si="35"/>
        <v/>
      </c>
      <c r="K3325" s="267"/>
      <c r="L3325" s="258"/>
    </row>
    <row r="3326" spans="2:12" ht="16.5">
      <c r="B3326" s="258"/>
      <c r="C3326" s="266"/>
      <c r="D3326" s="688"/>
      <c r="E3326" s="689"/>
      <c r="F3326" s="689"/>
      <c r="G3326" s="284" t="s">
        <v>618</v>
      </c>
      <c r="H3326" s="285" t="s">
        <v>618</v>
      </c>
      <c r="I3326" s="286"/>
      <c r="J3326" s="287" t="str">
        <f t="shared" si="35"/>
        <v/>
      </c>
      <c r="K3326" s="267"/>
      <c r="L3326" s="258"/>
    </row>
    <row r="3327" spans="2:12" ht="16.5">
      <c r="B3327" s="258"/>
      <c r="C3327" s="266"/>
      <c r="D3327" s="688"/>
      <c r="E3327" s="689"/>
      <c r="F3327" s="689"/>
      <c r="G3327" s="284" t="s">
        <v>618</v>
      </c>
      <c r="H3327" s="285" t="s">
        <v>618</v>
      </c>
      <c r="I3327" s="286"/>
      <c r="J3327" s="287" t="str">
        <f t="shared" si="35"/>
        <v/>
      </c>
      <c r="K3327" s="267"/>
      <c r="L3327" s="258"/>
    </row>
    <row r="3328" spans="2:12" ht="16.5">
      <c r="B3328" s="258"/>
      <c r="C3328" s="266"/>
      <c r="D3328" s="688"/>
      <c r="E3328" s="689"/>
      <c r="F3328" s="689"/>
      <c r="G3328" s="284" t="s">
        <v>618</v>
      </c>
      <c r="H3328" s="285" t="s">
        <v>618</v>
      </c>
      <c r="I3328" s="286"/>
      <c r="J3328" s="287" t="str">
        <f t="shared" si="35"/>
        <v/>
      </c>
      <c r="K3328" s="267"/>
      <c r="L3328" s="258"/>
    </row>
    <row r="3329" spans="2:12" ht="16.5">
      <c r="B3329" s="258"/>
      <c r="C3329" s="266"/>
      <c r="D3329" s="690"/>
      <c r="E3329" s="691"/>
      <c r="F3329" s="691"/>
      <c r="G3329" s="288" t="s">
        <v>618</v>
      </c>
      <c r="H3329" s="289" t="s">
        <v>618</v>
      </c>
      <c r="I3329" s="290"/>
      <c r="J3329" s="291" t="str">
        <f t="shared" si="35"/>
        <v/>
      </c>
      <c r="K3329" s="267"/>
      <c r="L3329" s="258"/>
    </row>
    <row r="3330" spans="2:12" ht="15.75">
      <c r="B3330" s="258"/>
      <c r="C3330" s="266"/>
      <c r="D3330" s="258"/>
      <c r="E3330" s="258"/>
      <c r="F3330" s="258"/>
      <c r="G3330" s="740" t="s">
        <v>619</v>
      </c>
      <c r="H3330" s="740"/>
      <c r="I3330" s="741"/>
      <c r="J3330" s="293">
        <f>+ROUND(SUM(J3323:J3329),2)</f>
        <v>14274.17</v>
      </c>
      <c r="K3330" s="267"/>
      <c r="L3330" s="258"/>
    </row>
    <row r="3331" spans="2:12" ht="15.75">
      <c r="B3331" s="258"/>
      <c r="C3331" s="266"/>
      <c r="D3331" s="258"/>
      <c r="E3331" s="258"/>
      <c r="F3331" s="258"/>
      <c r="G3331" s="294"/>
      <c r="H3331" s="294"/>
      <c r="I3331" s="292"/>
      <c r="J3331" s="295"/>
      <c r="K3331" s="267"/>
      <c r="L3331" s="258"/>
    </row>
    <row r="3332" spans="2:12" ht="15.75">
      <c r="B3332" s="258"/>
      <c r="C3332" s="266"/>
      <c r="D3332" s="701" t="s">
        <v>620</v>
      </c>
      <c r="E3332" s="702"/>
      <c r="F3332" s="702"/>
      <c r="G3332" s="702"/>
      <c r="H3332" s="702"/>
      <c r="I3332" s="702"/>
      <c r="J3332" s="703"/>
      <c r="K3332" s="267"/>
      <c r="L3332" s="258"/>
    </row>
    <row r="3333" spans="2:12" ht="15.75">
      <c r="B3333" s="258"/>
      <c r="C3333" s="266"/>
      <c r="D3333" s="747" t="s">
        <v>70</v>
      </c>
      <c r="E3333" s="747"/>
      <c r="F3333" s="747"/>
      <c r="G3333" s="297" t="s">
        <v>606</v>
      </c>
      <c r="H3333" s="297" t="s">
        <v>621</v>
      </c>
      <c r="I3333" s="296" t="s">
        <v>611</v>
      </c>
      <c r="J3333" s="296" t="s">
        <v>612</v>
      </c>
      <c r="K3333" s="267"/>
      <c r="L3333" s="258"/>
    </row>
    <row r="3334" spans="2:12" ht="15.75">
      <c r="B3334" s="258"/>
      <c r="C3334" s="266"/>
      <c r="D3334" s="748" t="s">
        <v>622</v>
      </c>
      <c r="E3334" s="749"/>
      <c r="F3334" s="749"/>
      <c r="G3334" s="361" t="s">
        <v>623</v>
      </c>
      <c r="H3334" s="299">
        <v>20457.28</v>
      </c>
      <c r="I3334" s="357">
        <v>0.05</v>
      </c>
      <c r="J3334" s="283">
        <f>+IF(D3334="","",H3334*I3334)</f>
        <v>1022.864</v>
      </c>
      <c r="K3334" s="267"/>
      <c r="L3334" s="258"/>
    </row>
    <row r="3335" spans="2:12" ht="15.75">
      <c r="B3335" s="258"/>
      <c r="C3335" s="266"/>
      <c r="D3335" s="750" t="s">
        <v>686</v>
      </c>
      <c r="E3335" s="751"/>
      <c r="F3335" s="752"/>
      <c r="G3335" s="298" t="s">
        <v>659</v>
      </c>
      <c r="H3335" s="301">
        <v>27700</v>
      </c>
      <c r="I3335" s="302">
        <v>0.1</v>
      </c>
      <c r="J3335" s="287">
        <f>+IF(D3335="","",H3335*I3335)</f>
        <v>2770</v>
      </c>
      <c r="K3335" s="267"/>
      <c r="L3335" s="258"/>
    </row>
    <row r="3336" spans="2:12" ht="15.75">
      <c r="B3336" s="258"/>
      <c r="C3336" s="266"/>
      <c r="D3336" s="750"/>
      <c r="E3336" s="751"/>
      <c r="F3336" s="752"/>
      <c r="G3336" s="298" t="s">
        <v>618</v>
      </c>
      <c r="H3336" s="301" t="s">
        <v>618</v>
      </c>
      <c r="I3336" s="303"/>
      <c r="J3336" s="287" t="str">
        <f>+IF(D3336="","",H3336*I3336)</f>
        <v/>
      </c>
      <c r="K3336" s="267"/>
      <c r="L3336" s="258"/>
    </row>
    <row r="3337" spans="2:12" ht="15.75">
      <c r="B3337" s="258"/>
      <c r="C3337" s="266"/>
      <c r="D3337" s="783"/>
      <c r="E3337" s="784"/>
      <c r="F3337" s="784"/>
      <c r="G3337" s="304" t="s">
        <v>618</v>
      </c>
      <c r="H3337" s="305" t="s">
        <v>618</v>
      </c>
      <c r="I3337" s="306"/>
      <c r="J3337" s="307" t="str">
        <f>+IF(D3337="","",H3337*I3337)</f>
        <v/>
      </c>
      <c r="K3337" s="267"/>
      <c r="L3337" s="258"/>
    </row>
    <row r="3338" spans="2:12" ht="15.75">
      <c r="B3338" s="258"/>
      <c r="C3338" s="266"/>
      <c r="D3338" s="258"/>
      <c r="E3338" s="258"/>
      <c r="F3338" s="258"/>
      <c r="G3338" s="740" t="s">
        <v>624</v>
      </c>
      <c r="H3338" s="740"/>
      <c r="I3338" s="741"/>
      <c r="J3338" s="308">
        <f>ROUND(+SUM(J3334:J3337),2)</f>
        <v>3792.86</v>
      </c>
      <c r="K3338" s="267"/>
      <c r="L3338" s="258"/>
    </row>
    <row r="3339" spans="2:12" ht="15.75">
      <c r="B3339" s="258"/>
      <c r="C3339" s="266"/>
      <c r="D3339" s="670"/>
      <c r="E3339" s="670"/>
      <c r="F3339" s="670"/>
      <c r="G3339" s="670"/>
      <c r="H3339" s="670"/>
      <c r="I3339" s="670"/>
      <c r="J3339" s="670"/>
      <c r="K3339" s="267"/>
      <c r="L3339" s="258"/>
    </row>
    <row r="3340" spans="2:12" ht="15.75">
      <c r="B3340" s="258"/>
      <c r="C3340" s="266"/>
      <c r="D3340" s="742" t="s">
        <v>625</v>
      </c>
      <c r="E3340" s="743"/>
      <c r="F3340" s="743"/>
      <c r="G3340" s="743"/>
      <c r="H3340" s="743"/>
      <c r="I3340" s="743"/>
      <c r="J3340" s="744"/>
      <c r="K3340" s="267"/>
      <c r="L3340" s="309"/>
    </row>
    <row r="3341" spans="2:12" ht="15.75">
      <c r="B3341" s="310"/>
      <c r="C3341" s="311"/>
      <c r="D3341" s="745" t="s">
        <v>70</v>
      </c>
      <c r="E3341" s="746"/>
      <c r="F3341" s="746"/>
      <c r="G3341" s="313" t="s">
        <v>606</v>
      </c>
      <c r="H3341" s="314" t="s">
        <v>621</v>
      </c>
      <c r="I3341" s="312" t="s">
        <v>611</v>
      </c>
      <c r="J3341" s="315" t="s">
        <v>612</v>
      </c>
      <c r="K3341" s="316"/>
      <c r="L3341" s="317"/>
    </row>
    <row r="3342" spans="2:12" ht="15.75">
      <c r="B3342" s="258"/>
      <c r="C3342" s="266"/>
      <c r="D3342" s="725" t="s">
        <v>626</v>
      </c>
      <c r="E3342" s="726"/>
      <c r="F3342" s="726"/>
      <c r="G3342" s="318" t="s">
        <v>627</v>
      </c>
      <c r="H3342" s="319">
        <v>29224.691865875</v>
      </c>
      <c r="I3342" s="320">
        <v>0.7</v>
      </c>
      <c r="J3342" s="321">
        <f>(+IF(D3342="","",(H3342*I3342)))</f>
        <v>20457.284306112499</v>
      </c>
      <c r="K3342" s="267"/>
      <c r="L3342" s="309"/>
    </row>
    <row r="3343" spans="2:12" ht="15.75">
      <c r="B3343" s="258"/>
      <c r="C3343" s="266"/>
      <c r="D3343" s="725"/>
      <c r="E3343" s="726"/>
      <c r="F3343" s="726"/>
      <c r="G3343" s="318"/>
      <c r="H3343" s="319"/>
      <c r="I3343" s="320"/>
      <c r="J3343" s="321" t="str">
        <f>(+IF(D3343="","",(H3343*I3343)))</f>
        <v/>
      </c>
      <c r="K3343" s="267"/>
      <c r="L3343" s="309"/>
    </row>
    <row r="3344" spans="2:12" ht="15.75">
      <c r="B3344" s="258"/>
      <c r="C3344" s="266"/>
      <c r="D3344" s="725"/>
      <c r="E3344" s="726"/>
      <c r="F3344" s="726"/>
      <c r="G3344" s="318"/>
      <c r="H3344" s="319"/>
      <c r="I3344" s="320"/>
      <c r="J3344" s="321" t="str">
        <f>(+IF(D3344="","",(H3344*I3344)))</f>
        <v/>
      </c>
      <c r="K3344" s="267"/>
      <c r="L3344" s="309"/>
    </row>
    <row r="3345" spans="2:12" ht="15.75">
      <c r="B3345" s="258"/>
      <c r="C3345" s="266"/>
      <c r="D3345" s="727"/>
      <c r="E3345" s="728"/>
      <c r="F3345" s="728"/>
      <c r="G3345" s="322"/>
      <c r="H3345" s="323"/>
      <c r="I3345" s="324"/>
      <c r="J3345" s="325"/>
      <c r="K3345" s="267"/>
      <c r="L3345" s="309"/>
    </row>
    <row r="3346" spans="2:12" ht="15.75">
      <c r="B3346" s="258"/>
      <c r="C3346" s="266"/>
      <c r="D3346" s="258"/>
      <c r="E3346" s="258"/>
      <c r="F3346" s="258"/>
      <c r="G3346" s="729" t="s">
        <v>628</v>
      </c>
      <c r="H3346" s="729"/>
      <c r="I3346" s="730"/>
      <c r="J3346" s="293">
        <f>+ROUND(SUM(J3342:J3345),2)</f>
        <v>20457.28</v>
      </c>
      <c r="K3346" s="267"/>
      <c r="L3346" s="309"/>
    </row>
    <row r="3347" spans="2:12" ht="15.75">
      <c r="B3347" s="258"/>
      <c r="C3347" s="266"/>
      <c r="D3347" s="258"/>
      <c r="E3347" s="258"/>
      <c r="F3347" s="258"/>
      <c r="G3347" s="326"/>
      <c r="H3347" s="327"/>
      <c r="I3347" s="258"/>
      <c r="J3347" s="258"/>
      <c r="K3347" s="267"/>
      <c r="L3347" s="258"/>
    </row>
    <row r="3348" spans="2:12" ht="15.75">
      <c r="B3348" s="258"/>
      <c r="C3348" s="266"/>
      <c r="D3348" s="731" t="s">
        <v>629</v>
      </c>
      <c r="E3348" s="732"/>
      <c r="F3348" s="732"/>
      <c r="G3348" s="732"/>
      <c r="H3348" s="732"/>
      <c r="I3348" s="733"/>
      <c r="J3348" s="328">
        <f>ROUND((SUM(+J3330+J3338+J3346)),2)</f>
        <v>38524.31</v>
      </c>
      <c r="K3348" s="267"/>
      <c r="L3348" s="258"/>
    </row>
    <row r="3349" spans="2:12" ht="15.75">
      <c r="B3349" s="258"/>
      <c r="C3349" s="266"/>
      <c r="D3349" s="258"/>
      <c r="E3349" s="258"/>
      <c r="F3349" s="258"/>
      <c r="G3349" s="326"/>
      <c r="H3349" s="327"/>
      <c r="I3349" s="258"/>
      <c r="J3349" s="258"/>
      <c r="K3349" s="267"/>
      <c r="L3349" s="258"/>
    </row>
    <row r="3350" spans="2:12" ht="15.75">
      <c r="B3350" s="329"/>
      <c r="C3350" s="330"/>
      <c r="D3350" s="734" t="s">
        <v>630</v>
      </c>
      <c r="E3350" s="735"/>
      <c r="F3350" s="736"/>
      <c r="G3350" s="331"/>
      <c r="H3350" s="332"/>
      <c r="I3350" s="333">
        <v>0</v>
      </c>
      <c r="J3350" s="334">
        <f>+J3348*I3350</f>
        <v>0</v>
      </c>
      <c r="K3350" s="335"/>
      <c r="L3350" s="329"/>
    </row>
    <row r="3351" spans="2:12" ht="15.75">
      <c r="B3351" s="258"/>
      <c r="C3351" s="266"/>
      <c r="D3351" s="731" t="s">
        <v>631</v>
      </c>
      <c r="E3351" s="732"/>
      <c r="F3351" s="732"/>
      <c r="G3351" s="732"/>
      <c r="H3351" s="732"/>
      <c r="I3351" s="733"/>
      <c r="J3351" s="328">
        <f>+J3350+J3348</f>
        <v>38524.31</v>
      </c>
      <c r="K3351" s="267"/>
      <c r="L3351" s="258"/>
    </row>
    <row r="3352" spans="2:12" ht="15.75">
      <c r="B3352" s="258"/>
      <c r="C3352" s="266"/>
      <c r="D3352" s="258"/>
      <c r="E3352" s="258"/>
      <c r="F3352" s="258"/>
      <c r="G3352" s="326"/>
      <c r="H3352" s="327"/>
      <c r="I3352" s="258"/>
      <c r="J3352" s="258"/>
      <c r="K3352" s="267"/>
      <c r="L3352" s="258"/>
    </row>
    <row r="3353" spans="2:12" ht="15.75">
      <c r="B3353" s="329"/>
      <c r="C3353" s="330"/>
      <c r="D3353" s="771" t="s">
        <v>21</v>
      </c>
      <c r="E3353" s="772"/>
      <c r="F3353" s="772"/>
      <c r="G3353" s="336"/>
      <c r="H3353" s="337"/>
      <c r="I3353" s="338">
        <v>0.24</v>
      </c>
      <c r="J3353" s="339">
        <f>+J3348*I3353</f>
        <v>9245.8343999999997</v>
      </c>
      <c r="K3353" s="335"/>
      <c r="L3353" s="329"/>
    </row>
    <row r="3354" spans="2:12" ht="15.75">
      <c r="B3354" s="329"/>
      <c r="C3354" s="330"/>
      <c r="D3354" s="773" t="s">
        <v>632</v>
      </c>
      <c r="E3354" s="774"/>
      <c r="F3354" s="774"/>
      <c r="G3354" s="336"/>
      <c r="H3354" s="337"/>
      <c r="I3354" s="340">
        <v>0.01</v>
      </c>
      <c r="J3354" s="341">
        <f>+J3348*I3354</f>
        <v>385.24309999999997</v>
      </c>
      <c r="K3354" s="335"/>
      <c r="L3354" s="329"/>
    </row>
    <row r="3355" spans="2:12" ht="15.75">
      <c r="B3355" s="329"/>
      <c r="C3355" s="330"/>
      <c r="D3355" s="773" t="s">
        <v>75</v>
      </c>
      <c r="E3355" s="774"/>
      <c r="F3355" s="774"/>
      <c r="G3355" s="342"/>
      <c r="H3355" s="343"/>
      <c r="I3355" s="340">
        <v>0.05</v>
      </c>
      <c r="J3355" s="341">
        <f>+J3348*I3355</f>
        <v>1926.2155</v>
      </c>
      <c r="K3355" s="335"/>
      <c r="L3355" s="329"/>
    </row>
    <row r="3356" spans="2:12" ht="15.75">
      <c r="B3356" s="258"/>
      <c r="C3356" s="266"/>
      <c r="D3356" s="775" t="s">
        <v>633</v>
      </c>
      <c r="E3356" s="776"/>
      <c r="F3356" s="776"/>
      <c r="G3356" s="776"/>
      <c r="H3356" s="776"/>
      <c r="I3356" s="776"/>
      <c r="J3356" s="344">
        <f>SUM(J3353:J3355)</f>
        <v>11557.293</v>
      </c>
      <c r="K3356" s="267"/>
      <c r="L3356" s="258"/>
    </row>
    <row r="3357" spans="2:12" ht="15.75">
      <c r="B3357" s="258"/>
      <c r="C3357" s="266"/>
      <c r="D3357" s="757"/>
      <c r="E3357" s="757"/>
      <c r="F3357" s="757"/>
      <c r="G3357" s="757"/>
      <c r="H3357" s="757"/>
      <c r="I3357" s="757"/>
      <c r="J3357" s="757"/>
      <c r="K3357" s="267"/>
      <c r="L3357" s="258"/>
    </row>
    <row r="3358" spans="2:12" ht="15.75">
      <c r="B3358" s="258"/>
      <c r="C3358" s="266"/>
      <c r="D3358" s="759" t="s">
        <v>634</v>
      </c>
      <c r="E3358" s="760"/>
      <c r="F3358" s="760"/>
      <c r="G3358" s="760"/>
      <c r="H3358" s="760"/>
      <c r="I3358" s="761"/>
      <c r="J3358" s="345">
        <f>ROUND(SUM(J3351+J3356),0)</f>
        <v>50082</v>
      </c>
      <c r="K3358" s="267"/>
      <c r="L3358" s="258"/>
    </row>
    <row r="3359" spans="2:12" ht="15.75">
      <c r="B3359" s="258"/>
      <c r="C3359" s="266"/>
      <c r="D3359" s="757"/>
      <c r="E3359" s="757"/>
      <c r="F3359" s="757"/>
      <c r="G3359" s="757"/>
      <c r="H3359" s="757"/>
      <c r="I3359" s="757"/>
      <c r="J3359" s="757"/>
      <c r="K3359" s="267"/>
      <c r="L3359" s="258"/>
    </row>
    <row r="3360" spans="2:12" ht="15.75">
      <c r="B3360" s="258"/>
      <c r="C3360" s="266"/>
      <c r="D3360" s="762" t="s">
        <v>635</v>
      </c>
      <c r="E3360" s="763"/>
      <c r="F3360" s="764"/>
      <c r="G3360" s="765"/>
      <c r="H3360" s="766"/>
      <c r="I3360" s="766"/>
      <c r="J3360" s="767"/>
      <c r="K3360" s="267"/>
      <c r="L3360" s="258"/>
    </row>
    <row r="3361" spans="2:12" ht="15.75">
      <c r="B3361" s="258"/>
      <c r="C3361" s="266"/>
      <c r="D3361" s="753"/>
      <c r="E3361" s="785"/>
      <c r="F3361" s="786"/>
      <c r="G3361" s="768"/>
      <c r="H3361" s="769"/>
      <c r="I3361" s="769"/>
      <c r="J3361" s="770"/>
      <c r="K3361" s="267"/>
      <c r="L3361" s="258"/>
    </row>
    <row r="3362" spans="2:12" ht="15.75">
      <c r="B3362" s="258"/>
      <c r="C3362" s="266"/>
      <c r="D3362" s="753"/>
      <c r="E3362" s="785"/>
      <c r="F3362" s="786"/>
      <c r="G3362" s="768" t="s">
        <v>636</v>
      </c>
      <c r="H3362" s="769"/>
      <c r="I3362" s="769"/>
      <c r="J3362" s="770"/>
      <c r="K3362" s="267"/>
      <c r="L3362" s="258"/>
    </row>
    <row r="3363" spans="2:12" ht="15.75">
      <c r="B3363" s="258"/>
      <c r="C3363" s="266"/>
      <c r="D3363" s="753"/>
      <c r="E3363" s="785"/>
      <c r="F3363" s="786"/>
      <c r="G3363" s="768" t="s">
        <v>637</v>
      </c>
      <c r="H3363" s="757"/>
      <c r="I3363" s="757"/>
      <c r="J3363" s="758"/>
      <c r="K3363" s="267"/>
      <c r="L3363" s="258"/>
    </row>
    <row r="3364" spans="2:12" ht="15.75">
      <c r="B3364" s="258"/>
      <c r="C3364" s="266"/>
      <c r="D3364" s="753"/>
      <c r="E3364" s="785"/>
      <c r="F3364" s="786"/>
      <c r="G3364" s="768" t="s">
        <v>79</v>
      </c>
      <c r="H3364" s="757"/>
      <c r="I3364" s="757"/>
      <c r="J3364" s="758"/>
      <c r="K3364" s="267"/>
      <c r="L3364" s="258"/>
    </row>
    <row r="3365" spans="2:12" ht="15.75">
      <c r="B3365" s="258"/>
      <c r="C3365" s="266"/>
      <c r="D3365" s="787"/>
      <c r="E3365" s="788"/>
      <c r="F3365" s="789"/>
      <c r="G3365" s="768" t="s">
        <v>636</v>
      </c>
      <c r="H3365" s="757"/>
      <c r="I3365" s="757"/>
      <c r="J3365" s="758"/>
      <c r="K3365" s="267"/>
      <c r="L3365" s="258"/>
    </row>
    <row r="3366" spans="2:12" ht="15.75">
      <c r="B3366" s="258"/>
      <c r="C3366" s="266"/>
      <c r="D3366" s="777"/>
      <c r="E3366" s="790"/>
      <c r="F3366" s="791"/>
      <c r="G3366" s="798" t="s">
        <v>638</v>
      </c>
      <c r="H3366" s="781"/>
      <c r="I3366" s="781"/>
      <c r="J3366" s="782"/>
      <c r="K3366" s="267"/>
      <c r="L3366" s="258"/>
    </row>
    <row r="3367" spans="2:12" ht="15.75">
      <c r="B3367" s="258"/>
      <c r="C3367" s="346"/>
      <c r="D3367" s="347"/>
      <c r="E3367" s="347"/>
      <c r="F3367" s="347"/>
      <c r="G3367" s="348"/>
      <c r="H3367" s="349"/>
      <c r="I3367" s="347"/>
      <c r="J3367" s="347"/>
      <c r="K3367" s="350"/>
      <c r="L3367" s="258"/>
    </row>
    <row r="3368" spans="2:12" ht="15.75">
      <c r="B3368" s="258"/>
      <c r="C3368" s="258"/>
      <c r="D3368" s="258"/>
      <c r="E3368" s="258"/>
      <c r="F3368" s="258"/>
      <c r="G3368" s="326"/>
      <c r="H3368" s="351"/>
      <c r="I3368" s="258"/>
      <c r="J3368" s="258"/>
      <c r="K3368" s="258"/>
      <c r="L3368" s="258"/>
    </row>
    <row r="3369" spans="2:12" ht="15.75">
      <c r="B3369" s="258"/>
      <c r="C3369" s="670"/>
      <c r="D3369" s="670"/>
      <c r="E3369" s="670"/>
      <c r="F3369" s="670"/>
      <c r="G3369" s="670"/>
      <c r="H3369" s="670"/>
      <c r="I3369" s="670"/>
      <c r="J3369" s="670"/>
      <c r="K3369" s="258"/>
      <c r="L3369" s="258"/>
    </row>
    <row r="3370" spans="2:12" ht="15.75">
      <c r="B3370" s="258"/>
      <c r="C3370" s="261"/>
      <c r="D3370" s="262"/>
      <c r="E3370" s="262"/>
      <c r="F3370" s="262"/>
      <c r="G3370" s="263"/>
      <c r="H3370" s="264"/>
      <c r="I3370" s="262"/>
      <c r="J3370" s="262"/>
      <c r="K3370" s="265"/>
      <c r="L3370" s="258"/>
    </row>
    <row r="3371" spans="2:12" ht="15.75">
      <c r="B3371" s="258"/>
      <c r="C3371" s="266"/>
      <c r="D3371" s="671"/>
      <c r="E3371" s="672"/>
      <c r="F3371" s="675" t="s">
        <v>592</v>
      </c>
      <c r="G3371" s="676"/>
      <c r="H3371" s="677"/>
      <c r="I3371" s="681" t="s">
        <v>593</v>
      </c>
      <c r="J3371" s="682"/>
      <c r="K3371" s="267"/>
      <c r="L3371" s="258"/>
    </row>
    <row r="3372" spans="2:12" ht="15.75">
      <c r="B3372" s="258"/>
      <c r="C3372" s="266"/>
      <c r="D3372" s="673"/>
      <c r="E3372" s="674"/>
      <c r="F3372" s="678"/>
      <c r="G3372" s="679"/>
      <c r="H3372" s="680"/>
      <c r="I3372" s="683" t="s">
        <v>594</v>
      </c>
      <c r="J3372" s="684"/>
      <c r="K3372" s="267"/>
      <c r="L3372" s="258"/>
    </row>
    <row r="3373" spans="2:12" ht="16.5">
      <c r="B3373" s="258"/>
      <c r="C3373" s="266"/>
      <c r="D3373" s="685" t="s">
        <v>595</v>
      </c>
      <c r="E3373" s="686"/>
      <c r="F3373" s="686"/>
      <c r="G3373" s="686"/>
      <c r="H3373" s="687"/>
      <c r="I3373" s="683" t="s">
        <v>596</v>
      </c>
      <c r="J3373" s="684"/>
      <c r="K3373" s="267"/>
      <c r="L3373" s="258"/>
    </row>
    <row r="3374" spans="2:12" ht="16.5">
      <c r="B3374" s="258"/>
      <c r="C3374" s="266"/>
      <c r="D3374" s="708" t="s">
        <v>597</v>
      </c>
      <c r="E3374" s="709"/>
      <c r="F3374" s="709"/>
      <c r="G3374" s="709"/>
      <c r="H3374" s="709"/>
      <c r="I3374" s="709"/>
      <c r="J3374" s="710"/>
      <c r="K3374" s="267"/>
      <c r="L3374" s="258"/>
    </row>
    <row r="3375" spans="2:12" ht="15.75">
      <c r="B3375" s="258"/>
      <c r="C3375" s="266"/>
      <c r="D3375" s="268"/>
      <c r="E3375" s="268"/>
      <c r="F3375" s="268"/>
      <c r="G3375" s="269"/>
      <c r="H3375" s="269"/>
      <c r="I3375" s="268"/>
      <c r="J3375" s="268"/>
      <c r="K3375" s="267"/>
      <c r="L3375" s="258"/>
    </row>
    <row r="3376" spans="2:12" ht="16.5">
      <c r="B3376" s="259"/>
      <c r="C3376" s="270"/>
      <c r="D3376" s="271" t="s">
        <v>598</v>
      </c>
      <c r="E3376" s="711" t="s">
        <v>599</v>
      </c>
      <c r="F3376" s="712"/>
      <c r="G3376" s="712"/>
      <c r="H3376" s="712"/>
      <c r="I3376" s="712"/>
      <c r="J3376" s="713"/>
      <c r="K3376" s="272"/>
      <c r="L3376" s="259"/>
    </row>
    <row r="3377" spans="2:12" ht="16.5">
      <c r="B3377" s="258"/>
      <c r="C3377" s="266"/>
      <c r="D3377" s="273">
        <v>1</v>
      </c>
      <c r="E3377" s="714" t="s">
        <v>832</v>
      </c>
      <c r="F3377" s="715"/>
      <c r="G3377" s="715"/>
      <c r="H3377" s="715"/>
      <c r="I3377" s="715"/>
      <c r="J3377" s="716"/>
      <c r="K3377" s="267"/>
      <c r="L3377" s="258"/>
    </row>
    <row r="3378" spans="2:12" ht="16.5">
      <c r="B3378" s="259"/>
      <c r="C3378" s="270"/>
      <c r="D3378" s="271" t="s">
        <v>601</v>
      </c>
      <c r="E3378" s="711" t="s">
        <v>602</v>
      </c>
      <c r="F3378" s="712"/>
      <c r="G3378" s="712"/>
      <c r="H3378" s="712"/>
      <c r="I3378" s="712"/>
      <c r="J3378" s="713"/>
      <c r="K3378" s="272"/>
      <c r="L3378" s="259"/>
    </row>
    <row r="3379" spans="2:12" ht="16.5">
      <c r="B3379" s="258"/>
      <c r="C3379" s="266"/>
      <c r="D3379" s="273">
        <v>1.03</v>
      </c>
      <c r="E3379" s="714" t="s">
        <v>833</v>
      </c>
      <c r="F3379" s="715"/>
      <c r="G3379" s="715"/>
      <c r="H3379" s="715"/>
      <c r="I3379" s="715"/>
      <c r="J3379" s="716"/>
      <c r="K3379" s="267"/>
      <c r="L3379" s="258"/>
    </row>
    <row r="3380" spans="2:12" ht="16.5">
      <c r="B3380" s="259"/>
      <c r="C3380" s="270"/>
      <c r="D3380" s="275" t="s">
        <v>834</v>
      </c>
      <c r="E3380" s="717" t="s">
        <v>605</v>
      </c>
      <c r="F3380" s="718"/>
      <c r="G3380" s="718"/>
      <c r="H3380" s="718"/>
      <c r="I3380" s="719"/>
      <c r="J3380" s="723" t="s">
        <v>606</v>
      </c>
      <c r="K3380" s="272"/>
      <c r="L3380" s="259"/>
    </row>
    <row r="3381" spans="2:12" ht="16.5">
      <c r="B3381" s="258"/>
      <c r="C3381" s="266"/>
      <c r="D3381" s="276" t="s">
        <v>838</v>
      </c>
      <c r="E3381" s="720"/>
      <c r="F3381" s="721"/>
      <c r="G3381" s="721"/>
      <c r="H3381" s="721"/>
      <c r="I3381" s="722"/>
      <c r="J3381" s="724"/>
      <c r="K3381" s="267"/>
      <c r="L3381" s="258"/>
    </row>
    <row r="3382" spans="2:12" ht="16.5">
      <c r="B3382" s="259"/>
      <c r="C3382" s="270"/>
      <c r="D3382" s="275" t="s">
        <v>604</v>
      </c>
      <c r="E3382" s="804" t="s">
        <v>347</v>
      </c>
      <c r="F3382" s="693"/>
      <c r="G3382" s="693"/>
      <c r="H3382" s="693"/>
      <c r="I3382" s="694"/>
      <c r="J3382" s="805" t="s">
        <v>338</v>
      </c>
      <c r="K3382" s="272"/>
      <c r="L3382" s="259"/>
    </row>
    <row r="3383" spans="2:12" ht="16.5">
      <c r="B3383" s="258"/>
      <c r="C3383" s="266"/>
      <c r="D3383" s="276" t="s">
        <v>838</v>
      </c>
      <c r="E3383" s="695"/>
      <c r="F3383" s="696"/>
      <c r="G3383" s="696"/>
      <c r="H3383" s="696"/>
      <c r="I3383" s="697"/>
      <c r="J3383" s="699"/>
      <c r="K3383" s="267"/>
      <c r="L3383" s="258"/>
    </row>
    <row r="3384" spans="2:12" ht="15.75">
      <c r="B3384" s="258"/>
      <c r="C3384" s="266"/>
      <c r="D3384" s="383"/>
      <c r="E3384" s="258"/>
      <c r="F3384" s="258"/>
      <c r="G3384" s="384"/>
      <c r="H3384" s="385"/>
      <c r="I3384" s="386"/>
      <c r="J3384" s="386"/>
      <c r="K3384" s="267"/>
      <c r="L3384" s="258"/>
    </row>
    <row r="3385" spans="2:12" ht="15.75">
      <c r="B3385" s="258"/>
      <c r="C3385" s="266"/>
      <c r="D3385" s="701" t="s">
        <v>609</v>
      </c>
      <c r="E3385" s="702"/>
      <c r="F3385" s="702"/>
      <c r="G3385" s="702"/>
      <c r="H3385" s="702"/>
      <c r="I3385" s="702"/>
      <c r="J3385" s="703"/>
      <c r="K3385" s="267"/>
      <c r="L3385" s="258"/>
    </row>
    <row r="3386" spans="2:12" ht="15.75">
      <c r="B3386" s="258"/>
      <c r="C3386" s="266"/>
      <c r="D3386" s="704" t="s">
        <v>70</v>
      </c>
      <c r="E3386" s="705"/>
      <c r="F3386" s="705"/>
      <c r="G3386" s="277" t="s">
        <v>606</v>
      </c>
      <c r="H3386" s="277" t="s">
        <v>610</v>
      </c>
      <c r="I3386" s="278" t="s">
        <v>611</v>
      </c>
      <c r="J3386" s="279" t="s">
        <v>612</v>
      </c>
      <c r="K3386" s="267"/>
      <c r="L3386" s="258"/>
    </row>
    <row r="3387" spans="2:12" ht="16.5">
      <c r="B3387" s="258"/>
      <c r="C3387" s="266"/>
      <c r="D3387" s="706" t="s">
        <v>829</v>
      </c>
      <c r="E3387" s="707"/>
      <c r="F3387" s="707"/>
      <c r="G3387" s="280" t="s">
        <v>109</v>
      </c>
      <c r="H3387" s="281">
        <v>484893.26</v>
      </c>
      <c r="I3387" s="282">
        <v>0.02</v>
      </c>
      <c r="J3387" s="283">
        <f>ROUND((+IF(D3387="","",H3387*I3387)),2)</f>
        <v>9697.8700000000008</v>
      </c>
      <c r="K3387" s="267"/>
      <c r="L3387" s="258"/>
    </row>
    <row r="3388" spans="2:12" ht="16.5">
      <c r="B3388" s="258"/>
      <c r="C3388" s="266"/>
      <c r="D3388" s="688"/>
      <c r="E3388" s="689"/>
      <c r="F3388" s="689"/>
      <c r="G3388" s="284" t="s">
        <v>618</v>
      </c>
      <c r="H3388" s="285" t="s">
        <v>618</v>
      </c>
      <c r="I3388" s="286"/>
      <c r="J3388" s="287" t="str">
        <f t="shared" ref="J3388:J3393" si="36">+IF(D3388="","",H3388*I3388)</f>
        <v/>
      </c>
      <c r="K3388" s="267"/>
      <c r="L3388" s="258"/>
    </row>
    <row r="3389" spans="2:12" ht="16.5">
      <c r="B3389" s="258"/>
      <c r="C3389" s="266"/>
      <c r="D3389" s="844"/>
      <c r="E3389" s="845"/>
      <c r="F3389" s="846"/>
      <c r="G3389" s="284" t="s">
        <v>618</v>
      </c>
      <c r="H3389" s="285" t="s">
        <v>618</v>
      </c>
      <c r="I3389" s="286"/>
      <c r="J3389" s="287" t="str">
        <f t="shared" si="36"/>
        <v/>
      </c>
      <c r="K3389" s="267"/>
      <c r="L3389" s="258"/>
    </row>
    <row r="3390" spans="2:12" ht="16.5">
      <c r="B3390" s="258"/>
      <c r="C3390" s="266"/>
      <c r="D3390" s="844"/>
      <c r="E3390" s="845"/>
      <c r="F3390" s="846"/>
      <c r="G3390" s="284" t="s">
        <v>618</v>
      </c>
      <c r="H3390" s="285" t="s">
        <v>618</v>
      </c>
      <c r="I3390" s="286"/>
      <c r="J3390" s="287" t="str">
        <f t="shared" si="36"/>
        <v/>
      </c>
      <c r="K3390" s="267"/>
      <c r="L3390" s="258"/>
    </row>
    <row r="3391" spans="2:12" ht="16.5">
      <c r="B3391" s="258"/>
      <c r="C3391" s="266"/>
      <c r="D3391" s="844"/>
      <c r="E3391" s="845"/>
      <c r="F3391" s="846"/>
      <c r="G3391" s="284" t="s">
        <v>618</v>
      </c>
      <c r="H3391" s="285" t="s">
        <v>618</v>
      </c>
      <c r="I3391" s="286"/>
      <c r="J3391" s="287" t="str">
        <f t="shared" si="36"/>
        <v/>
      </c>
      <c r="K3391" s="267"/>
      <c r="L3391" s="258"/>
    </row>
    <row r="3392" spans="2:12" ht="16.5">
      <c r="B3392" s="258"/>
      <c r="C3392" s="266"/>
      <c r="D3392" s="844"/>
      <c r="E3392" s="845"/>
      <c r="F3392" s="846"/>
      <c r="G3392" s="284" t="s">
        <v>618</v>
      </c>
      <c r="H3392" s="285" t="s">
        <v>618</v>
      </c>
      <c r="I3392" s="286"/>
      <c r="J3392" s="287" t="str">
        <f t="shared" si="36"/>
        <v/>
      </c>
      <c r="K3392" s="267"/>
      <c r="L3392" s="258"/>
    </row>
    <row r="3393" spans="2:12" ht="16.5">
      <c r="B3393" s="258"/>
      <c r="C3393" s="266"/>
      <c r="D3393" s="690"/>
      <c r="E3393" s="691"/>
      <c r="F3393" s="691"/>
      <c r="G3393" s="288" t="s">
        <v>618</v>
      </c>
      <c r="H3393" s="289" t="s">
        <v>618</v>
      </c>
      <c r="I3393" s="290"/>
      <c r="J3393" s="291" t="str">
        <f t="shared" si="36"/>
        <v/>
      </c>
      <c r="K3393" s="267"/>
      <c r="L3393" s="258"/>
    </row>
    <row r="3394" spans="2:12" ht="15.75">
      <c r="B3394" s="258"/>
      <c r="C3394" s="266"/>
      <c r="D3394" s="258"/>
      <c r="E3394" s="258"/>
      <c r="F3394" s="258"/>
      <c r="G3394" s="740" t="s">
        <v>619</v>
      </c>
      <c r="H3394" s="740"/>
      <c r="I3394" s="741"/>
      <c r="J3394" s="293">
        <f>+ROUND(SUM(J3387:J3393),2)</f>
        <v>9697.8700000000008</v>
      </c>
      <c r="K3394" s="267"/>
      <c r="L3394" s="258"/>
    </row>
    <row r="3395" spans="2:12" ht="15.75">
      <c r="B3395" s="258"/>
      <c r="C3395" s="266"/>
      <c r="D3395" s="258"/>
      <c r="E3395" s="258"/>
      <c r="F3395" s="258"/>
      <c r="G3395" s="294"/>
      <c r="H3395" s="294"/>
      <c r="I3395" s="292"/>
      <c r="J3395" s="295"/>
      <c r="K3395" s="267"/>
      <c r="L3395" s="258"/>
    </row>
    <row r="3396" spans="2:12" ht="15.75">
      <c r="B3396" s="258"/>
      <c r="C3396" s="266"/>
      <c r="D3396" s="701" t="s">
        <v>620</v>
      </c>
      <c r="E3396" s="702"/>
      <c r="F3396" s="702"/>
      <c r="G3396" s="702"/>
      <c r="H3396" s="702"/>
      <c r="I3396" s="702"/>
      <c r="J3396" s="703"/>
      <c r="K3396" s="267"/>
      <c r="L3396" s="258"/>
    </row>
    <row r="3397" spans="2:12" ht="15.75">
      <c r="B3397" s="258"/>
      <c r="C3397" s="266"/>
      <c r="D3397" s="747" t="s">
        <v>70</v>
      </c>
      <c r="E3397" s="747"/>
      <c r="F3397" s="747"/>
      <c r="G3397" s="297" t="s">
        <v>606</v>
      </c>
      <c r="H3397" s="297" t="s">
        <v>621</v>
      </c>
      <c r="I3397" s="296" t="s">
        <v>611</v>
      </c>
      <c r="J3397" s="296" t="s">
        <v>612</v>
      </c>
      <c r="K3397" s="267"/>
      <c r="L3397" s="258"/>
    </row>
    <row r="3398" spans="2:12" ht="15.75">
      <c r="B3398" s="258"/>
      <c r="C3398" s="266"/>
      <c r="D3398" s="748" t="s">
        <v>622</v>
      </c>
      <c r="E3398" s="749"/>
      <c r="F3398" s="749"/>
      <c r="G3398" s="361" t="s">
        <v>623</v>
      </c>
      <c r="H3398" s="299">
        <v>23379.75</v>
      </c>
      <c r="I3398" s="300">
        <v>0.05</v>
      </c>
      <c r="J3398" s="283">
        <f>+IF(D3398="","",H3398*I3398)</f>
        <v>1168.9875</v>
      </c>
      <c r="K3398" s="267"/>
      <c r="L3398" s="258"/>
    </row>
    <row r="3399" spans="2:12" ht="15.75">
      <c r="B3399" s="258"/>
      <c r="C3399" s="266"/>
      <c r="D3399" s="819" t="s">
        <v>686</v>
      </c>
      <c r="E3399" s="820"/>
      <c r="F3399" s="821"/>
      <c r="G3399" s="298" t="s">
        <v>659</v>
      </c>
      <c r="H3399" s="301">
        <v>27700</v>
      </c>
      <c r="I3399" s="302">
        <v>0.09</v>
      </c>
      <c r="J3399" s="287">
        <f>+IF(D3399="","",H3399*I3399)</f>
        <v>2493</v>
      </c>
      <c r="K3399" s="267"/>
      <c r="L3399" s="258"/>
    </row>
    <row r="3400" spans="2:12" ht="15.75">
      <c r="B3400" s="258"/>
      <c r="C3400" s="266"/>
      <c r="D3400" s="750"/>
      <c r="E3400" s="751"/>
      <c r="F3400" s="752"/>
      <c r="G3400" s="298" t="s">
        <v>618</v>
      </c>
      <c r="H3400" s="301" t="s">
        <v>618</v>
      </c>
      <c r="I3400" s="303"/>
      <c r="J3400" s="287" t="str">
        <f>+IF(D3400="","",H3400*I3400)</f>
        <v/>
      </c>
      <c r="K3400" s="267"/>
      <c r="L3400" s="258"/>
    </row>
    <row r="3401" spans="2:12" ht="15.75">
      <c r="B3401" s="258"/>
      <c r="C3401" s="266"/>
      <c r="D3401" s="737"/>
      <c r="E3401" s="738"/>
      <c r="F3401" s="739"/>
      <c r="G3401" s="304" t="s">
        <v>618</v>
      </c>
      <c r="H3401" s="305" t="s">
        <v>618</v>
      </c>
      <c r="I3401" s="306"/>
      <c r="J3401" s="307" t="str">
        <f>+IF(D3401="","",H3401*I3401)</f>
        <v/>
      </c>
      <c r="K3401" s="267"/>
      <c r="L3401" s="258"/>
    </row>
    <row r="3402" spans="2:12" ht="15.75">
      <c r="B3402" s="258"/>
      <c r="C3402" s="266"/>
      <c r="D3402" s="258"/>
      <c r="E3402" s="258"/>
      <c r="F3402" s="258"/>
      <c r="G3402" s="740" t="s">
        <v>624</v>
      </c>
      <c r="H3402" s="740"/>
      <c r="I3402" s="741"/>
      <c r="J3402" s="308">
        <f>ROUND(+SUM(J3398:J3401),2)</f>
        <v>3661.99</v>
      </c>
      <c r="K3402" s="267"/>
      <c r="L3402" s="258"/>
    </row>
    <row r="3403" spans="2:12" ht="15.75">
      <c r="B3403" s="258"/>
      <c r="C3403" s="266"/>
      <c r="D3403" s="670"/>
      <c r="E3403" s="670"/>
      <c r="F3403" s="670"/>
      <c r="G3403" s="670"/>
      <c r="H3403" s="670"/>
      <c r="I3403" s="670"/>
      <c r="J3403" s="670"/>
      <c r="K3403" s="267"/>
      <c r="L3403" s="258"/>
    </row>
    <row r="3404" spans="2:12" ht="15.75">
      <c r="B3404" s="258"/>
      <c r="C3404" s="266"/>
      <c r="D3404" s="742" t="s">
        <v>625</v>
      </c>
      <c r="E3404" s="743"/>
      <c r="F3404" s="743"/>
      <c r="G3404" s="743"/>
      <c r="H3404" s="743"/>
      <c r="I3404" s="743"/>
      <c r="J3404" s="744"/>
      <c r="K3404" s="267"/>
      <c r="L3404" s="309"/>
    </row>
    <row r="3405" spans="2:12" ht="15.75">
      <c r="B3405" s="310"/>
      <c r="C3405" s="311"/>
      <c r="D3405" s="745" t="s">
        <v>70</v>
      </c>
      <c r="E3405" s="746"/>
      <c r="F3405" s="746"/>
      <c r="G3405" s="313" t="s">
        <v>606</v>
      </c>
      <c r="H3405" s="314" t="s">
        <v>621</v>
      </c>
      <c r="I3405" s="312" t="s">
        <v>611</v>
      </c>
      <c r="J3405" s="315" t="s">
        <v>612</v>
      </c>
      <c r="K3405" s="316"/>
      <c r="L3405" s="317"/>
    </row>
    <row r="3406" spans="2:12" ht="15.75">
      <c r="B3406" s="258"/>
      <c r="C3406" s="266"/>
      <c r="D3406" s="725" t="s">
        <v>626</v>
      </c>
      <c r="E3406" s="726"/>
      <c r="F3406" s="726"/>
      <c r="G3406" s="318" t="s">
        <v>627</v>
      </c>
      <c r="H3406" s="319">
        <v>29224.691865875</v>
      </c>
      <c r="I3406" s="320">
        <v>0.8</v>
      </c>
      <c r="J3406" s="321">
        <f>(+IF(D3406="","",(H3406*I3406)))</f>
        <v>23379.753492700002</v>
      </c>
      <c r="K3406" s="267"/>
      <c r="L3406" s="309"/>
    </row>
    <row r="3407" spans="2:12" ht="15.75">
      <c r="B3407" s="258"/>
      <c r="C3407" s="266"/>
      <c r="D3407" s="725"/>
      <c r="E3407" s="726"/>
      <c r="F3407" s="726"/>
      <c r="G3407" s="318"/>
      <c r="H3407" s="319"/>
      <c r="I3407" s="320"/>
      <c r="J3407" s="321" t="str">
        <f>(+IF(D3407="","",(H3407*I3407)))</f>
        <v/>
      </c>
      <c r="K3407" s="267"/>
      <c r="L3407" s="309"/>
    </row>
    <row r="3408" spans="2:12" ht="15.75">
      <c r="B3408" s="258"/>
      <c r="C3408" s="266"/>
      <c r="D3408" s="725"/>
      <c r="E3408" s="726"/>
      <c r="F3408" s="726"/>
      <c r="G3408" s="318"/>
      <c r="H3408" s="319"/>
      <c r="I3408" s="320"/>
      <c r="J3408" s="321" t="str">
        <f>(+IF(D3408="","",(H3408*I3408)))</f>
        <v/>
      </c>
      <c r="K3408" s="267"/>
      <c r="L3408" s="309"/>
    </row>
    <row r="3409" spans="2:12" ht="15.75">
      <c r="B3409" s="258"/>
      <c r="C3409" s="266"/>
      <c r="D3409" s="727"/>
      <c r="E3409" s="728"/>
      <c r="F3409" s="728"/>
      <c r="G3409" s="322"/>
      <c r="H3409" s="323"/>
      <c r="I3409" s="324"/>
      <c r="J3409" s="325"/>
      <c r="K3409" s="267"/>
      <c r="L3409" s="309"/>
    </row>
    <row r="3410" spans="2:12" ht="15.75">
      <c r="B3410" s="258"/>
      <c r="C3410" s="266"/>
      <c r="D3410" s="258"/>
      <c r="E3410" s="258"/>
      <c r="F3410" s="258"/>
      <c r="G3410" s="729" t="s">
        <v>628</v>
      </c>
      <c r="H3410" s="729"/>
      <c r="I3410" s="730"/>
      <c r="J3410" s="293">
        <f>+ROUND(SUM(J3406:J3409),2)</f>
        <v>23379.75</v>
      </c>
      <c r="K3410" s="267"/>
      <c r="L3410" s="309"/>
    </row>
    <row r="3411" spans="2:12" ht="15.75">
      <c r="B3411" s="258"/>
      <c r="C3411" s="266"/>
      <c r="D3411" s="258"/>
      <c r="E3411" s="258"/>
      <c r="F3411" s="258"/>
      <c r="G3411" s="326"/>
      <c r="H3411" s="327"/>
      <c r="I3411" s="258"/>
      <c r="J3411" s="258"/>
      <c r="K3411" s="267"/>
      <c r="L3411" s="258"/>
    </row>
    <row r="3412" spans="2:12" ht="15.75">
      <c r="B3412" s="258"/>
      <c r="C3412" s="266"/>
      <c r="D3412" s="731" t="s">
        <v>629</v>
      </c>
      <c r="E3412" s="732"/>
      <c r="F3412" s="732"/>
      <c r="G3412" s="732"/>
      <c r="H3412" s="732"/>
      <c r="I3412" s="733"/>
      <c r="J3412" s="328">
        <f>ROUND((SUM(+J3394+J3402+J3410)),2)</f>
        <v>36739.61</v>
      </c>
      <c r="K3412" s="267"/>
      <c r="L3412" s="258"/>
    </row>
    <row r="3413" spans="2:12" ht="15.75">
      <c r="B3413" s="258"/>
      <c r="C3413" s="266"/>
      <c r="D3413" s="258"/>
      <c r="E3413" s="258"/>
      <c r="F3413" s="258"/>
      <c r="G3413" s="326"/>
      <c r="H3413" s="327"/>
      <c r="I3413" s="258"/>
      <c r="J3413" s="258"/>
      <c r="K3413" s="267"/>
      <c r="L3413" s="258"/>
    </row>
    <row r="3414" spans="2:12" ht="15.75">
      <c r="B3414" s="329"/>
      <c r="C3414" s="330"/>
      <c r="D3414" s="734" t="s">
        <v>630</v>
      </c>
      <c r="E3414" s="735"/>
      <c r="F3414" s="736"/>
      <c r="G3414" s="331"/>
      <c r="H3414" s="332"/>
      <c r="I3414" s="333">
        <v>0</v>
      </c>
      <c r="J3414" s="334">
        <f>+J3412*I3414</f>
        <v>0</v>
      </c>
      <c r="K3414" s="335"/>
      <c r="L3414" s="329"/>
    </row>
    <row r="3415" spans="2:12" ht="15.75">
      <c r="B3415" s="258"/>
      <c r="C3415" s="266"/>
      <c r="D3415" s="731" t="s">
        <v>631</v>
      </c>
      <c r="E3415" s="732"/>
      <c r="F3415" s="732"/>
      <c r="G3415" s="732"/>
      <c r="H3415" s="732"/>
      <c r="I3415" s="733"/>
      <c r="J3415" s="328">
        <f>+J3414+J3412</f>
        <v>36739.61</v>
      </c>
      <c r="K3415" s="267"/>
      <c r="L3415" s="258"/>
    </row>
    <row r="3416" spans="2:12" ht="15.75">
      <c r="B3416" s="258"/>
      <c r="C3416" s="266"/>
      <c r="D3416" s="258"/>
      <c r="E3416" s="258"/>
      <c r="F3416" s="258"/>
      <c r="G3416" s="326"/>
      <c r="H3416" s="327"/>
      <c r="I3416" s="258"/>
      <c r="J3416" s="258"/>
      <c r="K3416" s="267"/>
      <c r="L3416" s="258"/>
    </row>
    <row r="3417" spans="2:12" ht="15.75">
      <c r="B3417" s="329"/>
      <c r="C3417" s="330"/>
      <c r="D3417" s="771" t="s">
        <v>21</v>
      </c>
      <c r="E3417" s="772"/>
      <c r="F3417" s="772"/>
      <c r="G3417" s="336"/>
      <c r="H3417" s="337"/>
      <c r="I3417" s="338">
        <v>0.24</v>
      </c>
      <c r="J3417" s="339">
        <f>+J3412*I3417</f>
        <v>8817.5064000000002</v>
      </c>
      <c r="K3417" s="335"/>
      <c r="L3417" s="329"/>
    </row>
    <row r="3418" spans="2:12" ht="15.75">
      <c r="B3418" s="329"/>
      <c r="C3418" s="330"/>
      <c r="D3418" s="773" t="s">
        <v>632</v>
      </c>
      <c r="E3418" s="774"/>
      <c r="F3418" s="774"/>
      <c r="G3418" s="336"/>
      <c r="H3418" s="337"/>
      <c r="I3418" s="340">
        <v>0.01</v>
      </c>
      <c r="J3418" s="341">
        <f>+J3412*I3418</f>
        <v>367.39609999999999</v>
      </c>
      <c r="K3418" s="335"/>
      <c r="L3418" s="329"/>
    </row>
    <row r="3419" spans="2:12" ht="15.75">
      <c r="B3419" s="329"/>
      <c r="C3419" s="330"/>
      <c r="D3419" s="773" t="s">
        <v>75</v>
      </c>
      <c r="E3419" s="774"/>
      <c r="F3419" s="774"/>
      <c r="G3419" s="342"/>
      <c r="H3419" s="343"/>
      <c r="I3419" s="340">
        <v>0.05</v>
      </c>
      <c r="J3419" s="341">
        <f>+J3412*I3419</f>
        <v>1836.9805000000001</v>
      </c>
      <c r="K3419" s="335"/>
      <c r="L3419" s="329"/>
    </row>
    <row r="3420" spans="2:12" ht="15.75">
      <c r="B3420" s="258"/>
      <c r="C3420" s="266"/>
      <c r="D3420" s="775" t="s">
        <v>633</v>
      </c>
      <c r="E3420" s="776"/>
      <c r="F3420" s="776"/>
      <c r="G3420" s="776"/>
      <c r="H3420" s="776"/>
      <c r="I3420" s="776"/>
      <c r="J3420" s="344">
        <f>SUM(J3417:J3419)</f>
        <v>11021.883</v>
      </c>
      <c r="K3420" s="267"/>
      <c r="L3420" s="258"/>
    </row>
    <row r="3421" spans="2:12" ht="15.75">
      <c r="B3421" s="258"/>
      <c r="C3421" s="266"/>
      <c r="D3421" s="757"/>
      <c r="E3421" s="757"/>
      <c r="F3421" s="757"/>
      <c r="G3421" s="757"/>
      <c r="H3421" s="757"/>
      <c r="I3421" s="757"/>
      <c r="J3421" s="757"/>
      <c r="K3421" s="267"/>
      <c r="L3421" s="258"/>
    </row>
    <row r="3422" spans="2:12" ht="15.75">
      <c r="B3422" s="258"/>
      <c r="C3422" s="266"/>
      <c r="D3422" s="759" t="s">
        <v>634</v>
      </c>
      <c r="E3422" s="760"/>
      <c r="F3422" s="760"/>
      <c r="G3422" s="760"/>
      <c r="H3422" s="760"/>
      <c r="I3422" s="761"/>
      <c r="J3422" s="345">
        <f>ROUND(SUM(J3415+J3420),0)</f>
        <v>47761</v>
      </c>
      <c r="K3422" s="267"/>
      <c r="L3422" s="258"/>
    </row>
    <row r="3423" spans="2:12" ht="15.75">
      <c r="B3423" s="258"/>
      <c r="C3423" s="266"/>
      <c r="D3423" s="757"/>
      <c r="E3423" s="757"/>
      <c r="F3423" s="757"/>
      <c r="G3423" s="757"/>
      <c r="H3423" s="757"/>
      <c r="I3423" s="757"/>
      <c r="J3423" s="757"/>
      <c r="K3423" s="267"/>
      <c r="L3423" s="258"/>
    </row>
    <row r="3424" spans="2:12" ht="15.75">
      <c r="B3424" s="258"/>
      <c r="C3424" s="266"/>
      <c r="D3424" s="762" t="s">
        <v>635</v>
      </c>
      <c r="E3424" s="763"/>
      <c r="F3424" s="764"/>
      <c r="G3424" s="765"/>
      <c r="H3424" s="766"/>
      <c r="I3424" s="766"/>
      <c r="J3424" s="767"/>
      <c r="K3424" s="267"/>
      <c r="L3424" s="258"/>
    </row>
    <row r="3425" spans="2:12" ht="15.75">
      <c r="B3425" s="258"/>
      <c r="C3425" s="266"/>
      <c r="D3425" s="753"/>
      <c r="E3425" s="785"/>
      <c r="F3425" s="786"/>
      <c r="G3425" s="768"/>
      <c r="H3425" s="769"/>
      <c r="I3425" s="769"/>
      <c r="J3425" s="770"/>
      <c r="K3425" s="267"/>
      <c r="L3425" s="258"/>
    </row>
    <row r="3426" spans="2:12" ht="15.75">
      <c r="B3426" s="258"/>
      <c r="C3426" s="266"/>
      <c r="D3426" s="753"/>
      <c r="E3426" s="785"/>
      <c r="F3426" s="786"/>
      <c r="G3426" s="768" t="s">
        <v>636</v>
      </c>
      <c r="H3426" s="769"/>
      <c r="I3426" s="769"/>
      <c r="J3426" s="770"/>
      <c r="K3426" s="267"/>
      <c r="L3426" s="258"/>
    </row>
    <row r="3427" spans="2:12" ht="15.75">
      <c r="B3427" s="258"/>
      <c r="C3427" s="266"/>
      <c r="D3427" s="753"/>
      <c r="E3427" s="785"/>
      <c r="F3427" s="786"/>
      <c r="G3427" s="768" t="s">
        <v>637</v>
      </c>
      <c r="H3427" s="757"/>
      <c r="I3427" s="757"/>
      <c r="J3427" s="758"/>
      <c r="K3427" s="267"/>
      <c r="L3427" s="258"/>
    </row>
    <row r="3428" spans="2:12" ht="15.75">
      <c r="B3428" s="258"/>
      <c r="C3428" s="266"/>
      <c r="D3428" s="753"/>
      <c r="E3428" s="785"/>
      <c r="F3428" s="786"/>
      <c r="G3428" s="768" t="s">
        <v>79</v>
      </c>
      <c r="H3428" s="757"/>
      <c r="I3428" s="757"/>
      <c r="J3428" s="758"/>
      <c r="K3428" s="267"/>
      <c r="L3428" s="258"/>
    </row>
    <row r="3429" spans="2:12" ht="15.75">
      <c r="B3429" s="258"/>
      <c r="C3429" s="266"/>
      <c r="D3429" s="787"/>
      <c r="E3429" s="788"/>
      <c r="F3429" s="789"/>
      <c r="G3429" s="768" t="s">
        <v>636</v>
      </c>
      <c r="H3429" s="757"/>
      <c r="I3429" s="757"/>
      <c r="J3429" s="758"/>
      <c r="K3429" s="267"/>
      <c r="L3429" s="258"/>
    </row>
    <row r="3430" spans="2:12" ht="15.75">
      <c r="B3430" s="258"/>
      <c r="C3430" s="266"/>
      <c r="D3430" s="777"/>
      <c r="E3430" s="790"/>
      <c r="F3430" s="791"/>
      <c r="G3430" s="798" t="s">
        <v>638</v>
      </c>
      <c r="H3430" s="781"/>
      <c r="I3430" s="781"/>
      <c r="J3430" s="782"/>
      <c r="K3430" s="267"/>
      <c r="L3430" s="258"/>
    </row>
    <row r="3431" spans="2:12" ht="15.75">
      <c r="B3431" s="258"/>
      <c r="C3431" s="346"/>
      <c r="D3431" s="347"/>
      <c r="E3431" s="347"/>
      <c r="F3431" s="347"/>
      <c r="G3431" s="348"/>
      <c r="H3431" s="349"/>
      <c r="I3431" s="347"/>
      <c r="J3431" s="347"/>
      <c r="K3431" s="350"/>
      <c r="L3431" s="258"/>
    </row>
    <row r="3432" spans="2:12" ht="15.75">
      <c r="B3432" s="258"/>
      <c r="C3432" s="258"/>
      <c r="D3432" s="258"/>
      <c r="E3432" s="258"/>
      <c r="F3432" s="258"/>
      <c r="G3432" s="326"/>
      <c r="H3432" s="351"/>
      <c r="I3432" s="258"/>
      <c r="J3432" s="258"/>
      <c r="K3432" s="258"/>
      <c r="L3432" s="258"/>
    </row>
    <row r="3433" spans="2:12" ht="15.75">
      <c r="B3433" s="258"/>
      <c r="C3433" s="670"/>
      <c r="D3433" s="670"/>
      <c r="E3433" s="670"/>
      <c r="F3433" s="670"/>
      <c r="G3433" s="670"/>
      <c r="H3433" s="670"/>
      <c r="I3433" s="670"/>
      <c r="J3433" s="670"/>
      <c r="K3433" s="258"/>
      <c r="L3433" s="258"/>
    </row>
    <row r="3434" spans="2:12" ht="15.75">
      <c r="B3434" s="258"/>
      <c r="C3434" s="261"/>
      <c r="D3434" s="262"/>
      <c r="E3434" s="262"/>
      <c r="F3434" s="262"/>
      <c r="G3434" s="263"/>
      <c r="H3434" s="264"/>
      <c r="I3434" s="262"/>
      <c r="J3434" s="262"/>
      <c r="K3434" s="265"/>
      <c r="L3434" s="258"/>
    </row>
    <row r="3435" spans="2:12" ht="15.75">
      <c r="B3435" s="258"/>
      <c r="C3435" s="266"/>
      <c r="D3435" s="671"/>
      <c r="E3435" s="672"/>
      <c r="F3435" s="675" t="s">
        <v>592</v>
      </c>
      <c r="G3435" s="676"/>
      <c r="H3435" s="677"/>
      <c r="I3435" s="681" t="s">
        <v>593</v>
      </c>
      <c r="J3435" s="682"/>
      <c r="K3435" s="267"/>
      <c r="L3435" s="258"/>
    </row>
    <row r="3436" spans="2:12" ht="15.75">
      <c r="B3436" s="258"/>
      <c r="C3436" s="266"/>
      <c r="D3436" s="673"/>
      <c r="E3436" s="674"/>
      <c r="F3436" s="678"/>
      <c r="G3436" s="679"/>
      <c r="H3436" s="680"/>
      <c r="I3436" s="683" t="s">
        <v>594</v>
      </c>
      <c r="J3436" s="684"/>
      <c r="K3436" s="267"/>
      <c r="L3436" s="258"/>
    </row>
    <row r="3437" spans="2:12" ht="16.5">
      <c r="B3437" s="258"/>
      <c r="C3437" s="266"/>
      <c r="D3437" s="685" t="s">
        <v>595</v>
      </c>
      <c r="E3437" s="686"/>
      <c r="F3437" s="686"/>
      <c r="G3437" s="686"/>
      <c r="H3437" s="687"/>
      <c r="I3437" s="683" t="s">
        <v>596</v>
      </c>
      <c r="J3437" s="684"/>
      <c r="K3437" s="267"/>
      <c r="L3437" s="258"/>
    </row>
    <row r="3438" spans="2:12" ht="16.5">
      <c r="B3438" s="258"/>
      <c r="C3438" s="266"/>
      <c r="D3438" s="708" t="s">
        <v>597</v>
      </c>
      <c r="E3438" s="709"/>
      <c r="F3438" s="709"/>
      <c r="G3438" s="709"/>
      <c r="H3438" s="709"/>
      <c r="I3438" s="709"/>
      <c r="J3438" s="710"/>
      <c r="K3438" s="267"/>
      <c r="L3438" s="258"/>
    </row>
    <row r="3439" spans="2:12" ht="15.75">
      <c r="B3439" s="258"/>
      <c r="C3439" s="266"/>
      <c r="D3439" s="268"/>
      <c r="E3439" s="268"/>
      <c r="F3439" s="268"/>
      <c r="G3439" s="269"/>
      <c r="H3439" s="269"/>
      <c r="I3439" s="268"/>
      <c r="J3439" s="268"/>
      <c r="K3439" s="267"/>
      <c r="L3439" s="258"/>
    </row>
    <row r="3440" spans="2:12" ht="16.5">
      <c r="B3440" s="259"/>
      <c r="C3440" s="270"/>
      <c r="D3440" s="271" t="s">
        <v>598</v>
      </c>
      <c r="E3440" s="711" t="s">
        <v>599</v>
      </c>
      <c r="F3440" s="712"/>
      <c r="G3440" s="712"/>
      <c r="H3440" s="712"/>
      <c r="I3440" s="712"/>
      <c r="J3440" s="713"/>
      <c r="K3440" s="272"/>
      <c r="L3440" s="259"/>
    </row>
    <row r="3441" spans="2:12" ht="16.5">
      <c r="B3441" s="258"/>
      <c r="C3441" s="266"/>
      <c r="D3441" s="273">
        <v>2</v>
      </c>
      <c r="E3441" s="714" t="s">
        <v>653</v>
      </c>
      <c r="F3441" s="715"/>
      <c r="G3441" s="715"/>
      <c r="H3441" s="715"/>
      <c r="I3441" s="715"/>
      <c r="J3441" s="716"/>
      <c r="K3441" s="267"/>
      <c r="L3441" s="258"/>
    </row>
    <row r="3442" spans="2:12" ht="16.5">
      <c r="B3442" s="259"/>
      <c r="C3442" s="270"/>
      <c r="D3442" s="271" t="s">
        <v>601</v>
      </c>
      <c r="E3442" s="711" t="s">
        <v>602</v>
      </c>
      <c r="F3442" s="712"/>
      <c r="G3442" s="712"/>
      <c r="H3442" s="712"/>
      <c r="I3442" s="712"/>
      <c r="J3442" s="713"/>
      <c r="K3442" s="272"/>
      <c r="L3442" s="259"/>
    </row>
    <row r="3443" spans="2:12" ht="16.5">
      <c r="B3443" s="258"/>
      <c r="C3443" s="266"/>
      <c r="D3443" s="273">
        <v>2.0699999999999998</v>
      </c>
      <c r="E3443" s="714" t="s">
        <v>839</v>
      </c>
      <c r="F3443" s="715"/>
      <c r="G3443" s="715"/>
      <c r="H3443" s="715"/>
      <c r="I3443" s="715"/>
      <c r="J3443" s="716"/>
      <c r="K3443" s="267"/>
      <c r="L3443" s="258"/>
    </row>
    <row r="3444" spans="2:12" ht="16.5">
      <c r="B3444" s="259"/>
      <c r="C3444" s="270"/>
      <c r="D3444" s="275" t="s">
        <v>604</v>
      </c>
      <c r="E3444" s="717" t="s">
        <v>605</v>
      </c>
      <c r="F3444" s="718"/>
      <c r="G3444" s="718"/>
      <c r="H3444" s="718"/>
      <c r="I3444" s="719"/>
      <c r="J3444" s="723" t="s">
        <v>606</v>
      </c>
      <c r="K3444" s="272"/>
      <c r="L3444" s="259"/>
    </row>
    <row r="3445" spans="2:12" ht="16.5">
      <c r="B3445" s="258"/>
      <c r="C3445" s="266"/>
      <c r="D3445" s="276" t="s">
        <v>840</v>
      </c>
      <c r="E3445" s="720"/>
      <c r="F3445" s="721"/>
      <c r="G3445" s="721"/>
      <c r="H3445" s="721"/>
      <c r="I3445" s="722"/>
      <c r="J3445" s="724"/>
      <c r="K3445" s="267"/>
      <c r="L3445" s="258"/>
    </row>
    <row r="3446" spans="2:12" ht="16.5">
      <c r="B3446" s="259"/>
      <c r="C3446" s="270"/>
      <c r="D3446" s="275" t="s">
        <v>608</v>
      </c>
      <c r="E3446" s="692" t="s">
        <v>348</v>
      </c>
      <c r="F3446" s="693"/>
      <c r="G3446" s="693"/>
      <c r="H3446" s="693"/>
      <c r="I3446" s="694"/>
      <c r="J3446" s="698" t="s">
        <v>338</v>
      </c>
      <c r="K3446" s="272"/>
      <c r="L3446" s="259"/>
    </row>
    <row r="3447" spans="2:12" ht="16.5">
      <c r="B3447" s="258"/>
      <c r="C3447" s="266"/>
      <c r="D3447" s="276" t="s">
        <v>840</v>
      </c>
      <c r="E3447" s="695"/>
      <c r="F3447" s="696"/>
      <c r="G3447" s="696"/>
      <c r="H3447" s="696"/>
      <c r="I3447" s="697"/>
      <c r="J3447" s="699"/>
      <c r="K3447" s="267"/>
      <c r="L3447" s="258"/>
    </row>
    <row r="3448" spans="2:12" ht="15.75">
      <c r="B3448" s="258"/>
      <c r="C3448" s="266"/>
      <c r="D3448" s="700"/>
      <c r="E3448" s="700"/>
      <c r="F3448" s="700"/>
      <c r="G3448" s="700"/>
      <c r="H3448" s="700"/>
      <c r="I3448" s="700"/>
      <c r="J3448" s="700"/>
      <c r="K3448" s="267"/>
      <c r="L3448" s="258"/>
    </row>
    <row r="3449" spans="2:12" ht="15.75">
      <c r="B3449" s="258"/>
      <c r="C3449" s="266"/>
      <c r="D3449" s="701" t="s">
        <v>609</v>
      </c>
      <c r="E3449" s="702"/>
      <c r="F3449" s="702"/>
      <c r="G3449" s="702"/>
      <c r="H3449" s="702"/>
      <c r="I3449" s="702"/>
      <c r="J3449" s="703"/>
      <c r="K3449" s="267"/>
      <c r="L3449" s="258"/>
    </row>
    <row r="3450" spans="2:12" ht="15.75">
      <c r="B3450" s="258"/>
      <c r="C3450" s="266"/>
      <c r="D3450" s="704" t="s">
        <v>70</v>
      </c>
      <c r="E3450" s="705"/>
      <c r="F3450" s="705"/>
      <c r="G3450" s="277" t="s">
        <v>606</v>
      </c>
      <c r="H3450" s="277" t="s">
        <v>610</v>
      </c>
      <c r="I3450" s="278" t="s">
        <v>611</v>
      </c>
      <c r="J3450" s="279" t="s">
        <v>612</v>
      </c>
      <c r="K3450" s="267"/>
      <c r="L3450" s="258"/>
    </row>
    <row r="3451" spans="2:12" ht="16.5">
      <c r="B3451" s="258"/>
      <c r="C3451" s="266"/>
      <c r="D3451" s="706" t="s">
        <v>841</v>
      </c>
      <c r="E3451" s="707"/>
      <c r="F3451" s="707"/>
      <c r="G3451" s="280" t="s">
        <v>131</v>
      </c>
      <c r="H3451" s="281">
        <v>1550</v>
      </c>
      <c r="I3451" s="282">
        <v>0.01</v>
      </c>
      <c r="J3451" s="287">
        <f t="shared" ref="J3451:J3457" si="37">+IF(D3451="","",H3451*I3451)</f>
        <v>15.5</v>
      </c>
      <c r="K3451" s="267"/>
      <c r="L3451" s="258"/>
    </row>
    <row r="3452" spans="2:12" ht="16.5">
      <c r="B3452" s="258"/>
      <c r="C3452" s="266"/>
      <c r="D3452" s="688" t="s">
        <v>842</v>
      </c>
      <c r="E3452" s="689"/>
      <c r="F3452" s="689"/>
      <c r="G3452" s="284" t="s">
        <v>131</v>
      </c>
      <c r="H3452" s="285">
        <v>1168</v>
      </c>
      <c r="I3452" s="286">
        <v>2</v>
      </c>
      <c r="J3452" s="287">
        <f t="shared" si="37"/>
        <v>2336</v>
      </c>
      <c r="K3452" s="267"/>
      <c r="L3452" s="258"/>
    </row>
    <row r="3453" spans="2:12" ht="16.5">
      <c r="B3453" s="258"/>
      <c r="C3453" s="266"/>
      <c r="D3453" s="688" t="s">
        <v>843</v>
      </c>
      <c r="E3453" s="689"/>
      <c r="F3453" s="689"/>
      <c r="G3453" s="284" t="s">
        <v>131</v>
      </c>
      <c r="H3453" s="285">
        <v>670</v>
      </c>
      <c r="I3453" s="286">
        <v>0.26</v>
      </c>
      <c r="J3453" s="287">
        <f t="shared" si="37"/>
        <v>174.20000000000002</v>
      </c>
      <c r="K3453" s="267"/>
      <c r="L3453" s="258"/>
    </row>
    <row r="3454" spans="2:12" ht="16.5">
      <c r="B3454" s="258"/>
      <c r="C3454" s="266"/>
      <c r="D3454" s="688" t="s">
        <v>844</v>
      </c>
      <c r="E3454" s="689"/>
      <c r="F3454" s="689"/>
      <c r="G3454" s="284" t="s">
        <v>225</v>
      </c>
      <c r="H3454" s="285">
        <v>1845</v>
      </c>
      <c r="I3454" s="286">
        <v>0.04</v>
      </c>
      <c r="J3454" s="287">
        <f t="shared" si="37"/>
        <v>73.8</v>
      </c>
      <c r="K3454" s="267"/>
      <c r="L3454" s="258"/>
    </row>
    <row r="3455" spans="2:12" ht="16.5">
      <c r="B3455" s="258"/>
      <c r="C3455" s="266"/>
      <c r="D3455" s="688"/>
      <c r="E3455" s="689"/>
      <c r="F3455" s="689"/>
      <c r="G3455" s="284" t="s">
        <v>618</v>
      </c>
      <c r="H3455" s="285" t="s">
        <v>618</v>
      </c>
      <c r="I3455" s="286"/>
      <c r="J3455" s="287" t="str">
        <f t="shared" si="37"/>
        <v/>
      </c>
      <c r="K3455" s="267"/>
      <c r="L3455" s="258"/>
    </row>
    <row r="3456" spans="2:12" ht="16.5">
      <c r="B3456" s="258"/>
      <c r="C3456" s="266"/>
      <c r="D3456" s="688"/>
      <c r="E3456" s="689"/>
      <c r="F3456" s="689"/>
      <c r="G3456" s="284" t="s">
        <v>618</v>
      </c>
      <c r="H3456" s="285" t="s">
        <v>618</v>
      </c>
      <c r="I3456" s="286"/>
      <c r="J3456" s="287" t="str">
        <f t="shared" si="37"/>
        <v/>
      </c>
      <c r="K3456" s="267"/>
      <c r="L3456" s="258"/>
    </row>
    <row r="3457" spans="2:12" ht="16.5">
      <c r="B3457" s="258"/>
      <c r="C3457" s="266"/>
      <c r="D3457" s="690"/>
      <c r="E3457" s="691"/>
      <c r="F3457" s="691"/>
      <c r="G3457" s="288" t="s">
        <v>618</v>
      </c>
      <c r="H3457" s="289" t="s">
        <v>618</v>
      </c>
      <c r="I3457" s="290"/>
      <c r="J3457" s="291" t="str">
        <f t="shared" si="37"/>
        <v/>
      </c>
      <c r="K3457" s="267"/>
      <c r="L3457" s="258"/>
    </row>
    <row r="3458" spans="2:12" ht="15.75">
      <c r="B3458" s="258"/>
      <c r="C3458" s="266"/>
      <c r="D3458" s="258"/>
      <c r="E3458" s="258"/>
      <c r="F3458" s="258"/>
      <c r="G3458" s="740" t="s">
        <v>619</v>
      </c>
      <c r="H3458" s="740"/>
      <c r="I3458" s="741"/>
      <c r="J3458" s="293">
        <f>+ROUND(SUM(J3451:J3457),2)</f>
        <v>2599.5</v>
      </c>
      <c r="K3458" s="267"/>
      <c r="L3458" s="258"/>
    </row>
    <row r="3459" spans="2:12" ht="15.75">
      <c r="B3459" s="258"/>
      <c r="C3459" s="266"/>
      <c r="D3459" s="258"/>
      <c r="E3459" s="258"/>
      <c r="F3459" s="258"/>
      <c r="G3459" s="294"/>
      <c r="H3459" s="294"/>
      <c r="I3459" s="292"/>
      <c r="J3459" s="295"/>
      <c r="K3459" s="267"/>
      <c r="L3459" s="258"/>
    </row>
    <row r="3460" spans="2:12" ht="15.75">
      <c r="B3460" s="258"/>
      <c r="C3460" s="266"/>
      <c r="D3460" s="701" t="s">
        <v>620</v>
      </c>
      <c r="E3460" s="702"/>
      <c r="F3460" s="702"/>
      <c r="G3460" s="702"/>
      <c r="H3460" s="702"/>
      <c r="I3460" s="702"/>
      <c r="J3460" s="703"/>
      <c r="K3460" s="267"/>
      <c r="L3460" s="258"/>
    </row>
    <row r="3461" spans="2:12" ht="15.75">
      <c r="B3461" s="258"/>
      <c r="C3461" s="266"/>
      <c r="D3461" s="747" t="s">
        <v>70</v>
      </c>
      <c r="E3461" s="747"/>
      <c r="F3461" s="747"/>
      <c r="G3461" s="297" t="s">
        <v>606</v>
      </c>
      <c r="H3461" s="297" t="s">
        <v>621</v>
      </c>
      <c r="I3461" s="296" t="s">
        <v>611</v>
      </c>
      <c r="J3461" s="296" t="s">
        <v>612</v>
      </c>
      <c r="K3461" s="267"/>
      <c r="L3461" s="258"/>
    </row>
    <row r="3462" spans="2:12" ht="15.75">
      <c r="B3462" s="258"/>
      <c r="C3462" s="266"/>
      <c r="D3462" s="748" t="s">
        <v>622</v>
      </c>
      <c r="E3462" s="749"/>
      <c r="F3462" s="749"/>
      <c r="G3462" s="361" t="s">
        <v>623</v>
      </c>
      <c r="H3462" s="299">
        <v>7364.62</v>
      </c>
      <c r="I3462" s="300">
        <v>0.05</v>
      </c>
      <c r="J3462" s="283">
        <f>+IF(D3462="","",H3462*I3462)</f>
        <v>368.23099999999999</v>
      </c>
      <c r="K3462" s="267"/>
      <c r="L3462" s="258"/>
    </row>
    <row r="3463" spans="2:12" ht="15.75">
      <c r="B3463" s="258"/>
      <c r="C3463" s="266"/>
      <c r="D3463" s="750"/>
      <c r="E3463" s="751"/>
      <c r="F3463" s="752"/>
      <c r="G3463" s="298" t="s">
        <v>618</v>
      </c>
      <c r="H3463" s="301" t="s">
        <v>618</v>
      </c>
      <c r="I3463" s="302"/>
      <c r="J3463" s="287" t="str">
        <f>+IF(D3463="","",H3463*I3463)</f>
        <v/>
      </c>
      <c r="K3463" s="267"/>
      <c r="L3463" s="258"/>
    </row>
    <row r="3464" spans="2:12" ht="15.75">
      <c r="B3464" s="258"/>
      <c r="C3464" s="266"/>
      <c r="D3464" s="750"/>
      <c r="E3464" s="751"/>
      <c r="F3464" s="752"/>
      <c r="G3464" s="298" t="s">
        <v>618</v>
      </c>
      <c r="H3464" s="301" t="s">
        <v>618</v>
      </c>
      <c r="I3464" s="303"/>
      <c r="J3464" s="287" t="str">
        <f>+IF(D3464="","",H3464*I3464)</f>
        <v/>
      </c>
      <c r="K3464" s="267"/>
      <c r="L3464" s="258"/>
    </row>
    <row r="3465" spans="2:12" ht="15.75">
      <c r="B3465" s="258"/>
      <c r="C3465" s="266"/>
      <c r="D3465" s="783"/>
      <c r="E3465" s="784"/>
      <c r="F3465" s="784"/>
      <c r="G3465" s="304" t="s">
        <v>618</v>
      </c>
      <c r="H3465" s="305" t="s">
        <v>618</v>
      </c>
      <c r="I3465" s="306"/>
      <c r="J3465" s="307" t="str">
        <f>+IF(D3465="","",H3465*I3465)</f>
        <v/>
      </c>
      <c r="K3465" s="267"/>
      <c r="L3465" s="258"/>
    </row>
    <row r="3466" spans="2:12" ht="15.75">
      <c r="B3466" s="258"/>
      <c r="C3466" s="266"/>
      <c r="D3466" s="258"/>
      <c r="E3466" s="258"/>
      <c r="F3466" s="258"/>
      <c r="G3466" s="740" t="s">
        <v>624</v>
      </c>
      <c r="H3466" s="740"/>
      <c r="I3466" s="741"/>
      <c r="J3466" s="308">
        <f>ROUND(+SUM(J3462:J3465),2)</f>
        <v>368.23</v>
      </c>
      <c r="K3466" s="267"/>
      <c r="L3466" s="258"/>
    </row>
    <row r="3467" spans="2:12" ht="15.75">
      <c r="B3467" s="258"/>
      <c r="C3467" s="266"/>
      <c r="D3467" s="670"/>
      <c r="E3467" s="670"/>
      <c r="F3467" s="670"/>
      <c r="G3467" s="670"/>
      <c r="H3467" s="670"/>
      <c r="I3467" s="670"/>
      <c r="J3467" s="670"/>
      <c r="K3467" s="267"/>
      <c r="L3467" s="258"/>
    </row>
    <row r="3468" spans="2:12" ht="15.75">
      <c r="B3468" s="258"/>
      <c r="C3468" s="266"/>
      <c r="D3468" s="742" t="s">
        <v>625</v>
      </c>
      <c r="E3468" s="743"/>
      <c r="F3468" s="743"/>
      <c r="G3468" s="743"/>
      <c r="H3468" s="743"/>
      <c r="I3468" s="743"/>
      <c r="J3468" s="744"/>
      <c r="K3468" s="267"/>
      <c r="L3468" s="309"/>
    </row>
    <row r="3469" spans="2:12" ht="15.75">
      <c r="B3469" s="310"/>
      <c r="C3469" s="311"/>
      <c r="D3469" s="745" t="s">
        <v>70</v>
      </c>
      <c r="E3469" s="746"/>
      <c r="F3469" s="746"/>
      <c r="G3469" s="313" t="s">
        <v>606</v>
      </c>
      <c r="H3469" s="314" t="s">
        <v>621</v>
      </c>
      <c r="I3469" s="312" t="s">
        <v>611</v>
      </c>
      <c r="J3469" s="315" t="s">
        <v>612</v>
      </c>
      <c r="K3469" s="316"/>
      <c r="L3469" s="317"/>
    </row>
    <row r="3470" spans="2:12" ht="15.75">
      <c r="B3470" s="258"/>
      <c r="C3470" s="266"/>
      <c r="D3470" s="725" t="s">
        <v>845</v>
      </c>
      <c r="E3470" s="726"/>
      <c r="F3470" s="726"/>
      <c r="G3470" s="318" t="s">
        <v>627</v>
      </c>
      <c r="H3470" s="319">
        <v>49097.481124999998</v>
      </c>
      <c r="I3470" s="320">
        <v>0.15</v>
      </c>
      <c r="J3470" s="321">
        <f>(+IF(D3470="","",(H3470*I3470)))</f>
        <v>7364.6221687499992</v>
      </c>
      <c r="K3470" s="267"/>
      <c r="L3470" s="309"/>
    </row>
    <row r="3471" spans="2:12" ht="15.75">
      <c r="B3471" s="258"/>
      <c r="C3471" s="266"/>
      <c r="D3471" s="725"/>
      <c r="E3471" s="726"/>
      <c r="F3471" s="726"/>
      <c r="G3471" s="318"/>
      <c r="H3471" s="319" t="s">
        <v>618</v>
      </c>
      <c r="I3471" s="320"/>
      <c r="J3471" s="321" t="str">
        <f>(+IF(D3471="","",(H3471*I3471)))</f>
        <v/>
      </c>
      <c r="K3471" s="267"/>
      <c r="L3471" s="309"/>
    </row>
    <row r="3472" spans="2:12" ht="15.75">
      <c r="B3472" s="258"/>
      <c r="C3472" s="266"/>
      <c r="D3472" s="725"/>
      <c r="E3472" s="726"/>
      <c r="F3472" s="726"/>
      <c r="G3472" s="318"/>
      <c r="H3472" s="319"/>
      <c r="I3472" s="320"/>
      <c r="J3472" s="321" t="str">
        <f>(+IF(D3472="","",(H3472*I3472)))</f>
        <v/>
      </c>
      <c r="K3472" s="267"/>
      <c r="L3472" s="309"/>
    </row>
    <row r="3473" spans="2:12" ht="15.75">
      <c r="B3473" s="258"/>
      <c r="C3473" s="266"/>
      <c r="D3473" s="727"/>
      <c r="E3473" s="728"/>
      <c r="F3473" s="728"/>
      <c r="G3473" s="322"/>
      <c r="H3473" s="323"/>
      <c r="I3473" s="324"/>
      <c r="J3473" s="325"/>
      <c r="K3473" s="267"/>
      <c r="L3473" s="309"/>
    </row>
    <row r="3474" spans="2:12" ht="15.75">
      <c r="B3474" s="258"/>
      <c r="C3474" s="266"/>
      <c r="D3474" s="258"/>
      <c r="E3474" s="258"/>
      <c r="F3474" s="258"/>
      <c r="G3474" s="729" t="s">
        <v>628</v>
      </c>
      <c r="H3474" s="729"/>
      <c r="I3474" s="730"/>
      <c r="J3474" s="293">
        <f>+ROUND(SUM(J3470:J3473),2)</f>
        <v>7364.62</v>
      </c>
      <c r="K3474" s="267"/>
      <c r="L3474" s="309"/>
    </row>
    <row r="3475" spans="2:12" ht="15.75">
      <c r="B3475" s="258"/>
      <c r="C3475" s="266"/>
      <c r="D3475" s="258"/>
      <c r="E3475" s="258"/>
      <c r="F3475" s="258"/>
      <c r="G3475" s="326"/>
      <c r="H3475" s="327"/>
      <c r="I3475" s="258"/>
      <c r="J3475" s="258"/>
      <c r="K3475" s="267"/>
      <c r="L3475" s="258"/>
    </row>
    <row r="3476" spans="2:12" ht="15.75">
      <c r="B3476" s="258"/>
      <c r="C3476" s="266"/>
      <c r="D3476" s="731" t="s">
        <v>629</v>
      </c>
      <c r="E3476" s="732"/>
      <c r="F3476" s="732"/>
      <c r="G3476" s="732"/>
      <c r="H3476" s="732"/>
      <c r="I3476" s="733"/>
      <c r="J3476" s="328">
        <f>ROUND((SUM(+J3458+J3466+J3474)),2)</f>
        <v>10332.35</v>
      </c>
      <c r="K3476" s="267"/>
      <c r="L3476" s="258"/>
    </row>
    <row r="3477" spans="2:12" ht="15.75">
      <c r="B3477" s="258"/>
      <c r="C3477" s="266"/>
      <c r="D3477" s="258"/>
      <c r="E3477" s="258"/>
      <c r="F3477" s="258"/>
      <c r="G3477" s="326"/>
      <c r="H3477" s="327"/>
      <c r="I3477" s="258"/>
      <c r="J3477" s="258"/>
      <c r="K3477" s="267"/>
      <c r="L3477" s="258"/>
    </row>
    <row r="3478" spans="2:12" ht="15.75">
      <c r="B3478" s="329"/>
      <c r="C3478" s="330"/>
      <c r="D3478" s="734" t="s">
        <v>630</v>
      </c>
      <c r="E3478" s="735"/>
      <c r="F3478" s="736"/>
      <c r="G3478" s="331"/>
      <c r="H3478" s="332"/>
      <c r="I3478" s="333">
        <v>0</v>
      </c>
      <c r="J3478" s="334">
        <f>+J3476*I3478</f>
        <v>0</v>
      </c>
      <c r="K3478" s="335"/>
      <c r="L3478" s="329"/>
    </row>
    <row r="3479" spans="2:12" ht="15.75">
      <c r="B3479" s="258"/>
      <c r="C3479" s="266"/>
      <c r="D3479" s="731" t="s">
        <v>631</v>
      </c>
      <c r="E3479" s="732"/>
      <c r="F3479" s="732"/>
      <c r="G3479" s="732"/>
      <c r="H3479" s="732"/>
      <c r="I3479" s="733"/>
      <c r="J3479" s="328">
        <f>+J3478+J3476</f>
        <v>10332.35</v>
      </c>
      <c r="K3479" s="267"/>
      <c r="L3479" s="258"/>
    </row>
    <row r="3480" spans="2:12" ht="15.75">
      <c r="B3480" s="258"/>
      <c r="C3480" s="266"/>
      <c r="D3480" s="258"/>
      <c r="E3480" s="258"/>
      <c r="F3480" s="258"/>
      <c r="G3480" s="326"/>
      <c r="H3480" s="327"/>
      <c r="I3480" s="258"/>
      <c r="J3480" s="258"/>
      <c r="K3480" s="267"/>
      <c r="L3480" s="258"/>
    </row>
    <row r="3481" spans="2:12" ht="15.75">
      <c r="B3481" s="329"/>
      <c r="C3481" s="330"/>
      <c r="D3481" s="771" t="s">
        <v>21</v>
      </c>
      <c r="E3481" s="772"/>
      <c r="F3481" s="772"/>
      <c r="G3481" s="336"/>
      <c r="H3481" s="337"/>
      <c r="I3481" s="338">
        <v>0.24</v>
      </c>
      <c r="J3481" s="339">
        <f>+J3476*I3481</f>
        <v>2479.7640000000001</v>
      </c>
      <c r="K3481" s="335"/>
      <c r="L3481" s="329"/>
    </row>
    <row r="3482" spans="2:12" ht="15.75">
      <c r="B3482" s="329"/>
      <c r="C3482" s="330"/>
      <c r="D3482" s="773" t="s">
        <v>632</v>
      </c>
      <c r="E3482" s="774"/>
      <c r="F3482" s="774"/>
      <c r="G3482" s="336"/>
      <c r="H3482" s="337"/>
      <c r="I3482" s="340">
        <v>0.01</v>
      </c>
      <c r="J3482" s="341">
        <f>+J3476*I3482</f>
        <v>103.32350000000001</v>
      </c>
      <c r="K3482" s="335"/>
      <c r="L3482" s="329"/>
    </row>
    <row r="3483" spans="2:12" ht="15.75">
      <c r="B3483" s="329"/>
      <c r="C3483" s="330"/>
      <c r="D3483" s="773" t="s">
        <v>75</v>
      </c>
      <c r="E3483" s="774"/>
      <c r="F3483" s="774"/>
      <c r="G3483" s="342"/>
      <c r="H3483" s="343"/>
      <c r="I3483" s="340">
        <v>0.05</v>
      </c>
      <c r="J3483" s="341">
        <f>+J3476*I3483</f>
        <v>516.61750000000006</v>
      </c>
      <c r="K3483" s="335"/>
      <c r="L3483" s="329"/>
    </row>
    <row r="3484" spans="2:12" ht="15.75">
      <c r="B3484" s="258"/>
      <c r="C3484" s="266"/>
      <c r="D3484" s="775" t="s">
        <v>633</v>
      </c>
      <c r="E3484" s="776"/>
      <c r="F3484" s="776"/>
      <c r="G3484" s="776"/>
      <c r="H3484" s="776"/>
      <c r="I3484" s="776"/>
      <c r="J3484" s="344">
        <f>SUM(J3481:J3483)</f>
        <v>3099.7049999999999</v>
      </c>
      <c r="K3484" s="267"/>
      <c r="L3484" s="258"/>
    </row>
    <row r="3485" spans="2:12" ht="15.75">
      <c r="B3485" s="258"/>
      <c r="C3485" s="266"/>
      <c r="D3485" s="757"/>
      <c r="E3485" s="757"/>
      <c r="F3485" s="757"/>
      <c r="G3485" s="757"/>
      <c r="H3485" s="757"/>
      <c r="I3485" s="757"/>
      <c r="J3485" s="757"/>
      <c r="K3485" s="267"/>
      <c r="L3485" s="258"/>
    </row>
    <row r="3486" spans="2:12" ht="15.75">
      <c r="B3486" s="258"/>
      <c r="C3486" s="266"/>
      <c r="D3486" s="759" t="s">
        <v>634</v>
      </c>
      <c r="E3486" s="760"/>
      <c r="F3486" s="760"/>
      <c r="G3486" s="760"/>
      <c r="H3486" s="760"/>
      <c r="I3486" s="761"/>
      <c r="J3486" s="345">
        <f>ROUND(SUM(J3479+J3484),0)</f>
        <v>13432</v>
      </c>
      <c r="K3486" s="267"/>
      <c r="L3486" s="258"/>
    </row>
    <row r="3487" spans="2:12" ht="15.75">
      <c r="B3487" s="258"/>
      <c r="C3487" s="266"/>
      <c r="D3487" s="757"/>
      <c r="E3487" s="757"/>
      <c r="F3487" s="757"/>
      <c r="G3487" s="757"/>
      <c r="H3487" s="757"/>
      <c r="I3487" s="757"/>
      <c r="J3487" s="757"/>
      <c r="K3487" s="267"/>
      <c r="L3487" s="258"/>
    </row>
    <row r="3488" spans="2:12" ht="15.75">
      <c r="B3488" s="258"/>
      <c r="C3488" s="266"/>
      <c r="D3488" s="762" t="s">
        <v>635</v>
      </c>
      <c r="E3488" s="763"/>
      <c r="F3488" s="764"/>
      <c r="G3488" s="765"/>
      <c r="H3488" s="766"/>
      <c r="I3488" s="766"/>
      <c r="J3488" s="767"/>
      <c r="K3488" s="267"/>
      <c r="L3488" s="258"/>
    </row>
    <row r="3489" spans="2:12" ht="15.75">
      <c r="B3489" s="258"/>
      <c r="C3489" s="266"/>
      <c r="D3489" s="753"/>
      <c r="E3489" s="785"/>
      <c r="F3489" s="786"/>
      <c r="G3489" s="768"/>
      <c r="H3489" s="769"/>
      <c r="I3489" s="769"/>
      <c r="J3489" s="770"/>
      <c r="K3489" s="267"/>
      <c r="L3489" s="258"/>
    </row>
    <row r="3490" spans="2:12" ht="15.75">
      <c r="B3490" s="258"/>
      <c r="C3490" s="266"/>
      <c r="D3490" s="753"/>
      <c r="E3490" s="785"/>
      <c r="F3490" s="786"/>
      <c r="G3490" s="756" t="s">
        <v>636</v>
      </c>
      <c r="H3490" s="757"/>
      <c r="I3490" s="757"/>
      <c r="J3490" s="758"/>
      <c r="K3490" s="267"/>
      <c r="L3490" s="258"/>
    </row>
    <row r="3491" spans="2:12" ht="15.75">
      <c r="B3491" s="258"/>
      <c r="C3491" s="266"/>
      <c r="D3491" s="753"/>
      <c r="E3491" s="785"/>
      <c r="F3491" s="786"/>
      <c r="G3491" s="756" t="s">
        <v>637</v>
      </c>
      <c r="H3491" s="757"/>
      <c r="I3491" s="757"/>
      <c r="J3491" s="758"/>
      <c r="K3491" s="267"/>
      <c r="L3491" s="258"/>
    </row>
    <row r="3492" spans="2:12" ht="15.75">
      <c r="B3492" s="258"/>
      <c r="C3492" s="266"/>
      <c r="D3492" s="753"/>
      <c r="E3492" s="785"/>
      <c r="F3492" s="786"/>
      <c r="G3492" s="756" t="s">
        <v>79</v>
      </c>
      <c r="H3492" s="757"/>
      <c r="I3492" s="757"/>
      <c r="J3492" s="758"/>
      <c r="K3492" s="267"/>
      <c r="L3492" s="258"/>
    </row>
    <row r="3493" spans="2:12" ht="15.75">
      <c r="B3493" s="258"/>
      <c r="C3493" s="266"/>
      <c r="D3493" s="787"/>
      <c r="E3493" s="788"/>
      <c r="F3493" s="789"/>
      <c r="G3493" s="756" t="s">
        <v>636</v>
      </c>
      <c r="H3493" s="757"/>
      <c r="I3493" s="757"/>
      <c r="J3493" s="758"/>
      <c r="K3493" s="267"/>
      <c r="L3493" s="258"/>
    </row>
    <row r="3494" spans="2:12" ht="15.75">
      <c r="B3494" s="258"/>
      <c r="C3494" s="266"/>
      <c r="D3494" s="777"/>
      <c r="E3494" s="790"/>
      <c r="F3494" s="791"/>
      <c r="G3494" s="780" t="s">
        <v>638</v>
      </c>
      <c r="H3494" s="781"/>
      <c r="I3494" s="781"/>
      <c r="J3494" s="782"/>
      <c r="K3494" s="267"/>
      <c r="L3494" s="258"/>
    </row>
    <row r="3495" spans="2:12" ht="15.75">
      <c r="B3495" s="258"/>
      <c r="C3495" s="346"/>
      <c r="D3495" s="347"/>
      <c r="E3495" s="347"/>
      <c r="F3495" s="347"/>
      <c r="G3495" s="348"/>
      <c r="H3495" s="349"/>
      <c r="I3495" s="347"/>
      <c r="J3495" s="347"/>
      <c r="K3495" s="350"/>
      <c r="L3495" s="258"/>
    </row>
    <row r="3496" spans="2:12" ht="15.75">
      <c r="B3496" s="258"/>
      <c r="C3496" s="258"/>
      <c r="D3496" s="258"/>
      <c r="E3496" s="258"/>
      <c r="F3496" s="258"/>
      <c r="G3496" s="326"/>
      <c r="H3496" s="351"/>
      <c r="I3496" s="258"/>
      <c r="J3496" s="258"/>
      <c r="K3496" s="258"/>
      <c r="L3496" s="258"/>
    </row>
    <row r="3497" spans="2:12" ht="15.75">
      <c r="B3497" s="258"/>
      <c r="C3497" s="670"/>
      <c r="D3497" s="670"/>
      <c r="E3497" s="670"/>
      <c r="F3497" s="670"/>
      <c r="G3497" s="670"/>
      <c r="H3497" s="670"/>
      <c r="I3497" s="670"/>
      <c r="J3497" s="670"/>
      <c r="K3497" s="258"/>
      <c r="L3497" s="258"/>
    </row>
    <row r="3498" spans="2:12" ht="15.75">
      <c r="B3498" s="258"/>
      <c r="C3498" s="261"/>
      <c r="D3498" s="262"/>
      <c r="E3498" s="262"/>
      <c r="F3498" s="262"/>
      <c r="G3498" s="263"/>
      <c r="H3498" s="264"/>
      <c r="I3498" s="262"/>
      <c r="J3498" s="262"/>
      <c r="K3498" s="265"/>
      <c r="L3498" s="258"/>
    </row>
    <row r="3499" spans="2:12" ht="15.75">
      <c r="B3499" s="258"/>
      <c r="C3499" s="266"/>
      <c r="D3499" s="671"/>
      <c r="E3499" s="672"/>
      <c r="F3499" s="675" t="s">
        <v>592</v>
      </c>
      <c r="G3499" s="676"/>
      <c r="H3499" s="677"/>
      <c r="I3499" s="681" t="s">
        <v>593</v>
      </c>
      <c r="J3499" s="682"/>
      <c r="K3499" s="267"/>
      <c r="L3499" s="258"/>
    </row>
    <row r="3500" spans="2:12" ht="15.75">
      <c r="B3500" s="258"/>
      <c r="C3500" s="266"/>
      <c r="D3500" s="673"/>
      <c r="E3500" s="674"/>
      <c r="F3500" s="678"/>
      <c r="G3500" s="679"/>
      <c r="H3500" s="680"/>
      <c r="I3500" s="683" t="s">
        <v>594</v>
      </c>
      <c r="J3500" s="684"/>
      <c r="K3500" s="267"/>
      <c r="L3500" s="258"/>
    </row>
    <row r="3501" spans="2:12" ht="16.5">
      <c r="B3501" s="258"/>
      <c r="C3501" s="266"/>
      <c r="D3501" s="685" t="s">
        <v>595</v>
      </c>
      <c r="E3501" s="686"/>
      <c r="F3501" s="686"/>
      <c r="G3501" s="686"/>
      <c r="H3501" s="687"/>
      <c r="I3501" s="683" t="s">
        <v>596</v>
      </c>
      <c r="J3501" s="684"/>
      <c r="K3501" s="267"/>
      <c r="L3501" s="258"/>
    </row>
    <row r="3502" spans="2:12" ht="16.5">
      <c r="B3502" s="258"/>
      <c r="C3502" s="266"/>
      <c r="D3502" s="708" t="s">
        <v>597</v>
      </c>
      <c r="E3502" s="709"/>
      <c r="F3502" s="709"/>
      <c r="G3502" s="709"/>
      <c r="H3502" s="709"/>
      <c r="I3502" s="709"/>
      <c r="J3502" s="710"/>
      <c r="K3502" s="267"/>
      <c r="L3502" s="258"/>
    </row>
    <row r="3503" spans="2:12" ht="15.75">
      <c r="B3503" s="258"/>
      <c r="C3503" s="266"/>
      <c r="D3503" s="268"/>
      <c r="E3503" s="268"/>
      <c r="F3503" s="268"/>
      <c r="G3503" s="269"/>
      <c r="H3503" s="269"/>
      <c r="I3503" s="268"/>
      <c r="J3503" s="268"/>
      <c r="K3503" s="267"/>
      <c r="L3503" s="258"/>
    </row>
    <row r="3504" spans="2:12" ht="16.5">
      <c r="B3504" s="259"/>
      <c r="C3504" s="270"/>
      <c r="D3504" s="271" t="s">
        <v>598</v>
      </c>
      <c r="E3504" s="711" t="s">
        <v>599</v>
      </c>
      <c r="F3504" s="712"/>
      <c r="G3504" s="712"/>
      <c r="H3504" s="712"/>
      <c r="I3504" s="712"/>
      <c r="J3504" s="713"/>
      <c r="K3504" s="272"/>
      <c r="L3504" s="259"/>
    </row>
    <row r="3505" spans="2:12" ht="16.5">
      <c r="B3505" s="258"/>
      <c r="C3505" s="266"/>
      <c r="D3505" s="273">
        <v>2</v>
      </c>
      <c r="E3505" s="714" t="s">
        <v>653</v>
      </c>
      <c r="F3505" s="715"/>
      <c r="G3505" s="715"/>
      <c r="H3505" s="715"/>
      <c r="I3505" s="715"/>
      <c r="J3505" s="716"/>
      <c r="K3505" s="267"/>
      <c r="L3505" s="258"/>
    </row>
    <row r="3506" spans="2:12" ht="16.5">
      <c r="B3506" s="259"/>
      <c r="C3506" s="270"/>
      <c r="D3506" s="271" t="s">
        <v>601</v>
      </c>
      <c r="E3506" s="711" t="s">
        <v>602</v>
      </c>
      <c r="F3506" s="712"/>
      <c r="G3506" s="712"/>
      <c r="H3506" s="712"/>
      <c r="I3506" s="712"/>
      <c r="J3506" s="713"/>
      <c r="K3506" s="272"/>
      <c r="L3506" s="259"/>
    </row>
    <row r="3507" spans="2:12" ht="16.5">
      <c r="B3507" s="258"/>
      <c r="C3507" s="266"/>
      <c r="D3507" s="273">
        <v>2.0499999999999998</v>
      </c>
      <c r="E3507" s="714" t="s">
        <v>846</v>
      </c>
      <c r="F3507" s="715"/>
      <c r="G3507" s="715"/>
      <c r="H3507" s="715"/>
      <c r="I3507" s="715"/>
      <c r="J3507" s="716"/>
      <c r="K3507" s="267"/>
      <c r="L3507" s="258"/>
    </row>
    <row r="3508" spans="2:12" ht="16.5">
      <c r="B3508" s="259"/>
      <c r="C3508" s="270"/>
      <c r="D3508" s="275" t="s">
        <v>604</v>
      </c>
      <c r="E3508" s="717" t="s">
        <v>605</v>
      </c>
      <c r="F3508" s="718"/>
      <c r="G3508" s="718"/>
      <c r="H3508" s="718"/>
      <c r="I3508" s="719"/>
      <c r="J3508" s="723" t="s">
        <v>606</v>
      </c>
      <c r="K3508" s="272"/>
      <c r="L3508" s="259"/>
    </row>
    <row r="3509" spans="2:12" ht="16.5">
      <c r="B3509" s="258"/>
      <c r="C3509" s="266"/>
      <c r="D3509" s="276" t="s">
        <v>847</v>
      </c>
      <c r="E3509" s="720"/>
      <c r="F3509" s="721"/>
      <c r="G3509" s="721"/>
      <c r="H3509" s="721"/>
      <c r="I3509" s="722"/>
      <c r="J3509" s="724"/>
      <c r="K3509" s="267"/>
      <c r="L3509" s="258"/>
    </row>
    <row r="3510" spans="2:12" ht="16.5">
      <c r="B3510" s="259"/>
      <c r="C3510" s="270"/>
      <c r="D3510" s="275" t="s">
        <v>608</v>
      </c>
      <c r="E3510" s="692" t="s">
        <v>353</v>
      </c>
      <c r="F3510" s="693"/>
      <c r="G3510" s="693"/>
      <c r="H3510" s="693"/>
      <c r="I3510" s="694"/>
      <c r="J3510" s="698" t="s">
        <v>338</v>
      </c>
      <c r="K3510" s="272"/>
      <c r="L3510" s="259"/>
    </row>
    <row r="3511" spans="2:12" ht="16.5">
      <c r="B3511" s="258"/>
      <c r="C3511" s="266"/>
      <c r="D3511" s="276" t="s">
        <v>847</v>
      </c>
      <c r="E3511" s="695"/>
      <c r="F3511" s="696"/>
      <c r="G3511" s="696"/>
      <c r="H3511" s="696"/>
      <c r="I3511" s="697"/>
      <c r="J3511" s="699"/>
      <c r="K3511" s="267"/>
      <c r="L3511" s="258"/>
    </row>
    <row r="3512" spans="2:12" ht="15.75">
      <c r="B3512" s="258"/>
      <c r="C3512" s="266"/>
      <c r="D3512" s="700"/>
      <c r="E3512" s="700"/>
      <c r="F3512" s="700"/>
      <c r="G3512" s="700"/>
      <c r="H3512" s="700"/>
      <c r="I3512" s="700"/>
      <c r="J3512" s="700"/>
      <c r="K3512" s="267"/>
      <c r="L3512" s="258"/>
    </row>
    <row r="3513" spans="2:12" ht="15.75">
      <c r="B3513" s="258"/>
      <c r="C3513" s="266"/>
      <c r="D3513" s="701" t="s">
        <v>609</v>
      </c>
      <c r="E3513" s="702"/>
      <c r="F3513" s="702"/>
      <c r="G3513" s="702"/>
      <c r="H3513" s="702"/>
      <c r="I3513" s="702"/>
      <c r="J3513" s="703"/>
      <c r="K3513" s="267"/>
      <c r="L3513" s="258"/>
    </row>
    <row r="3514" spans="2:12" ht="15.75">
      <c r="B3514" s="258"/>
      <c r="C3514" s="266"/>
      <c r="D3514" s="704" t="s">
        <v>70</v>
      </c>
      <c r="E3514" s="705"/>
      <c r="F3514" s="705"/>
      <c r="G3514" s="277" t="s">
        <v>606</v>
      </c>
      <c r="H3514" s="277" t="s">
        <v>610</v>
      </c>
      <c r="I3514" s="278" t="s">
        <v>611</v>
      </c>
      <c r="J3514" s="279" t="s">
        <v>612</v>
      </c>
      <c r="K3514" s="267"/>
      <c r="L3514" s="258"/>
    </row>
    <row r="3515" spans="2:12" ht="15.75">
      <c r="B3515" s="258"/>
      <c r="C3515" s="266"/>
      <c r="D3515" s="706" t="s">
        <v>848</v>
      </c>
      <c r="E3515" s="707"/>
      <c r="F3515" s="707"/>
      <c r="G3515" s="367" t="s">
        <v>109</v>
      </c>
      <c r="H3515" s="368">
        <v>445565.06</v>
      </c>
      <c r="I3515" s="282">
        <v>0.04</v>
      </c>
      <c r="J3515" s="283">
        <f>ROUND((+IF(D3515="","",H3515*I3515)),2)</f>
        <v>17822.599999999999</v>
      </c>
      <c r="K3515" s="267"/>
      <c r="L3515" s="258"/>
    </row>
    <row r="3516" spans="2:12" ht="15.75">
      <c r="B3516" s="258"/>
      <c r="C3516" s="266"/>
      <c r="D3516" s="688"/>
      <c r="E3516" s="689"/>
      <c r="F3516" s="689"/>
      <c r="G3516" s="369" t="s">
        <v>618</v>
      </c>
      <c r="H3516" s="370" t="s">
        <v>618</v>
      </c>
      <c r="I3516" s="286"/>
      <c r="J3516" s="287"/>
      <c r="K3516" s="267"/>
      <c r="L3516" s="258"/>
    </row>
    <row r="3517" spans="2:12" ht="16.5">
      <c r="B3517" s="258"/>
      <c r="C3517" s="266"/>
      <c r="D3517" s="688"/>
      <c r="E3517" s="689"/>
      <c r="F3517" s="689"/>
      <c r="G3517" s="284" t="s">
        <v>618</v>
      </c>
      <c r="H3517" s="285" t="s">
        <v>618</v>
      </c>
      <c r="I3517" s="286"/>
      <c r="J3517" s="287" t="str">
        <f t="shared" ref="J3517:J3521" si="38">+IF(D3517="","",H3517*I3517)</f>
        <v/>
      </c>
      <c r="K3517" s="267"/>
      <c r="L3517" s="258"/>
    </row>
    <row r="3518" spans="2:12" ht="16.5">
      <c r="B3518" s="258"/>
      <c r="C3518" s="266"/>
      <c r="D3518" s="688"/>
      <c r="E3518" s="689"/>
      <c r="F3518" s="689"/>
      <c r="G3518" s="284" t="s">
        <v>618</v>
      </c>
      <c r="H3518" s="285" t="s">
        <v>618</v>
      </c>
      <c r="I3518" s="286"/>
      <c r="J3518" s="287" t="str">
        <f t="shared" si="38"/>
        <v/>
      </c>
      <c r="K3518" s="267"/>
      <c r="L3518" s="258"/>
    </row>
    <row r="3519" spans="2:12" ht="16.5">
      <c r="B3519" s="258"/>
      <c r="C3519" s="266"/>
      <c r="D3519" s="688"/>
      <c r="E3519" s="689"/>
      <c r="F3519" s="689"/>
      <c r="G3519" s="284" t="s">
        <v>618</v>
      </c>
      <c r="H3519" s="285" t="s">
        <v>618</v>
      </c>
      <c r="I3519" s="286"/>
      <c r="J3519" s="287" t="str">
        <f t="shared" si="38"/>
        <v/>
      </c>
      <c r="K3519" s="267"/>
      <c r="L3519" s="258"/>
    </row>
    <row r="3520" spans="2:12" ht="16.5">
      <c r="B3520" s="258"/>
      <c r="C3520" s="266"/>
      <c r="D3520" s="688"/>
      <c r="E3520" s="689"/>
      <c r="F3520" s="689"/>
      <c r="G3520" s="284" t="s">
        <v>618</v>
      </c>
      <c r="H3520" s="285" t="s">
        <v>618</v>
      </c>
      <c r="I3520" s="286"/>
      <c r="J3520" s="287" t="str">
        <f t="shared" si="38"/>
        <v/>
      </c>
      <c r="K3520" s="267"/>
      <c r="L3520" s="258"/>
    </row>
    <row r="3521" spans="2:12" ht="16.5">
      <c r="B3521" s="258"/>
      <c r="C3521" s="266"/>
      <c r="D3521" s="690"/>
      <c r="E3521" s="691"/>
      <c r="F3521" s="691"/>
      <c r="G3521" s="288" t="s">
        <v>618</v>
      </c>
      <c r="H3521" s="289" t="s">
        <v>618</v>
      </c>
      <c r="I3521" s="290"/>
      <c r="J3521" s="291" t="str">
        <f t="shared" si="38"/>
        <v/>
      </c>
      <c r="K3521" s="267"/>
      <c r="L3521" s="258"/>
    </row>
    <row r="3522" spans="2:12" ht="15.75">
      <c r="B3522" s="258"/>
      <c r="C3522" s="266"/>
      <c r="D3522" s="258"/>
      <c r="E3522" s="258"/>
      <c r="F3522" s="258"/>
      <c r="G3522" s="740" t="s">
        <v>619</v>
      </c>
      <c r="H3522" s="740"/>
      <c r="I3522" s="741"/>
      <c r="J3522" s="293">
        <f>+ROUND(SUM(J3515:J3521),2)</f>
        <v>17822.599999999999</v>
      </c>
      <c r="K3522" s="267"/>
      <c r="L3522" s="258"/>
    </row>
    <row r="3523" spans="2:12" ht="15.75">
      <c r="B3523" s="258"/>
      <c r="C3523" s="266"/>
      <c r="D3523" s="258"/>
      <c r="E3523" s="258"/>
      <c r="F3523" s="258"/>
      <c r="G3523" s="294"/>
      <c r="H3523" s="294"/>
      <c r="I3523" s="292"/>
      <c r="J3523" s="295"/>
      <c r="K3523" s="267"/>
      <c r="L3523" s="258"/>
    </row>
    <row r="3524" spans="2:12" ht="15.75">
      <c r="B3524" s="258"/>
      <c r="C3524" s="266"/>
      <c r="D3524" s="701" t="s">
        <v>620</v>
      </c>
      <c r="E3524" s="702"/>
      <c r="F3524" s="702"/>
      <c r="G3524" s="702"/>
      <c r="H3524" s="702"/>
      <c r="I3524" s="702"/>
      <c r="J3524" s="703"/>
      <c r="K3524" s="267"/>
      <c r="L3524" s="258"/>
    </row>
    <row r="3525" spans="2:12" ht="15.75">
      <c r="B3525" s="258"/>
      <c r="C3525" s="266"/>
      <c r="D3525" s="747" t="s">
        <v>70</v>
      </c>
      <c r="E3525" s="747"/>
      <c r="F3525" s="747"/>
      <c r="G3525" s="297" t="s">
        <v>606</v>
      </c>
      <c r="H3525" s="297" t="s">
        <v>621</v>
      </c>
      <c r="I3525" s="296" t="s">
        <v>611</v>
      </c>
      <c r="J3525" s="296" t="s">
        <v>612</v>
      </c>
      <c r="K3525" s="267"/>
      <c r="L3525" s="258"/>
    </row>
    <row r="3526" spans="2:12" ht="15.75">
      <c r="B3526" s="258"/>
      <c r="C3526" s="266"/>
      <c r="D3526" s="748" t="s">
        <v>622</v>
      </c>
      <c r="E3526" s="749"/>
      <c r="F3526" s="749"/>
      <c r="G3526" s="361" t="s">
        <v>623</v>
      </c>
      <c r="H3526" s="299">
        <v>14612.35</v>
      </c>
      <c r="I3526" s="300">
        <v>0.05</v>
      </c>
      <c r="J3526" s="283">
        <f>+IF(D3526="","",H3526*I3526)</f>
        <v>730.61750000000006</v>
      </c>
      <c r="K3526" s="267"/>
      <c r="L3526" s="258"/>
    </row>
    <row r="3527" spans="2:12" ht="15.75">
      <c r="B3527" s="258"/>
      <c r="C3527" s="266"/>
      <c r="D3527" s="750"/>
      <c r="E3527" s="751"/>
      <c r="F3527" s="752"/>
      <c r="G3527" s="298" t="s">
        <v>618</v>
      </c>
      <c r="H3527" s="301" t="s">
        <v>618</v>
      </c>
      <c r="I3527" s="302"/>
      <c r="J3527" s="287" t="str">
        <f>+IF(D3527="","",H3527*I3527)</f>
        <v/>
      </c>
      <c r="K3527" s="267"/>
      <c r="L3527" s="258"/>
    </row>
    <row r="3528" spans="2:12" ht="15.75">
      <c r="B3528" s="258"/>
      <c r="C3528" s="266"/>
      <c r="D3528" s="783"/>
      <c r="E3528" s="784"/>
      <c r="F3528" s="784"/>
      <c r="G3528" s="304" t="s">
        <v>618</v>
      </c>
      <c r="H3528" s="305" t="s">
        <v>618</v>
      </c>
      <c r="I3528" s="306"/>
      <c r="J3528" s="307" t="str">
        <f>+IF(D3528="","",H3528*I3528)</f>
        <v/>
      </c>
      <c r="K3528" s="267"/>
      <c r="L3528" s="258"/>
    </row>
    <row r="3529" spans="2:12" ht="15.75">
      <c r="B3529" s="258"/>
      <c r="C3529" s="266"/>
      <c r="D3529" s="258"/>
      <c r="E3529" s="258"/>
      <c r="F3529" s="258"/>
      <c r="G3529" s="740" t="s">
        <v>624</v>
      </c>
      <c r="H3529" s="740"/>
      <c r="I3529" s="741"/>
      <c r="J3529" s="308">
        <f>ROUND(+SUM(J3526:J3528),2)</f>
        <v>730.62</v>
      </c>
      <c r="K3529" s="267"/>
      <c r="L3529" s="258"/>
    </row>
    <row r="3530" spans="2:12" ht="15.75">
      <c r="B3530" s="258"/>
      <c r="C3530" s="266"/>
      <c r="D3530" s="670"/>
      <c r="E3530" s="670"/>
      <c r="F3530" s="670"/>
      <c r="G3530" s="670"/>
      <c r="H3530" s="670"/>
      <c r="I3530" s="670"/>
      <c r="J3530" s="670"/>
      <c r="K3530" s="267"/>
      <c r="L3530" s="258"/>
    </row>
    <row r="3531" spans="2:12" ht="15.75">
      <c r="B3531" s="258"/>
      <c r="C3531" s="266"/>
      <c r="D3531" s="742" t="s">
        <v>625</v>
      </c>
      <c r="E3531" s="743"/>
      <c r="F3531" s="743"/>
      <c r="G3531" s="743"/>
      <c r="H3531" s="743"/>
      <c r="I3531" s="743"/>
      <c r="J3531" s="744"/>
      <c r="K3531" s="267"/>
      <c r="L3531" s="309"/>
    </row>
    <row r="3532" spans="2:12" ht="15.75">
      <c r="B3532" s="310"/>
      <c r="C3532" s="311"/>
      <c r="D3532" s="745" t="s">
        <v>70</v>
      </c>
      <c r="E3532" s="746"/>
      <c r="F3532" s="746"/>
      <c r="G3532" s="313" t="s">
        <v>606</v>
      </c>
      <c r="H3532" s="314" t="s">
        <v>621</v>
      </c>
      <c r="I3532" s="312" t="s">
        <v>611</v>
      </c>
      <c r="J3532" s="315" t="s">
        <v>612</v>
      </c>
      <c r="K3532" s="316"/>
      <c r="L3532" s="317"/>
    </row>
    <row r="3533" spans="2:12" ht="15.75">
      <c r="B3533" s="258"/>
      <c r="C3533" s="266"/>
      <c r="D3533" s="725" t="s">
        <v>626</v>
      </c>
      <c r="E3533" s="726"/>
      <c r="F3533" s="726"/>
      <c r="G3533" s="318" t="s">
        <v>627</v>
      </c>
      <c r="H3533" s="319">
        <v>29224.691865875</v>
      </c>
      <c r="I3533" s="320">
        <v>0.5</v>
      </c>
      <c r="J3533" s="321">
        <f>(+IF(D3533="","",(H3533*I3533)))</f>
        <v>14612.3459329375</v>
      </c>
      <c r="K3533" s="267"/>
      <c r="L3533" s="309"/>
    </row>
    <row r="3534" spans="2:12" ht="15.75">
      <c r="B3534" s="258"/>
      <c r="C3534" s="266"/>
      <c r="D3534" s="725"/>
      <c r="E3534" s="726"/>
      <c r="F3534" s="726"/>
      <c r="G3534" s="318"/>
      <c r="H3534" s="319"/>
      <c r="I3534" s="320"/>
      <c r="J3534" s="321" t="str">
        <f>(+IF(D3534="","",(H3534*I3534)))</f>
        <v/>
      </c>
      <c r="K3534" s="267"/>
      <c r="L3534" s="309"/>
    </row>
    <row r="3535" spans="2:12" ht="15.75">
      <c r="B3535" s="258"/>
      <c r="C3535" s="266"/>
      <c r="D3535" s="725"/>
      <c r="E3535" s="726"/>
      <c r="F3535" s="726"/>
      <c r="G3535" s="318"/>
      <c r="H3535" s="319"/>
      <c r="I3535" s="320"/>
      <c r="J3535" s="321" t="str">
        <f>(+IF(D3535="","",(H3535*I3535)))</f>
        <v/>
      </c>
      <c r="K3535" s="267"/>
      <c r="L3535" s="309"/>
    </row>
    <row r="3536" spans="2:12" ht="15.75">
      <c r="B3536" s="258"/>
      <c r="C3536" s="266"/>
      <c r="D3536" s="727"/>
      <c r="E3536" s="728"/>
      <c r="F3536" s="728"/>
      <c r="G3536" s="322"/>
      <c r="H3536" s="323"/>
      <c r="I3536" s="324"/>
      <c r="J3536" s="325"/>
      <c r="K3536" s="267"/>
      <c r="L3536" s="309"/>
    </row>
    <row r="3537" spans="2:12" ht="15.75">
      <c r="B3537" s="258"/>
      <c r="C3537" s="266"/>
      <c r="D3537" s="258"/>
      <c r="E3537" s="258"/>
      <c r="F3537" s="258"/>
      <c r="G3537" s="729" t="s">
        <v>628</v>
      </c>
      <c r="H3537" s="729"/>
      <c r="I3537" s="730"/>
      <c r="J3537" s="293">
        <f>+ROUND(SUM(J3533:J3536),2)</f>
        <v>14612.35</v>
      </c>
      <c r="K3537" s="267"/>
      <c r="L3537" s="309"/>
    </row>
    <row r="3538" spans="2:12" ht="15.75">
      <c r="B3538" s="258"/>
      <c r="C3538" s="266"/>
      <c r="D3538" s="258"/>
      <c r="E3538" s="258"/>
      <c r="F3538" s="258"/>
      <c r="G3538" s="326"/>
      <c r="H3538" s="327"/>
      <c r="I3538" s="258"/>
      <c r="J3538" s="258"/>
      <c r="K3538" s="267"/>
      <c r="L3538" s="258"/>
    </row>
    <row r="3539" spans="2:12" ht="15.75">
      <c r="B3539" s="258"/>
      <c r="C3539" s="266"/>
      <c r="D3539" s="731" t="s">
        <v>629</v>
      </c>
      <c r="E3539" s="732"/>
      <c r="F3539" s="732"/>
      <c r="G3539" s="732"/>
      <c r="H3539" s="732"/>
      <c r="I3539" s="733"/>
      <c r="J3539" s="328">
        <f>ROUND((SUM(+J3522+J3529+J3537)),2)</f>
        <v>33165.57</v>
      </c>
      <c r="K3539" s="267"/>
      <c r="L3539" s="258"/>
    </row>
    <row r="3540" spans="2:12" ht="15.75">
      <c r="B3540" s="258"/>
      <c r="C3540" s="266"/>
      <c r="D3540" s="258"/>
      <c r="E3540" s="258"/>
      <c r="F3540" s="258"/>
      <c r="G3540" s="326"/>
      <c r="H3540" s="327"/>
      <c r="I3540" s="258"/>
      <c r="J3540" s="258"/>
      <c r="K3540" s="267"/>
      <c r="L3540" s="258"/>
    </row>
    <row r="3541" spans="2:12" ht="15.75">
      <c r="B3541" s="329"/>
      <c r="C3541" s="330"/>
      <c r="D3541" s="734" t="s">
        <v>630</v>
      </c>
      <c r="E3541" s="735"/>
      <c r="F3541" s="736"/>
      <c r="G3541" s="331"/>
      <c r="H3541" s="332"/>
      <c r="I3541" s="333">
        <v>0</v>
      </c>
      <c r="J3541" s="334">
        <f>+J3539*I3541</f>
        <v>0</v>
      </c>
      <c r="K3541" s="335"/>
      <c r="L3541" s="329"/>
    </row>
    <row r="3542" spans="2:12" ht="15.75">
      <c r="B3542" s="258"/>
      <c r="C3542" s="266"/>
      <c r="D3542" s="731" t="s">
        <v>631</v>
      </c>
      <c r="E3542" s="732"/>
      <c r="F3542" s="732"/>
      <c r="G3542" s="732"/>
      <c r="H3542" s="732"/>
      <c r="I3542" s="733"/>
      <c r="J3542" s="328">
        <f>+J3541+J3539</f>
        <v>33165.57</v>
      </c>
      <c r="K3542" s="267"/>
      <c r="L3542" s="258"/>
    </row>
    <row r="3543" spans="2:12" ht="15.75">
      <c r="B3543" s="258"/>
      <c r="C3543" s="266"/>
      <c r="D3543" s="258"/>
      <c r="E3543" s="258"/>
      <c r="F3543" s="258"/>
      <c r="G3543" s="326"/>
      <c r="H3543" s="327"/>
      <c r="I3543" s="258"/>
      <c r="J3543" s="258"/>
      <c r="K3543" s="267"/>
      <c r="L3543" s="258"/>
    </row>
    <row r="3544" spans="2:12" ht="15.75">
      <c r="B3544" s="329"/>
      <c r="C3544" s="330"/>
      <c r="D3544" s="771" t="s">
        <v>21</v>
      </c>
      <c r="E3544" s="772"/>
      <c r="F3544" s="772"/>
      <c r="G3544" s="336"/>
      <c r="H3544" s="337"/>
      <c r="I3544" s="338">
        <v>0.24</v>
      </c>
      <c r="J3544" s="339">
        <f>+J3539*I3544</f>
        <v>7959.7367999999997</v>
      </c>
      <c r="K3544" s="335"/>
      <c r="L3544" s="329"/>
    </row>
    <row r="3545" spans="2:12" ht="15.75">
      <c r="B3545" s="329"/>
      <c r="C3545" s="330"/>
      <c r="D3545" s="773" t="s">
        <v>632</v>
      </c>
      <c r="E3545" s="774"/>
      <c r="F3545" s="774"/>
      <c r="G3545" s="336"/>
      <c r="H3545" s="337"/>
      <c r="I3545" s="340">
        <v>0.01</v>
      </c>
      <c r="J3545" s="341">
        <f>+J3539*I3545</f>
        <v>331.65570000000002</v>
      </c>
      <c r="K3545" s="335"/>
      <c r="L3545" s="329"/>
    </row>
    <row r="3546" spans="2:12" ht="15.75">
      <c r="B3546" s="329"/>
      <c r="C3546" s="330"/>
      <c r="D3546" s="773" t="s">
        <v>75</v>
      </c>
      <c r="E3546" s="774"/>
      <c r="F3546" s="774"/>
      <c r="G3546" s="342"/>
      <c r="H3546" s="343"/>
      <c r="I3546" s="340">
        <v>0.05</v>
      </c>
      <c r="J3546" s="341">
        <f>+J3539*I3546</f>
        <v>1658.2785000000001</v>
      </c>
      <c r="K3546" s="335"/>
      <c r="L3546" s="329"/>
    </row>
    <row r="3547" spans="2:12" ht="15.75">
      <c r="B3547" s="258"/>
      <c r="C3547" s="266"/>
      <c r="D3547" s="775" t="s">
        <v>633</v>
      </c>
      <c r="E3547" s="776"/>
      <c r="F3547" s="776"/>
      <c r="G3547" s="776"/>
      <c r="H3547" s="776"/>
      <c r="I3547" s="776"/>
      <c r="J3547" s="344">
        <f>SUM(J3544:J3546)</f>
        <v>9949.6710000000003</v>
      </c>
      <c r="K3547" s="267"/>
      <c r="L3547" s="258"/>
    </row>
    <row r="3548" spans="2:12" ht="15.75">
      <c r="B3548" s="258"/>
      <c r="C3548" s="266"/>
      <c r="D3548" s="757"/>
      <c r="E3548" s="757"/>
      <c r="F3548" s="757"/>
      <c r="G3548" s="757"/>
      <c r="H3548" s="757"/>
      <c r="I3548" s="757"/>
      <c r="J3548" s="757"/>
      <c r="K3548" s="267"/>
      <c r="L3548" s="258"/>
    </row>
    <row r="3549" spans="2:12" ht="15.75">
      <c r="B3549" s="258"/>
      <c r="C3549" s="266"/>
      <c r="D3549" s="759" t="s">
        <v>634</v>
      </c>
      <c r="E3549" s="760"/>
      <c r="F3549" s="760"/>
      <c r="G3549" s="760"/>
      <c r="H3549" s="760"/>
      <c r="I3549" s="761"/>
      <c r="J3549" s="345">
        <f>ROUND(SUM(J3542+J3547),0)</f>
        <v>43115</v>
      </c>
      <c r="K3549" s="267"/>
      <c r="L3549" s="258"/>
    </row>
    <row r="3550" spans="2:12" ht="15.75">
      <c r="B3550" s="258"/>
      <c r="C3550" s="266"/>
      <c r="D3550" s="757"/>
      <c r="E3550" s="757"/>
      <c r="F3550" s="757"/>
      <c r="G3550" s="757"/>
      <c r="H3550" s="757"/>
      <c r="I3550" s="757"/>
      <c r="J3550" s="757"/>
      <c r="K3550" s="267"/>
      <c r="L3550" s="258"/>
    </row>
    <row r="3551" spans="2:12" ht="15.75">
      <c r="B3551" s="258"/>
      <c r="C3551" s="266"/>
      <c r="D3551" s="762" t="s">
        <v>635</v>
      </c>
      <c r="E3551" s="763"/>
      <c r="F3551" s="764"/>
      <c r="G3551" s="765"/>
      <c r="H3551" s="766"/>
      <c r="I3551" s="766"/>
      <c r="J3551" s="767"/>
      <c r="K3551" s="267"/>
      <c r="L3551" s="258"/>
    </row>
    <row r="3552" spans="2:12" ht="15.75">
      <c r="B3552" s="258"/>
      <c r="C3552" s="266"/>
      <c r="D3552" s="753"/>
      <c r="E3552" s="785"/>
      <c r="F3552" s="786"/>
      <c r="G3552" s="768"/>
      <c r="H3552" s="769"/>
      <c r="I3552" s="769"/>
      <c r="J3552" s="770"/>
      <c r="K3552" s="267"/>
      <c r="L3552" s="258"/>
    </row>
    <row r="3553" spans="2:12" ht="15.75">
      <c r="B3553" s="258"/>
      <c r="C3553" s="266"/>
      <c r="D3553" s="753"/>
      <c r="E3553" s="785"/>
      <c r="F3553" s="786"/>
      <c r="G3553" s="756" t="s">
        <v>636</v>
      </c>
      <c r="H3553" s="757"/>
      <c r="I3553" s="757"/>
      <c r="J3553" s="758"/>
      <c r="K3553" s="267"/>
      <c r="L3553" s="258"/>
    </row>
    <row r="3554" spans="2:12" ht="15.75">
      <c r="B3554" s="258"/>
      <c r="C3554" s="266"/>
      <c r="D3554" s="753"/>
      <c r="E3554" s="785"/>
      <c r="F3554" s="786"/>
      <c r="G3554" s="756" t="s">
        <v>637</v>
      </c>
      <c r="H3554" s="757"/>
      <c r="I3554" s="757"/>
      <c r="J3554" s="758"/>
      <c r="K3554" s="267"/>
      <c r="L3554" s="258"/>
    </row>
    <row r="3555" spans="2:12" ht="15.75">
      <c r="B3555" s="258"/>
      <c r="C3555" s="266"/>
      <c r="D3555" s="753"/>
      <c r="E3555" s="785"/>
      <c r="F3555" s="786"/>
      <c r="G3555" s="756" t="s">
        <v>79</v>
      </c>
      <c r="H3555" s="757"/>
      <c r="I3555" s="757"/>
      <c r="J3555" s="758"/>
      <c r="K3555" s="267"/>
      <c r="L3555" s="258"/>
    </row>
    <row r="3556" spans="2:12" ht="15.75">
      <c r="B3556" s="258"/>
      <c r="C3556" s="266"/>
      <c r="D3556" s="787"/>
      <c r="E3556" s="788"/>
      <c r="F3556" s="789"/>
      <c r="G3556" s="756" t="s">
        <v>636</v>
      </c>
      <c r="H3556" s="757"/>
      <c r="I3556" s="757"/>
      <c r="J3556" s="758"/>
      <c r="K3556" s="267"/>
      <c r="L3556" s="258"/>
    </row>
    <row r="3557" spans="2:12" ht="15.75">
      <c r="B3557" s="258"/>
      <c r="C3557" s="266"/>
      <c r="D3557" s="777"/>
      <c r="E3557" s="790"/>
      <c r="F3557" s="791"/>
      <c r="G3557" s="780" t="s">
        <v>638</v>
      </c>
      <c r="H3557" s="781"/>
      <c r="I3557" s="781"/>
      <c r="J3557" s="782"/>
      <c r="K3557" s="267"/>
      <c r="L3557" s="258"/>
    </row>
    <row r="3558" spans="2:12" ht="15.75">
      <c r="B3558" s="258"/>
      <c r="C3558" s="346"/>
      <c r="D3558" s="347"/>
      <c r="E3558" s="347"/>
      <c r="F3558" s="347"/>
      <c r="G3558" s="348"/>
      <c r="H3558" s="349"/>
      <c r="I3558" s="347"/>
      <c r="J3558" s="347"/>
      <c r="K3558" s="350"/>
      <c r="L3558" s="258"/>
    </row>
    <row r="3559" spans="2:12" ht="15.75">
      <c r="B3559" s="258"/>
      <c r="C3559" s="258"/>
      <c r="D3559" s="258"/>
      <c r="E3559" s="258"/>
      <c r="F3559" s="258"/>
      <c r="G3559" s="326"/>
      <c r="H3559" s="351"/>
      <c r="I3559" s="258"/>
      <c r="J3559" s="258"/>
      <c r="K3559" s="258"/>
      <c r="L3559" s="258"/>
    </row>
    <row r="3560" spans="2:12" ht="15.75">
      <c r="B3560" s="258"/>
      <c r="C3560" s="670"/>
      <c r="D3560" s="670"/>
      <c r="E3560" s="670"/>
      <c r="F3560" s="670"/>
      <c r="G3560" s="670"/>
      <c r="H3560" s="670"/>
      <c r="I3560" s="670"/>
      <c r="J3560" s="670"/>
      <c r="K3560" s="258"/>
      <c r="L3560" s="258"/>
    </row>
    <row r="3561" spans="2:12" ht="15.75">
      <c r="B3561" s="258"/>
      <c r="C3561" s="261"/>
      <c r="D3561" s="262"/>
      <c r="E3561" s="262"/>
      <c r="F3561" s="262"/>
      <c r="G3561" s="263"/>
      <c r="H3561" s="264"/>
      <c r="I3561" s="262"/>
      <c r="J3561" s="262"/>
      <c r="K3561" s="265"/>
      <c r="L3561" s="258"/>
    </row>
    <row r="3562" spans="2:12" ht="15.75">
      <c r="B3562" s="258"/>
      <c r="C3562" s="266"/>
      <c r="D3562" s="671"/>
      <c r="E3562" s="672"/>
      <c r="F3562" s="675" t="s">
        <v>592</v>
      </c>
      <c r="G3562" s="676"/>
      <c r="H3562" s="677"/>
      <c r="I3562" s="681" t="s">
        <v>593</v>
      </c>
      <c r="J3562" s="682"/>
      <c r="K3562" s="267"/>
      <c r="L3562" s="258"/>
    </row>
    <row r="3563" spans="2:12" ht="15.75">
      <c r="B3563" s="258"/>
      <c r="C3563" s="266"/>
      <c r="D3563" s="673"/>
      <c r="E3563" s="674"/>
      <c r="F3563" s="678"/>
      <c r="G3563" s="679"/>
      <c r="H3563" s="680"/>
      <c r="I3563" s="683" t="s">
        <v>594</v>
      </c>
      <c r="J3563" s="684"/>
      <c r="K3563" s="267"/>
      <c r="L3563" s="258"/>
    </row>
    <row r="3564" spans="2:12" ht="16.5">
      <c r="B3564" s="258"/>
      <c r="C3564" s="266"/>
      <c r="D3564" s="685" t="s">
        <v>595</v>
      </c>
      <c r="E3564" s="686"/>
      <c r="F3564" s="686"/>
      <c r="G3564" s="686"/>
      <c r="H3564" s="687"/>
      <c r="I3564" s="683" t="s">
        <v>596</v>
      </c>
      <c r="J3564" s="684"/>
      <c r="K3564" s="267"/>
      <c r="L3564" s="258"/>
    </row>
    <row r="3565" spans="2:12" ht="16.5">
      <c r="B3565" s="258"/>
      <c r="C3565" s="266"/>
      <c r="D3565" s="708" t="s">
        <v>597</v>
      </c>
      <c r="E3565" s="709"/>
      <c r="F3565" s="709"/>
      <c r="G3565" s="709"/>
      <c r="H3565" s="709"/>
      <c r="I3565" s="709"/>
      <c r="J3565" s="710"/>
      <c r="K3565" s="267"/>
      <c r="L3565" s="258"/>
    </row>
    <row r="3566" spans="2:12" ht="15.75">
      <c r="B3566" s="258"/>
      <c r="C3566" s="266"/>
      <c r="D3566" s="268"/>
      <c r="E3566" s="268"/>
      <c r="F3566" s="268"/>
      <c r="G3566" s="269"/>
      <c r="H3566" s="269"/>
      <c r="I3566" s="268"/>
      <c r="J3566" s="268"/>
      <c r="K3566" s="267"/>
      <c r="L3566" s="258"/>
    </row>
    <row r="3567" spans="2:12" ht="16.5">
      <c r="B3567" s="259"/>
      <c r="C3567" s="270"/>
      <c r="D3567" s="271" t="s">
        <v>598</v>
      </c>
      <c r="E3567" s="711" t="s">
        <v>599</v>
      </c>
      <c r="F3567" s="712"/>
      <c r="G3567" s="712"/>
      <c r="H3567" s="712"/>
      <c r="I3567" s="712"/>
      <c r="J3567" s="713"/>
      <c r="K3567" s="272"/>
      <c r="L3567" s="259"/>
    </row>
    <row r="3568" spans="2:12" ht="16.5">
      <c r="B3568" s="258"/>
      <c r="C3568" s="266"/>
      <c r="D3568" s="273">
        <v>2</v>
      </c>
      <c r="E3568" s="714" t="s">
        <v>653</v>
      </c>
      <c r="F3568" s="715"/>
      <c r="G3568" s="715"/>
      <c r="H3568" s="715"/>
      <c r="I3568" s="715"/>
      <c r="J3568" s="716"/>
      <c r="K3568" s="267"/>
      <c r="L3568" s="258"/>
    </row>
    <row r="3569" spans="2:12" ht="16.5">
      <c r="B3569" s="259"/>
      <c r="C3569" s="270"/>
      <c r="D3569" s="271" t="s">
        <v>601</v>
      </c>
      <c r="E3569" s="711" t="s">
        <v>602</v>
      </c>
      <c r="F3569" s="712"/>
      <c r="G3569" s="712"/>
      <c r="H3569" s="712"/>
      <c r="I3569" s="712"/>
      <c r="J3569" s="713"/>
      <c r="K3569" s="272"/>
      <c r="L3569" s="259"/>
    </row>
    <row r="3570" spans="2:12" ht="16.5">
      <c r="B3570" s="258"/>
      <c r="C3570" s="266"/>
      <c r="D3570" s="273">
        <v>2.0699999999999998</v>
      </c>
      <c r="E3570" s="714" t="s">
        <v>839</v>
      </c>
      <c r="F3570" s="715"/>
      <c r="G3570" s="715"/>
      <c r="H3570" s="715"/>
      <c r="I3570" s="715"/>
      <c r="J3570" s="716"/>
      <c r="K3570" s="267"/>
      <c r="L3570" s="258"/>
    </row>
    <row r="3571" spans="2:12" ht="16.5">
      <c r="B3571" s="259"/>
      <c r="C3571" s="270"/>
      <c r="D3571" s="275" t="s">
        <v>604</v>
      </c>
      <c r="E3571" s="717" t="s">
        <v>605</v>
      </c>
      <c r="F3571" s="718"/>
      <c r="G3571" s="718"/>
      <c r="H3571" s="718"/>
      <c r="I3571" s="719"/>
      <c r="J3571" s="723" t="s">
        <v>606</v>
      </c>
      <c r="K3571" s="272"/>
      <c r="L3571" s="259"/>
    </row>
    <row r="3572" spans="2:12" ht="16.5">
      <c r="B3572" s="258"/>
      <c r="C3572" s="266"/>
      <c r="D3572" s="276" t="s">
        <v>849</v>
      </c>
      <c r="E3572" s="720"/>
      <c r="F3572" s="721"/>
      <c r="G3572" s="721"/>
      <c r="H3572" s="721"/>
      <c r="I3572" s="722"/>
      <c r="J3572" s="724"/>
      <c r="K3572" s="267"/>
      <c r="L3572" s="258"/>
    </row>
    <row r="3573" spans="2:12" ht="16.5">
      <c r="B3573" s="259"/>
      <c r="C3573" s="270"/>
      <c r="D3573" s="275" t="s">
        <v>608</v>
      </c>
      <c r="E3573" s="692" t="s">
        <v>366</v>
      </c>
      <c r="F3573" s="693"/>
      <c r="G3573" s="693"/>
      <c r="H3573" s="693"/>
      <c r="I3573" s="694"/>
      <c r="J3573" s="698" t="s">
        <v>338</v>
      </c>
      <c r="K3573" s="272"/>
      <c r="L3573" s="259"/>
    </row>
    <row r="3574" spans="2:12" ht="16.5">
      <c r="B3574" s="258"/>
      <c r="C3574" s="266"/>
      <c r="D3574" s="276" t="s">
        <v>849</v>
      </c>
      <c r="E3574" s="695"/>
      <c r="F3574" s="696"/>
      <c r="G3574" s="696"/>
      <c r="H3574" s="696"/>
      <c r="I3574" s="697"/>
      <c r="J3574" s="699"/>
      <c r="K3574" s="267"/>
      <c r="L3574" s="258"/>
    </row>
    <row r="3575" spans="2:12" ht="15.75">
      <c r="B3575" s="258"/>
      <c r="C3575" s="266"/>
      <c r="D3575" s="700"/>
      <c r="E3575" s="700"/>
      <c r="F3575" s="700"/>
      <c r="G3575" s="700"/>
      <c r="H3575" s="700"/>
      <c r="I3575" s="700"/>
      <c r="J3575" s="700"/>
      <c r="K3575" s="267"/>
      <c r="L3575" s="258"/>
    </row>
    <row r="3576" spans="2:12" ht="15.75">
      <c r="B3576" s="258"/>
      <c r="C3576" s="266"/>
      <c r="D3576" s="701" t="s">
        <v>609</v>
      </c>
      <c r="E3576" s="702"/>
      <c r="F3576" s="702"/>
      <c r="G3576" s="702"/>
      <c r="H3576" s="702"/>
      <c r="I3576" s="702"/>
      <c r="J3576" s="703"/>
      <c r="K3576" s="267"/>
      <c r="L3576" s="258"/>
    </row>
    <row r="3577" spans="2:12" ht="15.75">
      <c r="B3577" s="258"/>
      <c r="C3577" s="266"/>
      <c r="D3577" s="704" t="s">
        <v>70</v>
      </c>
      <c r="E3577" s="705"/>
      <c r="F3577" s="705"/>
      <c r="G3577" s="277" t="s">
        <v>606</v>
      </c>
      <c r="H3577" s="277" t="s">
        <v>610</v>
      </c>
      <c r="I3577" s="278" t="s">
        <v>611</v>
      </c>
      <c r="J3577" s="279" t="s">
        <v>612</v>
      </c>
      <c r="K3577" s="267"/>
      <c r="L3577" s="258"/>
    </row>
    <row r="3578" spans="2:12" ht="16.5">
      <c r="B3578" s="258"/>
      <c r="C3578" s="266"/>
      <c r="D3578" s="706" t="s">
        <v>850</v>
      </c>
      <c r="E3578" s="707"/>
      <c r="F3578" s="707"/>
      <c r="G3578" s="280" t="s">
        <v>782</v>
      </c>
      <c r="H3578" s="281">
        <v>30000</v>
      </c>
      <c r="I3578" s="282">
        <v>2.5000000000000001E-2</v>
      </c>
      <c r="J3578" s="283">
        <f>ROUND((+IF(D3578="","",H3578*I3578)),2)</f>
        <v>750</v>
      </c>
      <c r="K3578" s="267"/>
      <c r="L3578" s="258"/>
    </row>
    <row r="3579" spans="2:12" ht="16.5">
      <c r="B3579" s="258"/>
      <c r="C3579" s="266"/>
      <c r="D3579" s="688" t="s">
        <v>851</v>
      </c>
      <c r="E3579" s="689"/>
      <c r="F3579" s="689"/>
      <c r="G3579" s="284" t="s">
        <v>225</v>
      </c>
      <c r="H3579" s="285">
        <v>3300</v>
      </c>
      <c r="I3579" s="286">
        <v>0.4</v>
      </c>
      <c r="J3579" s="287">
        <f t="shared" ref="J3579:J3585" si="39">+IF(D3579="","",H3579*I3579)</f>
        <v>1320</v>
      </c>
      <c r="K3579" s="267"/>
      <c r="L3579" s="258"/>
    </row>
    <row r="3580" spans="2:12" ht="16.5">
      <c r="B3580" s="258"/>
      <c r="C3580" s="266"/>
      <c r="D3580" s="688" t="s">
        <v>852</v>
      </c>
      <c r="E3580" s="689"/>
      <c r="F3580" s="689"/>
      <c r="G3580" s="284" t="s">
        <v>782</v>
      </c>
      <c r="H3580" s="285">
        <v>80836.5</v>
      </c>
      <c r="I3580" s="286">
        <v>0.04</v>
      </c>
      <c r="J3580" s="287">
        <f t="shared" si="39"/>
        <v>3233.46</v>
      </c>
      <c r="K3580" s="267"/>
      <c r="L3580" s="258"/>
    </row>
    <row r="3581" spans="2:12" ht="16.5">
      <c r="B3581" s="258"/>
      <c r="C3581" s="266"/>
      <c r="D3581" s="688"/>
      <c r="E3581" s="689"/>
      <c r="F3581" s="689"/>
      <c r="G3581" s="284" t="s">
        <v>618</v>
      </c>
      <c r="H3581" s="285" t="s">
        <v>618</v>
      </c>
      <c r="I3581" s="286"/>
      <c r="J3581" s="287" t="str">
        <f t="shared" si="39"/>
        <v/>
      </c>
      <c r="K3581" s="267"/>
      <c r="L3581" s="258"/>
    </row>
    <row r="3582" spans="2:12" ht="16.5">
      <c r="B3582" s="258"/>
      <c r="C3582" s="266"/>
      <c r="D3582" s="688"/>
      <c r="E3582" s="689"/>
      <c r="F3582" s="689"/>
      <c r="G3582" s="284" t="s">
        <v>618</v>
      </c>
      <c r="H3582" s="285" t="s">
        <v>618</v>
      </c>
      <c r="I3582" s="286"/>
      <c r="J3582" s="287" t="str">
        <f t="shared" si="39"/>
        <v/>
      </c>
      <c r="K3582" s="267"/>
      <c r="L3582" s="258"/>
    </row>
    <row r="3583" spans="2:12" ht="16.5">
      <c r="B3583" s="258"/>
      <c r="C3583" s="266"/>
      <c r="D3583" s="688"/>
      <c r="E3583" s="689"/>
      <c r="F3583" s="689"/>
      <c r="G3583" s="284" t="s">
        <v>618</v>
      </c>
      <c r="H3583" s="285" t="s">
        <v>618</v>
      </c>
      <c r="I3583" s="286"/>
      <c r="J3583" s="287" t="str">
        <f t="shared" si="39"/>
        <v/>
      </c>
      <c r="K3583" s="267"/>
      <c r="L3583" s="258"/>
    </row>
    <row r="3584" spans="2:12" ht="16.5">
      <c r="B3584" s="258"/>
      <c r="C3584" s="266"/>
      <c r="D3584" s="688"/>
      <c r="E3584" s="689"/>
      <c r="F3584" s="689"/>
      <c r="G3584" s="284" t="s">
        <v>618</v>
      </c>
      <c r="H3584" s="285" t="s">
        <v>618</v>
      </c>
      <c r="I3584" s="286"/>
      <c r="J3584" s="287" t="str">
        <f t="shared" si="39"/>
        <v/>
      </c>
      <c r="K3584" s="267"/>
      <c r="L3584" s="258"/>
    </row>
    <row r="3585" spans="2:12" ht="16.5">
      <c r="B3585" s="258"/>
      <c r="C3585" s="266"/>
      <c r="D3585" s="690"/>
      <c r="E3585" s="691"/>
      <c r="F3585" s="691"/>
      <c r="G3585" s="288" t="s">
        <v>618</v>
      </c>
      <c r="H3585" s="289" t="s">
        <v>618</v>
      </c>
      <c r="I3585" s="290"/>
      <c r="J3585" s="291" t="str">
        <f t="shared" si="39"/>
        <v/>
      </c>
      <c r="K3585" s="267"/>
      <c r="L3585" s="258"/>
    </row>
    <row r="3586" spans="2:12" ht="15.75">
      <c r="B3586" s="258"/>
      <c r="C3586" s="266"/>
      <c r="D3586" s="258"/>
      <c r="E3586" s="258"/>
      <c r="F3586" s="258"/>
      <c r="G3586" s="740" t="s">
        <v>619</v>
      </c>
      <c r="H3586" s="740"/>
      <c r="I3586" s="741"/>
      <c r="J3586" s="293">
        <f>+ROUND(SUM(J3578:J3585),2)</f>
        <v>5303.46</v>
      </c>
      <c r="K3586" s="267"/>
      <c r="L3586" s="258"/>
    </row>
    <row r="3587" spans="2:12" ht="15.75">
      <c r="B3587" s="258"/>
      <c r="C3587" s="266"/>
      <c r="D3587" s="258"/>
      <c r="E3587" s="258"/>
      <c r="F3587" s="258"/>
      <c r="G3587" s="294"/>
      <c r="H3587" s="294"/>
      <c r="I3587" s="292"/>
      <c r="J3587" s="295"/>
      <c r="K3587" s="267"/>
      <c r="L3587" s="258"/>
    </row>
    <row r="3588" spans="2:12" ht="15.75">
      <c r="B3588" s="258"/>
      <c r="C3588" s="266"/>
      <c r="D3588" s="701" t="s">
        <v>620</v>
      </c>
      <c r="E3588" s="702"/>
      <c r="F3588" s="702"/>
      <c r="G3588" s="702"/>
      <c r="H3588" s="702"/>
      <c r="I3588" s="702"/>
      <c r="J3588" s="703"/>
      <c r="K3588" s="267"/>
      <c r="L3588" s="258"/>
    </row>
    <row r="3589" spans="2:12" ht="15.75">
      <c r="B3589" s="258"/>
      <c r="C3589" s="266"/>
      <c r="D3589" s="747" t="s">
        <v>70</v>
      </c>
      <c r="E3589" s="747"/>
      <c r="F3589" s="747"/>
      <c r="G3589" s="297" t="s">
        <v>606</v>
      </c>
      <c r="H3589" s="297" t="s">
        <v>621</v>
      </c>
      <c r="I3589" s="296" t="s">
        <v>611</v>
      </c>
      <c r="J3589" s="296" t="s">
        <v>612</v>
      </c>
      <c r="K3589" s="267"/>
      <c r="L3589" s="258"/>
    </row>
    <row r="3590" spans="2:12" ht="15.75">
      <c r="B3590" s="258"/>
      <c r="C3590" s="266"/>
      <c r="D3590" s="748" t="s">
        <v>622</v>
      </c>
      <c r="E3590" s="749"/>
      <c r="F3590" s="749"/>
      <c r="G3590" s="361" t="s">
        <v>623</v>
      </c>
      <c r="H3590" s="299">
        <v>15220.22</v>
      </c>
      <c r="I3590" s="300">
        <v>0.05</v>
      </c>
      <c r="J3590" s="283">
        <f>+IF(D3590="","",H3590*I3590)</f>
        <v>761.01099999999997</v>
      </c>
      <c r="K3590" s="267"/>
      <c r="L3590" s="258"/>
    </row>
    <row r="3591" spans="2:12" ht="15.75">
      <c r="B3591" s="258"/>
      <c r="C3591" s="266"/>
      <c r="D3591" s="750"/>
      <c r="E3591" s="751"/>
      <c r="F3591" s="752"/>
      <c r="G3591" s="298" t="s">
        <v>618</v>
      </c>
      <c r="H3591" s="301" t="s">
        <v>618</v>
      </c>
      <c r="I3591" s="302"/>
      <c r="J3591" s="287" t="str">
        <f>+IF(D3591="","",H3591*I3591)</f>
        <v/>
      </c>
      <c r="K3591" s="267"/>
      <c r="L3591" s="258"/>
    </row>
    <row r="3592" spans="2:12" ht="15.75">
      <c r="B3592" s="258"/>
      <c r="C3592" s="266"/>
      <c r="D3592" s="783"/>
      <c r="E3592" s="784"/>
      <c r="F3592" s="784"/>
      <c r="G3592" s="304" t="s">
        <v>618</v>
      </c>
      <c r="H3592" s="305" t="s">
        <v>618</v>
      </c>
      <c r="I3592" s="306"/>
      <c r="J3592" s="307" t="str">
        <f>+IF(D3592="","",H3592*I3592)</f>
        <v/>
      </c>
      <c r="K3592" s="267"/>
      <c r="L3592" s="258"/>
    </row>
    <row r="3593" spans="2:12" ht="15.75">
      <c r="B3593" s="258"/>
      <c r="C3593" s="266"/>
      <c r="D3593" s="258"/>
      <c r="E3593" s="258"/>
      <c r="F3593" s="258"/>
      <c r="G3593" s="740" t="s">
        <v>624</v>
      </c>
      <c r="H3593" s="740"/>
      <c r="I3593" s="741"/>
      <c r="J3593" s="308">
        <f>ROUND(+SUM(J3590:J3592),2)</f>
        <v>761.01</v>
      </c>
      <c r="K3593" s="267"/>
      <c r="L3593" s="258"/>
    </row>
    <row r="3594" spans="2:12" ht="15.75">
      <c r="B3594" s="258"/>
      <c r="C3594" s="266"/>
      <c r="D3594" s="670"/>
      <c r="E3594" s="670"/>
      <c r="F3594" s="670"/>
      <c r="G3594" s="670"/>
      <c r="H3594" s="670"/>
      <c r="I3594" s="670"/>
      <c r="J3594" s="670"/>
      <c r="K3594" s="267"/>
      <c r="L3594" s="258"/>
    </row>
    <row r="3595" spans="2:12" ht="15.75">
      <c r="B3595" s="258"/>
      <c r="C3595" s="266"/>
      <c r="D3595" s="742" t="s">
        <v>625</v>
      </c>
      <c r="E3595" s="743"/>
      <c r="F3595" s="743"/>
      <c r="G3595" s="743"/>
      <c r="H3595" s="743"/>
      <c r="I3595" s="743"/>
      <c r="J3595" s="744"/>
      <c r="K3595" s="267"/>
      <c r="L3595" s="309"/>
    </row>
    <row r="3596" spans="2:12" ht="15.75">
      <c r="B3596" s="310"/>
      <c r="C3596" s="311"/>
      <c r="D3596" s="745" t="s">
        <v>70</v>
      </c>
      <c r="E3596" s="746"/>
      <c r="F3596" s="746"/>
      <c r="G3596" s="313" t="s">
        <v>606</v>
      </c>
      <c r="H3596" s="314" t="s">
        <v>621</v>
      </c>
      <c r="I3596" s="312" t="s">
        <v>611</v>
      </c>
      <c r="J3596" s="315" t="s">
        <v>612</v>
      </c>
      <c r="K3596" s="316"/>
      <c r="L3596" s="317"/>
    </row>
    <row r="3597" spans="2:12" ht="15.75">
      <c r="B3597" s="258"/>
      <c r="C3597" s="266"/>
      <c r="D3597" s="725" t="s">
        <v>845</v>
      </c>
      <c r="E3597" s="726"/>
      <c r="F3597" s="726"/>
      <c r="G3597" s="318" t="s">
        <v>627</v>
      </c>
      <c r="H3597" s="319">
        <v>49097.481124999998</v>
      </c>
      <c r="I3597" s="320">
        <v>0.31</v>
      </c>
      <c r="J3597" s="321">
        <f>(+IF(D3597="","",(H3597*I3597)))</f>
        <v>15220.219148749999</v>
      </c>
      <c r="K3597" s="267"/>
      <c r="L3597" s="309"/>
    </row>
    <row r="3598" spans="2:12" ht="15.75">
      <c r="B3598" s="258"/>
      <c r="C3598" s="266"/>
      <c r="D3598" s="725"/>
      <c r="E3598" s="726"/>
      <c r="F3598" s="726"/>
      <c r="G3598" s="318"/>
      <c r="H3598" s="319"/>
      <c r="I3598" s="320"/>
      <c r="J3598" s="321" t="str">
        <f>(+IF(D3598="","",(H3598*I3598)))</f>
        <v/>
      </c>
      <c r="K3598" s="267"/>
      <c r="L3598" s="309"/>
    </row>
    <row r="3599" spans="2:12" ht="15.75">
      <c r="B3599" s="258"/>
      <c r="C3599" s="266"/>
      <c r="D3599" s="725"/>
      <c r="E3599" s="726"/>
      <c r="F3599" s="726"/>
      <c r="G3599" s="318"/>
      <c r="H3599" s="319"/>
      <c r="I3599" s="320"/>
      <c r="J3599" s="321" t="str">
        <f>(+IF(D3599="","",(H3599*I3599)))</f>
        <v/>
      </c>
      <c r="K3599" s="267"/>
      <c r="L3599" s="309"/>
    </row>
    <row r="3600" spans="2:12" ht="15.75">
      <c r="B3600" s="258"/>
      <c r="C3600" s="266"/>
      <c r="D3600" s="727"/>
      <c r="E3600" s="728"/>
      <c r="F3600" s="728"/>
      <c r="G3600" s="322"/>
      <c r="H3600" s="323"/>
      <c r="I3600" s="324"/>
      <c r="J3600" s="325"/>
      <c r="K3600" s="267"/>
      <c r="L3600" s="309"/>
    </row>
    <row r="3601" spans="2:12" ht="15.75">
      <c r="B3601" s="258"/>
      <c r="C3601" s="266"/>
      <c r="D3601" s="258"/>
      <c r="E3601" s="258"/>
      <c r="F3601" s="258"/>
      <c r="G3601" s="729" t="s">
        <v>628</v>
      </c>
      <c r="H3601" s="729"/>
      <c r="I3601" s="730"/>
      <c r="J3601" s="293">
        <f>+ROUND(SUM(J3597:J3600),2)</f>
        <v>15220.22</v>
      </c>
      <c r="K3601" s="267"/>
      <c r="L3601" s="309"/>
    </row>
    <row r="3602" spans="2:12" ht="15.75">
      <c r="B3602" s="258"/>
      <c r="C3602" s="266"/>
      <c r="D3602" s="258"/>
      <c r="E3602" s="258"/>
      <c r="F3602" s="258"/>
      <c r="G3602" s="326"/>
      <c r="H3602" s="327"/>
      <c r="I3602" s="258"/>
      <c r="J3602" s="258"/>
      <c r="K3602" s="267"/>
      <c r="L3602" s="258"/>
    </row>
    <row r="3603" spans="2:12" ht="15.75">
      <c r="B3603" s="258"/>
      <c r="C3603" s="266"/>
      <c r="D3603" s="731" t="s">
        <v>629</v>
      </c>
      <c r="E3603" s="732"/>
      <c r="F3603" s="732"/>
      <c r="G3603" s="732"/>
      <c r="H3603" s="732"/>
      <c r="I3603" s="733"/>
      <c r="J3603" s="328">
        <f>ROUND((SUM(+J3586+J3593+J3601)),2)</f>
        <v>21284.69</v>
      </c>
      <c r="K3603" s="267"/>
      <c r="L3603" s="258"/>
    </row>
    <row r="3604" spans="2:12" ht="15.75">
      <c r="B3604" s="258"/>
      <c r="C3604" s="266"/>
      <c r="D3604" s="258"/>
      <c r="E3604" s="258"/>
      <c r="F3604" s="258"/>
      <c r="G3604" s="326"/>
      <c r="H3604" s="327"/>
      <c r="I3604" s="258"/>
      <c r="J3604" s="258"/>
      <c r="K3604" s="267"/>
      <c r="L3604" s="258"/>
    </row>
    <row r="3605" spans="2:12" ht="15.75">
      <c r="B3605" s="329"/>
      <c r="C3605" s="330"/>
      <c r="D3605" s="734" t="s">
        <v>630</v>
      </c>
      <c r="E3605" s="735"/>
      <c r="F3605" s="736"/>
      <c r="G3605" s="331"/>
      <c r="H3605" s="332"/>
      <c r="I3605" s="333">
        <v>0</v>
      </c>
      <c r="J3605" s="334">
        <f>+J3603*I3605</f>
        <v>0</v>
      </c>
      <c r="K3605" s="335"/>
      <c r="L3605" s="329"/>
    </row>
    <row r="3606" spans="2:12" ht="15.75">
      <c r="B3606" s="258"/>
      <c r="C3606" s="266"/>
      <c r="D3606" s="731" t="s">
        <v>631</v>
      </c>
      <c r="E3606" s="732"/>
      <c r="F3606" s="732"/>
      <c r="G3606" s="732"/>
      <c r="H3606" s="732"/>
      <c r="I3606" s="733"/>
      <c r="J3606" s="328">
        <f>+J3605+J3603</f>
        <v>21284.69</v>
      </c>
      <c r="K3606" s="267"/>
      <c r="L3606" s="258"/>
    </row>
    <row r="3607" spans="2:12" ht="15.75">
      <c r="B3607" s="258"/>
      <c r="C3607" s="266"/>
      <c r="D3607" s="258"/>
      <c r="E3607" s="258"/>
      <c r="F3607" s="258"/>
      <c r="G3607" s="326"/>
      <c r="H3607" s="327"/>
      <c r="I3607" s="258"/>
      <c r="J3607" s="258"/>
      <c r="K3607" s="267"/>
      <c r="L3607" s="258"/>
    </row>
    <row r="3608" spans="2:12" ht="15.75">
      <c r="B3608" s="329"/>
      <c r="C3608" s="330"/>
      <c r="D3608" s="771" t="s">
        <v>21</v>
      </c>
      <c r="E3608" s="772"/>
      <c r="F3608" s="772"/>
      <c r="G3608" s="336"/>
      <c r="H3608" s="337"/>
      <c r="I3608" s="338">
        <v>0.24</v>
      </c>
      <c r="J3608" s="339">
        <f>+J3603*I3608</f>
        <v>5108.3255999999992</v>
      </c>
      <c r="K3608" s="335"/>
      <c r="L3608" s="329"/>
    </row>
    <row r="3609" spans="2:12" ht="15.75">
      <c r="B3609" s="329"/>
      <c r="C3609" s="330"/>
      <c r="D3609" s="773" t="s">
        <v>632</v>
      </c>
      <c r="E3609" s="774"/>
      <c r="F3609" s="774"/>
      <c r="G3609" s="336"/>
      <c r="H3609" s="337"/>
      <c r="I3609" s="340">
        <v>0.01</v>
      </c>
      <c r="J3609" s="341">
        <f>+J3603*I3609</f>
        <v>212.84690000000001</v>
      </c>
      <c r="K3609" s="335"/>
      <c r="L3609" s="329"/>
    </row>
    <row r="3610" spans="2:12" ht="15.75">
      <c r="B3610" s="329"/>
      <c r="C3610" s="330"/>
      <c r="D3610" s="773" t="s">
        <v>75</v>
      </c>
      <c r="E3610" s="774"/>
      <c r="F3610" s="774"/>
      <c r="G3610" s="342"/>
      <c r="H3610" s="343"/>
      <c r="I3610" s="340">
        <v>0.05</v>
      </c>
      <c r="J3610" s="341">
        <f>+J3603*I3610</f>
        <v>1064.2345</v>
      </c>
      <c r="K3610" s="335"/>
      <c r="L3610" s="329"/>
    </row>
    <row r="3611" spans="2:12" ht="15.75">
      <c r="B3611" s="258"/>
      <c r="C3611" s="266"/>
      <c r="D3611" s="775" t="s">
        <v>633</v>
      </c>
      <c r="E3611" s="776"/>
      <c r="F3611" s="776"/>
      <c r="G3611" s="776"/>
      <c r="H3611" s="776"/>
      <c r="I3611" s="776"/>
      <c r="J3611" s="344">
        <f>SUM(J3608:J3610)</f>
        <v>6385.4069999999992</v>
      </c>
      <c r="K3611" s="267"/>
      <c r="L3611" s="258"/>
    </row>
    <row r="3612" spans="2:12" ht="15.75">
      <c r="B3612" s="258"/>
      <c r="C3612" s="266"/>
      <c r="D3612" s="757"/>
      <c r="E3612" s="757"/>
      <c r="F3612" s="757"/>
      <c r="G3612" s="757"/>
      <c r="H3612" s="757"/>
      <c r="I3612" s="757"/>
      <c r="J3612" s="757"/>
      <c r="K3612" s="267"/>
      <c r="L3612" s="258"/>
    </row>
    <row r="3613" spans="2:12" ht="15.75">
      <c r="B3613" s="258"/>
      <c r="C3613" s="266"/>
      <c r="D3613" s="759" t="s">
        <v>634</v>
      </c>
      <c r="E3613" s="760"/>
      <c r="F3613" s="760"/>
      <c r="G3613" s="760"/>
      <c r="H3613" s="760"/>
      <c r="I3613" s="761"/>
      <c r="J3613" s="345">
        <f>ROUND(SUM(J3606+J3611),0)</f>
        <v>27670</v>
      </c>
      <c r="K3613" s="267"/>
      <c r="L3613" s="258"/>
    </row>
    <row r="3614" spans="2:12" ht="15.75">
      <c r="B3614" s="258"/>
      <c r="C3614" s="266"/>
      <c r="D3614" s="757"/>
      <c r="E3614" s="757"/>
      <c r="F3614" s="757"/>
      <c r="G3614" s="757"/>
      <c r="H3614" s="757"/>
      <c r="I3614" s="757"/>
      <c r="J3614" s="757"/>
      <c r="K3614" s="267"/>
      <c r="L3614" s="258"/>
    </row>
    <row r="3615" spans="2:12" ht="15.75">
      <c r="B3615" s="258"/>
      <c r="C3615" s="266"/>
      <c r="D3615" s="762" t="s">
        <v>635</v>
      </c>
      <c r="E3615" s="763"/>
      <c r="F3615" s="764"/>
      <c r="G3615" s="765"/>
      <c r="H3615" s="766"/>
      <c r="I3615" s="766"/>
      <c r="J3615" s="767"/>
      <c r="K3615" s="267"/>
      <c r="L3615" s="258"/>
    </row>
    <row r="3616" spans="2:12" ht="15.75">
      <c r="B3616" s="258"/>
      <c r="C3616" s="266"/>
      <c r="D3616" s="753"/>
      <c r="E3616" s="785"/>
      <c r="F3616" s="786"/>
      <c r="G3616" s="768"/>
      <c r="H3616" s="769"/>
      <c r="I3616" s="769"/>
      <c r="J3616" s="770"/>
      <c r="K3616" s="267"/>
      <c r="L3616" s="258"/>
    </row>
    <row r="3617" spans="2:12" ht="15.75">
      <c r="B3617" s="258"/>
      <c r="C3617" s="266"/>
      <c r="D3617" s="753"/>
      <c r="E3617" s="785"/>
      <c r="F3617" s="786"/>
      <c r="G3617" s="756" t="s">
        <v>636</v>
      </c>
      <c r="H3617" s="757"/>
      <c r="I3617" s="757"/>
      <c r="J3617" s="758"/>
      <c r="K3617" s="267"/>
      <c r="L3617" s="258"/>
    </row>
    <row r="3618" spans="2:12" ht="15.75">
      <c r="B3618" s="258"/>
      <c r="C3618" s="266"/>
      <c r="D3618" s="753"/>
      <c r="E3618" s="785"/>
      <c r="F3618" s="786"/>
      <c r="G3618" s="756" t="s">
        <v>637</v>
      </c>
      <c r="H3618" s="757"/>
      <c r="I3618" s="757"/>
      <c r="J3618" s="758"/>
      <c r="K3618" s="267"/>
      <c r="L3618" s="258"/>
    </row>
    <row r="3619" spans="2:12" ht="15.75">
      <c r="B3619" s="258"/>
      <c r="C3619" s="266"/>
      <c r="D3619" s="753"/>
      <c r="E3619" s="785"/>
      <c r="F3619" s="786"/>
      <c r="G3619" s="756" t="s">
        <v>79</v>
      </c>
      <c r="H3619" s="757"/>
      <c r="I3619" s="757"/>
      <c r="J3619" s="758"/>
      <c r="K3619" s="267"/>
      <c r="L3619" s="258"/>
    </row>
    <row r="3620" spans="2:12" ht="15.75">
      <c r="B3620" s="258"/>
      <c r="C3620" s="266"/>
      <c r="D3620" s="787"/>
      <c r="E3620" s="788"/>
      <c r="F3620" s="789"/>
      <c r="G3620" s="756" t="s">
        <v>636</v>
      </c>
      <c r="H3620" s="757"/>
      <c r="I3620" s="757"/>
      <c r="J3620" s="758"/>
      <c r="K3620" s="267"/>
      <c r="L3620" s="258"/>
    </row>
    <row r="3621" spans="2:12" ht="15.75">
      <c r="B3621" s="258"/>
      <c r="C3621" s="266"/>
      <c r="D3621" s="777"/>
      <c r="E3621" s="790"/>
      <c r="F3621" s="791"/>
      <c r="G3621" s="780" t="s">
        <v>638</v>
      </c>
      <c r="H3621" s="781"/>
      <c r="I3621" s="781"/>
      <c r="J3621" s="782"/>
      <c r="K3621" s="267"/>
      <c r="L3621" s="258"/>
    </row>
    <row r="3622" spans="2:12" ht="15.75">
      <c r="B3622" s="258"/>
      <c r="C3622" s="346"/>
      <c r="D3622" s="347"/>
      <c r="E3622" s="347"/>
      <c r="F3622" s="347"/>
      <c r="G3622" s="348"/>
      <c r="H3622" s="349"/>
      <c r="I3622" s="347"/>
      <c r="J3622" s="347"/>
      <c r="K3622" s="350"/>
      <c r="L3622" s="258"/>
    </row>
    <row r="3623" spans="2:12" ht="15.75">
      <c r="B3623" s="258"/>
      <c r="C3623" s="258"/>
      <c r="D3623" s="258"/>
      <c r="E3623" s="258"/>
      <c r="F3623" s="258"/>
      <c r="G3623" s="326"/>
      <c r="H3623" s="351"/>
      <c r="I3623" s="258"/>
      <c r="J3623" s="258"/>
      <c r="K3623" s="258"/>
      <c r="L3623" s="258"/>
    </row>
    <row r="3624" spans="2:12" ht="15.75">
      <c r="B3624" s="258"/>
      <c r="C3624" s="670"/>
      <c r="D3624" s="670"/>
      <c r="E3624" s="670"/>
      <c r="F3624" s="670"/>
      <c r="G3624" s="670"/>
      <c r="H3624" s="670"/>
      <c r="I3624" s="670"/>
      <c r="J3624" s="670"/>
      <c r="K3624" s="258"/>
      <c r="L3624" s="258"/>
    </row>
    <row r="3625" spans="2:12" ht="15.75">
      <c r="B3625" s="258"/>
      <c r="C3625" s="261"/>
      <c r="D3625" s="262"/>
      <c r="E3625" s="262"/>
      <c r="F3625" s="262"/>
      <c r="G3625" s="263"/>
      <c r="H3625" s="264"/>
      <c r="I3625" s="262"/>
      <c r="J3625" s="262"/>
      <c r="K3625" s="265"/>
      <c r="L3625" s="258"/>
    </row>
    <row r="3626" spans="2:12" ht="15.75">
      <c r="B3626" s="258"/>
      <c r="C3626" s="266"/>
      <c r="D3626" s="671"/>
      <c r="E3626" s="672"/>
      <c r="F3626" s="675" t="s">
        <v>592</v>
      </c>
      <c r="G3626" s="676"/>
      <c r="H3626" s="677"/>
      <c r="I3626" s="681" t="s">
        <v>593</v>
      </c>
      <c r="J3626" s="682"/>
      <c r="K3626" s="267"/>
      <c r="L3626" s="258"/>
    </row>
    <row r="3627" spans="2:12" ht="15.75">
      <c r="B3627" s="258"/>
      <c r="C3627" s="266"/>
      <c r="D3627" s="673"/>
      <c r="E3627" s="674"/>
      <c r="F3627" s="678"/>
      <c r="G3627" s="679"/>
      <c r="H3627" s="680"/>
      <c r="I3627" s="683" t="s">
        <v>594</v>
      </c>
      <c r="J3627" s="684"/>
      <c r="K3627" s="267"/>
      <c r="L3627" s="258"/>
    </row>
    <row r="3628" spans="2:12" ht="16.5">
      <c r="B3628" s="258"/>
      <c r="C3628" s="266"/>
      <c r="D3628" s="685" t="s">
        <v>595</v>
      </c>
      <c r="E3628" s="686"/>
      <c r="F3628" s="686"/>
      <c r="G3628" s="686"/>
      <c r="H3628" s="687"/>
      <c r="I3628" s="683" t="s">
        <v>596</v>
      </c>
      <c r="J3628" s="684"/>
      <c r="K3628" s="267"/>
      <c r="L3628" s="258"/>
    </row>
    <row r="3629" spans="2:12" ht="16.5">
      <c r="B3629" s="258"/>
      <c r="C3629" s="266"/>
      <c r="D3629" s="708" t="s">
        <v>597</v>
      </c>
      <c r="E3629" s="709"/>
      <c r="F3629" s="709"/>
      <c r="G3629" s="709"/>
      <c r="H3629" s="709"/>
      <c r="I3629" s="709"/>
      <c r="J3629" s="710"/>
      <c r="K3629" s="267"/>
      <c r="L3629" s="258"/>
    </row>
    <row r="3630" spans="2:12" ht="15.75">
      <c r="B3630" s="258"/>
      <c r="C3630" s="266"/>
      <c r="D3630" s="268"/>
      <c r="E3630" s="268"/>
      <c r="F3630" s="268"/>
      <c r="G3630" s="269"/>
      <c r="H3630" s="269"/>
      <c r="I3630" s="268"/>
      <c r="J3630" s="268"/>
      <c r="K3630" s="267"/>
      <c r="L3630" s="258"/>
    </row>
    <row r="3631" spans="2:12" ht="16.5">
      <c r="B3631" s="259"/>
      <c r="C3631" s="270"/>
      <c r="D3631" s="271" t="s">
        <v>598</v>
      </c>
      <c r="E3631" s="711" t="s">
        <v>599</v>
      </c>
      <c r="F3631" s="712"/>
      <c r="G3631" s="712"/>
      <c r="H3631" s="712"/>
      <c r="I3631" s="712"/>
      <c r="J3631" s="713"/>
      <c r="K3631" s="272"/>
      <c r="L3631" s="259"/>
    </row>
    <row r="3632" spans="2:12" ht="16.5">
      <c r="B3632" s="258"/>
      <c r="C3632" s="266"/>
      <c r="D3632" s="273">
        <v>2</v>
      </c>
      <c r="E3632" s="714" t="s">
        <v>653</v>
      </c>
      <c r="F3632" s="715"/>
      <c r="G3632" s="715"/>
      <c r="H3632" s="715"/>
      <c r="I3632" s="715"/>
      <c r="J3632" s="716"/>
      <c r="K3632" s="267"/>
      <c r="L3632" s="258"/>
    </row>
    <row r="3633" spans="2:12" ht="16.5">
      <c r="B3633" s="259"/>
      <c r="C3633" s="270"/>
      <c r="D3633" s="271" t="s">
        <v>601</v>
      </c>
      <c r="E3633" s="711" t="s">
        <v>602</v>
      </c>
      <c r="F3633" s="712"/>
      <c r="G3633" s="712"/>
      <c r="H3633" s="712"/>
      <c r="I3633" s="712"/>
      <c r="J3633" s="713"/>
      <c r="K3633" s="272"/>
      <c r="L3633" s="259"/>
    </row>
    <row r="3634" spans="2:12" ht="16.5">
      <c r="B3634" s="258"/>
      <c r="C3634" s="266"/>
      <c r="D3634" s="273">
        <v>2.0699999999999998</v>
      </c>
      <c r="E3634" s="714" t="s">
        <v>839</v>
      </c>
      <c r="F3634" s="715"/>
      <c r="G3634" s="715"/>
      <c r="H3634" s="715"/>
      <c r="I3634" s="715"/>
      <c r="J3634" s="716"/>
      <c r="K3634" s="267"/>
      <c r="L3634" s="258"/>
    </row>
    <row r="3635" spans="2:12" ht="16.5">
      <c r="B3635" s="259"/>
      <c r="C3635" s="270"/>
      <c r="D3635" s="275" t="s">
        <v>604</v>
      </c>
      <c r="E3635" s="717" t="s">
        <v>605</v>
      </c>
      <c r="F3635" s="718"/>
      <c r="G3635" s="718"/>
      <c r="H3635" s="718"/>
      <c r="I3635" s="719"/>
      <c r="J3635" s="723" t="s">
        <v>606</v>
      </c>
      <c r="K3635" s="272"/>
      <c r="L3635" s="259"/>
    </row>
    <row r="3636" spans="2:12" ht="16.5">
      <c r="B3636" s="258"/>
      <c r="C3636" s="266"/>
      <c r="D3636" s="276" t="s">
        <v>853</v>
      </c>
      <c r="E3636" s="720"/>
      <c r="F3636" s="721"/>
      <c r="G3636" s="721"/>
      <c r="H3636" s="721"/>
      <c r="I3636" s="722"/>
      <c r="J3636" s="724"/>
      <c r="K3636" s="267"/>
      <c r="L3636" s="258"/>
    </row>
    <row r="3637" spans="2:12" ht="16.5">
      <c r="B3637" s="259"/>
      <c r="C3637" s="270"/>
      <c r="D3637" s="275" t="s">
        <v>608</v>
      </c>
      <c r="E3637" s="692" t="s">
        <v>367</v>
      </c>
      <c r="F3637" s="693"/>
      <c r="G3637" s="693"/>
      <c r="H3637" s="693"/>
      <c r="I3637" s="694"/>
      <c r="J3637" s="698" t="s">
        <v>338</v>
      </c>
      <c r="K3637" s="272"/>
      <c r="L3637" s="259"/>
    </row>
    <row r="3638" spans="2:12" ht="16.5">
      <c r="B3638" s="258"/>
      <c r="C3638" s="266"/>
      <c r="D3638" s="276" t="s">
        <v>853</v>
      </c>
      <c r="E3638" s="695"/>
      <c r="F3638" s="696"/>
      <c r="G3638" s="696"/>
      <c r="H3638" s="696"/>
      <c r="I3638" s="697"/>
      <c r="J3638" s="699"/>
      <c r="K3638" s="267"/>
      <c r="L3638" s="258"/>
    </row>
    <row r="3639" spans="2:12" ht="15.75">
      <c r="B3639" s="258"/>
      <c r="C3639" s="266"/>
      <c r="D3639" s="700"/>
      <c r="E3639" s="700"/>
      <c r="F3639" s="700"/>
      <c r="G3639" s="700"/>
      <c r="H3639" s="700"/>
      <c r="I3639" s="700"/>
      <c r="J3639" s="700"/>
      <c r="K3639" s="267"/>
      <c r="L3639" s="258"/>
    </row>
    <row r="3640" spans="2:12" ht="15.75">
      <c r="B3640" s="258"/>
      <c r="C3640" s="266"/>
      <c r="D3640" s="701" t="s">
        <v>609</v>
      </c>
      <c r="E3640" s="702"/>
      <c r="F3640" s="702"/>
      <c r="G3640" s="702"/>
      <c r="H3640" s="702"/>
      <c r="I3640" s="702"/>
      <c r="J3640" s="703"/>
      <c r="K3640" s="267"/>
      <c r="L3640" s="258"/>
    </row>
    <row r="3641" spans="2:12" ht="15.75">
      <c r="B3641" s="258"/>
      <c r="C3641" s="266"/>
      <c r="D3641" s="704" t="s">
        <v>70</v>
      </c>
      <c r="E3641" s="705"/>
      <c r="F3641" s="705"/>
      <c r="G3641" s="277" t="s">
        <v>606</v>
      </c>
      <c r="H3641" s="277" t="s">
        <v>610</v>
      </c>
      <c r="I3641" s="278" t="s">
        <v>611</v>
      </c>
      <c r="J3641" s="279" t="s">
        <v>612</v>
      </c>
      <c r="K3641" s="267"/>
      <c r="L3641" s="258"/>
    </row>
    <row r="3642" spans="2:12" ht="16.5">
      <c r="B3642" s="258"/>
      <c r="C3642" s="266"/>
      <c r="D3642" s="706" t="s">
        <v>854</v>
      </c>
      <c r="E3642" s="707"/>
      <c r="F3642" s="707"/>
      <c r="G3642" s="280" t="s">
        <v>782</v>
      </c>
      <c r="H3642" s="281">
        <v>112445.5</v>
      </c>
      <c r="I3642" s="282">
        <v>0.06</v>
      </c>
      <c r="J3642" s="353">
        <f>ROUND((+IF(D3642="","",H3642*I3642)),2)</f>
        <v>6746.73</v>
      </c>
      <c r="K3642" s="267"/>
      <c r="L3642" s="258"/>
    </row>
    <row r="3643" spans="2:12" ht="16.5">
      <c r="B3643" s="258"/>
      <c r="C3643" s="266"/>
      <c r="D3643" s="688" t="s">
        <v>844</v>
      </c>
      <c r="E3643" s="689"/>
      <c r="F3643" s="689"/>
      <c r="G3643" s="284" t="s">
        <v>225</v>
      </c>
      <c r="H3643" s="285">
        <v>1845</v>
      </c>
      <c r="I3643" s="286">
        <v>0.04</v>
      </c>
      <c r="J3643" s="287">
        <f>ROUND((+IF(D3643="","",H3643*I3643)),2)</f>
        <v>73.8</v>
      </c>
      <c r="K3643" s="267"/>
      <c r="L3643" s="258"/>
    </row>
    <row r="3644" spans="2:12" ht="16.5">
      <c r="B3644" s="258"/>
      <c r="C3644" s="266"/>
      <c r="D3644" s="688" t="s">
        <v>656</v>
      </c>
      <c r="E3644" s="689"/>
      <c r="F3644" s="689"/>
      <c r="G3644" s="284" t="s">
        <v>657</v>
      </c>
      <c r="H3644" s="285">
        <v>3.65</v>
      </c>
      <c r="I3644" s="286">
        <v>0.03</v>
      </c>
      <c r="J3644" s="287">
        <f>+IF(D3644="","",H3644*I3644)</f>
        <v>0.1095</v>
      </c>
      <c r="K3644" s="267"/>
      <c r="L3644" s="258"/>
    </row>
    <row r="3645" spans="2:12" ht="16.5">
      <c r="B3645" s="258"/>
      <c r="C3645" s="266"/>
      <c r="D3645" s="688"/>
      <c r="E3645" s="689"/>
      <c r="F3645" s="689"/>
      <c r="G3645" s="284" t="s">
        <v>618</v>
      </c>
      <c r="H3645" s="285" t="s">
        <v>618</v>
      </c>
      <c r="I3645" s="354"/>
      <c r="J3645" s="355" t="str">
        <f>+IF(D3645="","",H3645*I3645)</f>
        <v/>
      </c>
      <c r="K3645" s="267"/>
      <c r="L3645" s="258"/>
    </row>
    <row r="3646" spans="2:12" ht="16.5">
      <c r="B3646" s="258"/>
      <c r="C3646" s="266"/>
      <c r="D3646" s="688"/>
      <c r="E3646" s="689"/>
      <c r="F3646" s="689"/>
      <c r="G3646" s="284" t="s">
        <v>618</v>
      </c>
      <c r="H3646" s="285" t="s">
        <v>618</v>
      </c>
      <c r="I3646" s="354"/>
      <c r="J3646" s="355" t="str">
        <f>+IF(D3646="","",H3646*I3646)</f>
        <v/>
      </c>
      <c r="K3646" s="267"/>
      <c r="L3646" s="258"/>
    </row>
    <row r="3647" spans="2:12" ht="16.5">
      <c r="B3647" s="258"/>
      <c r="C3647" s="266"/>
      <c r="D3647" s="688"/>
      <c r="E3647" s="689"/>
      <c r="F3647" s="689"/>
      <c r="G3647" s="284" t="s">
        <v>618</v>
      </c>
      <c r="H3647" s="285" t="s">
        <v>618</v>
      </c>
      <c r="I3647" s="354"/>
      <c r="J3647" s="355" t="str">
        <f>+IF(D3647="","",H3647*I3647)</f>
        <v/>
      </c>
      <c r="K3647" s="267"/>
      <c r="L3647" s="258"/>
    </row>
    <row r="3648" spans="2:12" ht="16.5">
      <c r="B3648" s="258"/>
      <c r="C3648" s="266"/>
      <c r="D3648" s="690"/>
      <c r="E3648" s="691"/>
      <c r="F3648" s="691"/>
      <c r="G3648" s="288" t="s">
        <v>618</v>
      </c>
      <c r="H3648" s="289" t="s">
        <v>618</v>
      </c>
      <c r="I3648" s="290"/>
      <c r="J3648" s="291" t="str">
        <f>+IF(D3648="","",H3648*I3648)</f>
        <v/>
      </c>
      <c r="K3648" s="267"/>
      <c r="L3648" s="258"/>
    </row>
    <row r="3649" spans="2:12" ht="15.75">
      <c r="B3649" s="258"/>
      <c r="C3649" s="266"/>
      <c r="D3649" s="258"/>
      <c r="E3649" s="258"/>
      <c r="F3649" s="258"/>
      <c r="G3649" s="740" t="s">
        <v>619</v>
      </c>
      <c r="H3649" s="740"/>
      <c r="I3649" s="741"/>
      <c r="J3649" s="293">
        <f>+ROUND(SUM(J3642:J3648),2)</f>
        <v>6820.64</v>
      </c>
      <c r="K3649" s="267"/>
      <c r="L3649" s="258"/>
    </row>
    <row r="3650" spans="2:12" ht="15.75">
      <c r="B3650" s="258"/>
      <c r="C3650" s="266"/>
      <c r="D3650" s="700"/>
      <c r="E3650" s="700"/>
      <c r="F3650" s="700"/>
      <c r="G3650" s="700"/>
      <c r="H3650" s="700"/>
      <c r="I3650" s="700"/>
      <c r="J3650" s="700"/>
      <c r="K3650" s="267"/>
      <c r="L3650" s="258"/>
    </row>
    <row r="3651" spans="2:12" ht="15.75">
      <c r="B3651" s="258"/>
      <c r="C3651" s="266"/>
      <c r="D3651" s="701" t="s">
        <v>620</v>
      </c>
      <c r="E3651" s="702"/>
      <c r="F3651" s="702"/>
      <c r="G3651" s="702"/>
      <c r="H3651" s="702"/>
      <c r="I3651" s="702"/>
      <c r="J3651" s="703"/>
      <c r="K3651" s="267"/>
      <c r="L3651" s="258"/>
    </row>
    <row r="3652" spans="2:12" ht="15.75">
      <c r="B3652" s="258"/>
      <c r="C3652" s="266"/>
      <c r="D3652" s="747" t="s">
        <v>70</v>
      </c>
      <c r="E3652" s="747"/>
      <c r="F3652" s="747"/>
      <c r="G3652" s="297" t="s">
        <v>606</v>
      </c>
      <c r="H3652" s="297" t="s">
        <v>621</v>
      </c>
      <c r="I3652" s="356" t="s">
        <v>611</v>
      </c>
      <c r="J3652" s="296" t="s">
        <v>612</v>
      </c>
      <c r="K3652" s="267"/>
      <c r="L3652" s="258"/>
    </row>
    <row r="3653" spans="2:12" ht="15.75">
      <c r="B3653" s="258"/>
      <c r="C3653" s="266"/>
      <c r="D3653" s="748" t="s">
        <v>622</v>
      </c>
      <c r="E3653" s="749"/>
      <c r="F3653" s="749"/>
      <c r="G3653" s="298" t="s">
        <v>623</v>
      </c>
      <c r="H3653" s="301">
        <v>10801.45</v>
      </c>
      <c r="I3653" s="357">
        <v>0.05</v>
      </c>
      <c r="J3653" s="353">
        <f>+IF(D3653="","",H3653*I3653)</f>
        <v>540.0725000000001</v>
      </c>
      <c r="K3653" s="267"/>
      <c r="L3653" s="258"/>
    </row>
    <row r="3654" spans="2:12" ht="15.75">
      <c r="B3654" s="258"/>
      <c r="C3654" s="266"/>
      <c r="D3654" s="799" t="s">
        <v>686</v>
      </c>
      <c r="E3654" s="800"/>
      <c r="F3654" s="800"/>
      <c r="G3654" s="358" t="s">
        <v>659</v>
      </c>
      <c r="H3654" s="301">
        <v>27700</v>
      </c>
      <c r="I3654" s="302">
        <v>0.06</v>
      </c>
      <c r="J3654" s="287">
        <f>+IF(D3654="","",H3654*I3654)</f>
        <v>1662</v>
      </c>
      <c r="K3654" s="267"/>
      <c r="L3654" s="258"/>
    </row>
    <row r="3655" spans="2:12" ht="15.75">
      <c r="B3655" s="258"/>
      <c r="C3655" s="266"/>
      <c r="D3655" s="737"/>
      <c r="E3655" s="738"/>
      <c r="F3655" s="739"/>
      <c r="G3655" s="430" t="s">
        <v>618</v>
      </c>
      <c r="H3655" s="301" t="s">
        <v>618</v>
      </c>
      <c r="I3655" s="360"/>
      <c r="J3655" s="291" t="str">
        <f>+IF(D3655="","",H3655*I3655)</f>
        <v/>
      </c>
      <c r="K3655" s="267"/>
      <c r="L3655" s="258"/>
    </row>
    <row r="3656" spans="2:12" ht="15.75">
      <c r="B3656" s="258"/>
      <c r="C3656" s="266"/>
      <c r="D3656" s="258"/>
      <c r="E3656" s="258"/>
      <c r="F3656" s="258"/>
      <c r="G3656" s="729" t="s">
        <v>624</v>
      </c>
      <c r="H3656" s="729"/>
      <c r="I3656" s="730"/>
      <c r="J3656" s="308">
        <f>ROUND(+SUM(J3653:J3655),2)</f>
        <v>2202.0700000000002</v>
      </c>
      <c r="K3656" s="267"/>
      <c r="L3656" s="258"/>
    </row>
    <row r="3657" spans="2:12" ht="15.75">
      <c r="B3657" s="258"/>
      <c r="C3657" s="266"/>
      <c r="D3657" s="670"/>
      <c r="E3657" s="670"/>
      <c r="F3657" s="670"/>
      <c r="G3657" s="670"/>
      <c r="H3657" s="670"/>
      <c r="I3657" s="670"/>
      <c r="J3657" s="670"/>
      <c r="K3657" s="267"/>
      <c r="L3657" s="258"/>
    </row>
    <row r="3658" spans="2:12" ht="15.75">
      <c r="B3658" s="258"/>
      <c r="C3658" s="266"/>
      <c r="D3658" s="742" t="s">
        <v>625</v>
      </c>
      <c r="E3658" s="743"/>
      <c r="F3658" s="743"/>
      <c r="G3658" s="743"/>
      <c r="H3658" s="743"/>
      <c r="I3658" s="743"/>
      <c r="J3658" s="744"/>
      <c r="K3658" s="267"/>
      <c r="L3658" s="309"/>
    </row>
    <row r="3659" spans="2:12" ht="15.75">
      <c r="B3659" s="310"/>
      <c r="C3659" s="311"/>
      <c r="D3659" s="745" t="s">
        <v>70</v>
      </c>
      <c r="E3659" s="746"/>
      <c r="F3659" s="746"/>
      <c r="G3659" s="313" t="s">
        <v>606</v>
      </c>
      <c r="H3659" s="314" t="s">
        <v>621</v>
      </c>
      <c r="I3659" s="312" t="s">
        <v>611</v>
      </c>
      <c r="J3659" s="315" t="s">
        <v>612</v>
      </c>
      <c r="K3659" s="316"/>
      <c r="L3659" s="317"/>
    </row>
    <row r="3660" spans="2:12" ht="15.75">
      <c r="B3660" s="258"/>
      <c r="C3660" s="266"/>
      <c r="D3660" s="725" t="s">
        <v>845</v>
      </c>
      <c r="E3660" s="726"/>
      <c r="F3660" s="726"/>
      <c r="G3660" s="318" t="s">
        <v>627</v>
      </c>
      <c r="H3660" s="319">
        <v>49097.481124999998</v>
      </c>
      <c r="I3660" s="320">
        <v>0.22</v>
      </c>
      <c r="J3660" s="321">
        <f>(+IF(D3660="","",(H3660*I3660)))</f>
        <v>10801.445847499999</v>
      </c>
      <c r="K3660" s="267"/>
      <c r="L3660" s="309"/>
    </row>
    <row r="3661" spans="2:12" ht="15.75">
      <c r="B3661" s="258"/>
      <c r="C3661" s="266"/>
      <c r="D3661" s="725"/>
      <c r="E3661" s="726"/>
      <c r="F3661" s="726"/>
      <c r="G3661" s="318"/>
      <c r="H3661" s="319"/>
      <c r="I3661" s="320"/>
      <c r="J3661" s="321" t="str">
        <f>(+IF(D3661="","",(H3661*I3661)))</f>
        <v/>
      </c>
      <c r="K3661" s="267"/>
      <c r="L3661" s="309"/>
    </row>
    <row r="3662" spans="2:12" ht="15.75">
      <c r="B3662" s="258"/>
      <c r="C3662" s="266"/>
      <c r="D3662" s="725"/>
      <c r="E3662" s="726"/>
      <c r="F3662" s="726"/>
      <c r="G3662" s="318"/>
      <c r="H3662" s="319"/>
      <c r="I3662" s="320"/>
      <c r="J3662" s="321" t="str">
        <f>(+IF(D3662="","",(H3662*I3662)))</f>
        <v/>
      </c>
      <c r="K3662" s="267"/>
      <c r="L3662" s="309"/>
    </row>
    <row r="3663" spans="2:12" ht="15.75">
      <c r="B3663" s="258"/>
      <c r="C3663" s="266"/>
      <c r="D3663" s="727"/>
      <c r="E3663" s="728"/>
      <c r="F3663" s="728"/>
      <c r="G3663" s="322"/>
      <c r="H3663" s="323"/>
      <c r="I3663" s="324"/>
      <c r="J3663" s="325"/>
      <c r="K3663" s="267"/>
      <c r="L3663" s="309"/>
    </row>
    <row r="3664" spans="2:12" ht="15.75">
      <c r="B3664" s="258"/>
      <c r="C3664" s="266"/>
      <c r="D3664" s="258"/>
      <c r="E3664" s="258"/>
      <c r="F3664" s="258"/>
      <c r="G3664" s="729" t="s">
        <v>628</v>
      </c>
      <c r="H3664" s="729"/>
      <c r="I3664" s="730"/>
      <c r="J3664" s="293">
        <f>+ROUND(SUM(J3660:J3663),2)</f>
        <v>10801.45</v>
      </c>
      <c r="K3664" s="267"/>
      <c r="L3664" s="309"/>
    </row>
    <row r="3665" spans="2:12" ht="15.75">
      <c r="B3665" s="258"/>
      <c r="C3665" s="266"/>
      <c r="D3665" s="258"/>
      <c r="E3665" s="258"/>
      <c r="F3665" s="258"/>
      <c r="G3665" s="326"/>
      <c r="H3665" s="327"/>
      <c r="I3665" s="258"/>
      <c r="J3665" s="258"/>
      <c r="K3665" s="267"/>
      <c r="L3665" s="258"/>
    </row>
    <row r="3666" spans="2:12" ht="15.75">
      <c r="B3666" s="258"/>
      <c r="C3666" s="266"/>
      <c r="D3666" s="731" t="s">
        <v>629</v>
      </c>
      <c r="E3666" s="732"/>
      <c r="F3666" s="732"/>
      <c r="G3666" s="732"/>
      <c r="H3666" s="732"/>
      <c r="I3666" s="733"/>
      <c r="J3666" s="328">
        <f>ROUND((SUM(+J3649+J3656+J3664)),2)</f>
        <v>19824.16</v>
      </c>
      <c r="K3666" s="267"/>
      <c r="L3666" s="258"/>
    </row>
    <row r="3667" spans="2:12" ht="15.75">
      <c r="B3667" s="258"/>
      <c r="C3667" s="266"/>
      <c r="D3667" s="258"/>
      <c r="E3667" s="258"/>
      <c r="F3667" s="258"/>
      <c r="G3667" s="326"/>
      <c r="H3667" s="327"/>
      <c r="I3667" s="258"/>
      <c r="J3667" s="258"/>
      <c r="K3667" s="267"/>
      <c r="L3667" s="258"/>
    </row>
    <row r="3668" spans="2:12" ht="15.75">
      <c r="B3668" s="329"/>
      <c r="C3668" s="330"/>
      <c r="D3668" s="734" t="s">
        <v>630</v>
      </c>
      <c r="E3668" s="735"/>
      <c r="F3668" s="736"/>
      <c r="G3668" s="331"/>
      <c r="H3668" s="332"/>
      <c r="I3668" s="333">
        <v>0</v>
      </c>
      <c r="J3668" s="334">
        <f>+J3666*I3668</f>
        <v>0</v>
      </c>
      <c r="K3668" s="335"/>
      <c r="L3668" s="329"/>
    </row>
    <row r="3669" spans="2:12" ht="15.75">
      <c r="B3669" s="258"/>
      <c r="C3669" s="266"/>
      <c r="D3669" s="731" t="s">
        <v>631</v>
      </c>
      <c r="E3669" s="732"/>
      <c r="F3669" s="732"/>
      <c r="G3669" s="732"/>
      <c r="H3669" s="732"/>
      <c r="I3669" s="733"/>
      <c r="J3669" s="328">
        <f>+J3668+J3666</f>
        <v>19824.16</v>
      </c>
      <c r="K3669" s="267"/>
      <c r="L3669" s="258"/>
    </row>
    <row r="3670" spans="2:12" ht="15.75">
      <c r="B3670" s="258"/>
      <c r="C3670" s="266"/>
      <c r="D3670" s="258"/>
      <c r="E3670" s="258"/>
      <c r="F3670" s="258"/>
      <c r="G3670" s="326"/>
      <c r="H3670" s="327"/>
      <c r="I3670" s="258"/>
      <c r="J3670" s="258"/>
      <c r="K3670" s="267"/>
      <c r="L3670" s="258"/>
    </row>
    <row r="3671" spans="2:12" ht="15.75">
      <c r="B3671" s="329"/>
      <c r="C3671" s="330"/>
      <c r="D3671" s="771" t="s">
        <v>21</v>
      </c>
      <c r="E3671" s="772"/>
      <c r="F3671" s="772"/>
      <c r="G3671" s="336"/>
      <c r="H3671" s="337"/>
      <c r="I3671" s="338">
        <v>0.24</v>
      </c>
      <c r="J3671" s="339">
        <f>+J3666*I3671</f>
        <v>4757.7983999999997</v>
      </c>
      <c r="K3671" s="335"/>
      <c r="L3671" s="329"/>
    </row>
    <row r="3672" spans="2:12" ht="15.75">
      <c r="B3672" s="329"/>
      <c r="C3672" s="330"/>
      <c r="D3672" s="773" t="s">
        <v>632</v>
      </c>
      <c r="E3672" s="774"/>
      <c r="F3672" s="774"/>
      <c r="G3672" s="336"/>
      <c r="H3672" s="337"/>
      <c r="I3672" s="340">
        <v>0.01</v>
      </c>
      <c r="J3672" s="341">
        <f>+J3666*I3672</f>
        <v>198.24160000000001</v>
      </c>
      <c r="K3672" s="335"/>
      <c r="L3672" s="329"/>
    </row>
    <row r="3673" spans="2:12" ht="15.75">
      <c r="B3673" s="329"/>
      <c r="C3673" s="330"/>
      <c r="D3673" s="773" t="s">
        <v>75</v>
      </c>
      <c r="E3673" s="774"/>
      <c r="F3673" s="774"/>
      <c r="G3673" s="342"/>
      <c r="H3673" s="343"/>
      <c r="I3673" s="340">
        <v>0.05</v>
      </c>
      <c r="J3673" s="341">
        <f>+J3666*I3673</f>
        <v>991.20800000000008</v>
      </c>
      <c r="K3673" s="335"/>
      <c r="L3673" s="329"/>
    </row>
    <row r="3674" spans="2:12" ht="15.75">
      <c r="B3674" s="258"/>
      <c r="C3674" s="266"/>
      <c r="D3674" s="775" t="s">
        <v>633</v>
      </c>
      <c r="E3674" s="776"/>
      <c r="F3674" s="776"/>
      <c r="G3674" s="776"/>
      <c r="H3674" s="776"/>
      <c r="I3674" s="776"/>
      <c r="J3674" s="344">
        <f>SUM(J3671:J3673)</f>
        <v>5947.2479999999996</v>
      </c>
      <c r="K3674" s="267"/>
      <c r="L3674" s="258"/>
    </row>
    <row r="3675" spans="2:12" ht="15.75">
      <c r="B3675" s="258"/>
      <c r="C3675" s="266"/>
      <c r="D3675" s="757"/>
      <c r="E3675" s="757"/>
      <c r="F3675" s="757"/>
      <c r="G3675" s="757"/>
      <c r="H3675" s="757"/>
      <c r="I3675" s="757"/>
      <c r="J3675" s="757"/>
      <c r="K3675" s="267"/>
      <c r="L3675" s="258"/>
    </row>
    <row r="3676" spans="2:12" ht="15.75">
      <c r="B3676" s="258"/>
      <c r="C3676" s="266"/>
      <c r="D3676" s="759" t="s">
        <v>634</v>
      </c>
      <c r="E3676" s="760"/>
      <c r="F3676" s="760"/>
      <c r="G3676" s="760"/>
      <c r="H3676" s="760"/>
      <c r="I3676" s="761"/>
      <c r="J3676" s="345">
        <f>ROUND(SUM(J3669+J3674),0)</f>
        <v>25771</v>
      </c>
      <c r="K3676" s="267"/>
      <c r="L3676" s="258"/>
    </row>
    <row r="3677" spans="2:12" ht="15.75">
      <c r="B3677" s="258"/>
      <c r="C3677" s="266"/>
      <c r="D3677" s="757"/>
      <c r="E3677" s="757"/>
      <c r="F3677" s="757"/>
      <c r="G3677" s="757"/>
      <c r="H3677" s="757"/>
      <c r="I3677" s="757"/>
      <c r="J3677" s="757"/>
      <c r="K3677" s="267"/>
      <c r="L3677" s="258"/>
    </row>
    <row r="3678" spans="2:12" ht="15.75">
      <c r="B3678" s="258"/>
      <c r="C3678" s="266"/>
      <c r="D3678" s="762" t="s">
        <v>635</v>
      </c>
      <c r="E3678" s="763"/>
      <c r="F3678" s="764"/>
      <c r="G3678" s="765"/>
      <c r="H3678" s="766"/>
      <c r="I3678" s="766"/>
      <c r="J3678" s="767"/>
      <c r="K3678" s="267"/>
      <c r="L3678" s="258"/>
    </row>
    <row r="3679" spans="2:12" ht="15.75">
      <c r="B3679" s="258"/>
      <c r="C3679" s="266"/>
      <c r="D3679" s="753"/>
      <c r="E3679" s="785"/>
      <c r="F3679" s="786"/>
      <c r="G3679" s="768"/>
      <c r="H3679" s="769"/>
      <c r="I3679" s="769"/>
      <c r="J3679" s="770"/>
      <c r="K3679" s="267"/>
      <c r="L3679" s="258"/>
    </row>
    <row r="3680" spans="2:12" ht="15.75">
      <c r="B3680" s="258"/>
      <c r="C3680" s="266"/>
      <c r="D3680" s="753"/>
      <c r="E3680" s="785"/>
      <c r="F3680" s="786"/>
      <c r="G3680" s="756" t="s">
        <v>636</v>
      </c>
      <c r="H3680" s="757"/>
      <c r="I3680" s="757"/>
      <c r="J3680" s="758"/>
      <c r="K3680" s="267"/>
      <c r="L3680" s="258"/>
    </row>
    <row r="3681" spans="2:12" ht="15.75">
      <c r="B3681" s="258"/>
      <c r="C3681" s="266"/>
      <c r="D3681" s="753"/>
      <c r="E3681" s="785"/>
      <c r="F3681" s="786"/>
      <c r="G3681" s="756" t="s">
        <v>637</v>
      </c>
      <c r="H3681" s="757"/>
      <c r="I3681" s="757"/>
      <c r="J3681" s="758"/>
      <c r="K3681" s="267"/>
      <c r="L3681" s="258"/>
    </row>
    <row r="3682" spans="2:12" ht="15.75">
      <c r="B3682" s="258"/>
      <c r="C3682" s="266"/>
      <c r="D3682" s="753"/>
      <c r="E3682" s="785"/>
      <c r="F3682" s="786"/>
      <c r="G3682" s="756" t="s">
        <v>79</v>
      </c>
      <c r="H3682" s="757"/>
      <c r="I3682" s="757"/>
      <c r="J3682" s="758"/>
      <c r="K3682" s="267"/>
      <c r="L3682" s="258"/>
    </row>
    <row r="3683" spans="2:12" ht="15.75">
      <c r="B3683" s="258"/>
      <c r="C3683" s="266"/>
      <c r="D3683" s="787"/>
      <c r="E3683" s="788"/>
      <c r="F3683" s="789"/>
      <c r="G3683" s="756" t="s">
        <v>636</v>
      </c>
      <c r="H3683" s="757"/>
      <c r="I3683" s="757"/>
      <c r="J3683" s="758"/>
      <c r="K3683" s="267"/>
      <c r="L3683" s="258"/>
    </row>
    <row r="3684" spans="2:12" ht="15.75">
      <c r="B3684" s="258"/>
      <c r="C3684" s="266"/>
      <c r="D3684" s="777"/>
      <c r="E3684" s="790"/>
      <c r="F3684" s="791"/>
      <c r="G3684" s="780" t="s">
        <v>638</v>
      </c>
      <c r="H3684" s="781"/>
      <c r="I3684" s="781"/>
      <c r="J3684" s="782"/>
      <c r="K3684" s="267"/>
      <c r="L3684" s="258"/>
    </row>
    <row r="3685" spans="2:12" ht="15.75">
      <c r="B3685" s="258"/>
      <c r="C3685" s="346"/>
      <c r="D3685" s="347"/>
      <c r="E3685" s="347"/>
      <c r="F3685" s="347"/>
      <c r="G3685" s="348"/>
      <c r="H3685" s="349"/>
      <c r="I3685" s="347"/>
      <c r="J3685" s="347"/>
      <c r="K3685" s="350"/>
      <c r="L3685" s="258"/>
    </row>
    <row r="3686" spans="2:12" ht="15.75">
      <c r="B3686" s="258"/>
      <c r="C3686" s="258"/>
      <c r="D3686" s="258"/>
      <c r="E3686" s="258"/>
      <c r="F3686" s="258"/>
      <c r="G3686" s="326"/>
      <c r="H3686" s="351"/>
      <c r="I3686" s="258"/>
      <c r="J3686" s="258"/>
      <c r="K3686" s="258"/>
      <c r="L3686" s="258"/>
    </row>
    <row r="3687" spans="2:12" ht="15.75">
      <c r="B3687" s="258"/>
      <c r="C3687" s="670"/>
      <c r="D3687" s="670"/>
      <c r="E3687" s="670"/>
      <c r="F3687" s="670"/>
      <c r="G3687" s="670"/>
      <c r="H3687" s="670"/>
      <c r="I3687" s="670"/>
      <c r="J3687" s="670"/>
      <c r="K3687" s="258"/>
      <c r="L3687" s="258"/>
    </row>
    <row r="3688" spans="2:12" ht="15.75">
      <c r="B3688" s="258"/>
      <c r="C3688" s="261"/>
      <c r="D3688" s="262"/>
      <c r="E3688" s="262"/>
      <c r="F3688" s="262"/>
      <c r="G3688" s="263"/>
      <c r="H3688" s="264"/>
      <c r="I3688" s="392"/>
      <c r="J3688" s="262"/>
      <c r="K3688" s="265"/>
      <c r="L3688" s="258"/>
    </row>
    <row r="3689" spans="2:12" ht="15.75">
      <c r="B3689" s="258"/>
      <c r="C3689" s="266"/>
      <c r="D3689" s="671"/>
      <c r="E3689" s="672"/>
      <c r="F3689" s="675" t="s">
        <v>592</v>
      </c>
      <c r="G3689" s="676"/>
      <c r="H3689" s="677"/>
      <c r="I3689" s="681" t="s">
        <v>593</v>
      </c>
      <c r="J3689" s="682"/>
      <c r="K3689" s="267"/>
      <c r="L3689" s="258"/>
    </row>
    <row r="3690" spans="2:12" ht="15.75">
      <c r="B3690" s="258"/>
      <c r="C3690" s="266"/>
      <c r="D3690" s="673"/>
      <c r="E3690" s="674"/>
      <c r="F3690" s="678"/>
      <c r="G3690" s="679"/>
      <c r="H3690" s="680"/>
      <c r="I3690" s="683" t="s">
        <v>594</v>
      </c>
      <c r="J3690" s="684"/>
      <c r="K3690" s="267"/>
      <c r="L3690" s="258"/>
    </row>
    <row r="3691" spans="2:12" ht="16.5">
      <c r="B3691" s="258"/>
      <c r="C3691" s="266"/>
      <c r="D3691" s="685" t="s">
        <v>595</v>
      </c>
      <c r="E3691" s="686"/>
      <c r="F3691" s="686"/>
      <c r="G3691" s="686"/>
      <c r="H3691" s="687"/>
      <c r="I3691" s="683" t="s">
        <v>596</v>
      </c>
      <c r="J3691" s="684"/>
      <c r="K3691" s="267"/>
      <c r="L3691" s="258"/>
    </row>
    <row r="3692" spans="2:12" ht="16.5">
      <c r="B3692" s="258"/>
      <c r="C3692" s="266"/>
      <c r="D3692" s="708" t="s">
        <v>597</v>
      </c>
      <c r="E3692" s="709"/>
      <c r="F3692" s="709"/>
      <c r="G3692" s="709"/>
      <c r="H3692" s="709"/>
      <c r="I3692" s="709"/>
      <c r="J3692" s="710"/>
      <c r="K3692" s="267"/>
      <c r="L3692" s="258"/>
    </row>
    <row r="3693" spans="2:12" ht="15.75">
      <c r="B3693" s="258"/>
      <c r="C3693" s="266"/>
      <c r="D3693" s="268"/>
      <c r="E3693" s="268"/>
      <c r="F3693" s="268"/>
      <c r="G3693" s="269"/>
      <c r="H3693" s="269"/>
      <c r="I3693" s="268"/>
      <c r="J3693" s="268"/>
      <c r="K3693" s="267"/>
      <c r="L3693" s="258"/>
    </row>
    <row r="3694" spans="2:12" ht="16.5">
      <c r="B3694" s="259"/>
      <c r="C3694" s="270"/>
      <c r="D3694" s="271" t="s">
        <v>598</v>
      </c>
      <c r="E3694" s="711" t="s">
        <v>599</v>
      </c>
      <c r="F3694" s="712"/>
      <c r="G3694" s="712"/>
      <c r="H3694" s="712"/>
      <c r="I3694" s="712"/>
      <c r="J3694" s="713"/>
      <c r="K3694" s="272"/>
      <c r="L3694" s="259"/>
    </row>
    <row r="3695" spans="2:12" ht="16.5">
      <c r="B3695" s="258"/>
      <c r="C3695" s="266"/>
      <c r="D3695" s="273">
        <v>2</v>
      </c>
      <c r="E3695" s="714" t="s">
        <v>653</v>
      </c>
      <c r="F3695" s="715"/>
      <c r="G3695" s="715"/>
      <c r="H3695" s="715"/>
      <c r="I3695" s="715"/>
      <c r="J3695" s="716"/>
      <c r="K3695" s="267"/>
      <c r="L3695" s="258"/>
    </row>
    <row r="3696" spans="2:12" ht="16.5">
      <c r="B3696" s="259"/>
      <c r="C3696" s="270"/>
      <c r="D3696" s="271" t="s">
        <v>601</v>
      </c>
      <c r="E3696" s="711" t="s">
        <v>602</v>
      </c>
      <c r="F3696" s="712"/>
      <c r="G3696" s="712"/>
      <c r="H3696" s="712"/>
      <c r="I3696" s="712"/>
      <c r="J3696" s="713"/>
      <c r="K3696" s="272"/>
      <c r="L3696" s="259"/>
    </row>
    <row r="3697" spans="2:12" ht="16.5">
      <c r="B3697" s="258"/>
      <c r="C3697" s="266"/>
      <c r="D3697" s="273">
        <v>2.12</v>
      </c>
      <c r="E3697" s="714" t="s">
        <v>706</v>
      </c>
      <c r="F3697" s="715"/>
      <c r="G3697" s="715"/>
      <c r="H3697" s="715"/>
      <c r="I3697" s="715"/>
      <c r="J3697" s="716"/>
      <c r="K3697" s="267"/>
      <c r="L3697" s="258"/>
    </row>
    <row r="3698" spans="2:12" ht="16.5">
      <c r="B3698" s="259"/>
      <c r="C3698" s="270"/>
      <c r="D3698" s="275" t="s">
        <v>604</v>
      </c>
      <c r="E3698" s="717" t="s">
        <v>605</v>
      </c>
      <c r="F3698" s="718"/>
      <c r="G3698" s="718"/>
      <c r="H3698" s="718"/>
      <c r="I3698" s="719"/>
      <c r="J3698" s="723" t="s">
        <v>606</v>
      </c>
      <c r="K3698" s="272"/>
      <c r="L3698" s="259"/>
    </row>
    <row r="3699" spans="2:12" ht="16.5">
      <c r="B3699" s="258"/>
      <c r="C3699" s="266"/>
      <c r="D3699" s="276" t="s">
        <v>855</v>
      </c>
      <c r="E3699" s="720"/>
      <c r="F3699" s="721"/>
      <c r="G3699" s="721"/>
      <c r="H3699" s="721"/>
      <c r="I3699" s="722"/>
      <c r="J3699" s="724"/>
      <c r="K3699" s="267"/>
      <c r="L3699" s="258"/>
    </row>
    <row r="3700" spans="2:12" ht="16.5">
      <c r="B3700" s="259"/>
      <c r="C3700" s="270"/>
      <c r="D3700" s="275" t="s">
        <v>608</v>
      </c>
      <c r="E3700" s="692" t="s">
        <v>368</v>
      </c>
      <c r="F3700" s="693"/>
      <c r="G3700" s="693"/>
      <c r="H3700" s="693"/>
      <c r="I3700" s="694"/>
      <c r="J3700" s="698" t="s">
        <v>225</v>
      </c>
      <c r="K3700" s="272"/>
      <c r="L3700" s="259"/>
    </row>
    <row r="3701" spans="2:12" ht="16.5">
      <c r="B3701" s="258"/>
      <c r="C3701" s="266"/>
      <c r="D3701" s="276" t="s">
        <v>855</v>
      </c>
      <c r="E3701" s="695"/>
      <c r="F3701" s="696"/>
      <c r="G3701" s="696"/>
      <c r="H3701" s="696"/>
      <c r="I3701" s="697"/>
      <c r="J3701" s="699"/>
      <c r="K3701" s="267"/>
      <c r="L3701" s="258"/>
    </row>
    <row r="3702" spans="2:12" ht="15.75">
      <c r="B3702" s="258"/>
      <c r="C3702" s="266"/>
      <c r="D3702" s="700"/>
      <c r="E3702" s="700"/>
      <c r="F3702" s="700"/>
      <c r="G3702" s="700"/>
      <c r="H3702" s="700"/>
      <c r="I3702" s="700"/>
      <c r="J3702" s="700"/>
      <c r="K3702" s="267"/>
      <c r="L3702" s="258"/>
    </row>
    <row r="3703" spans="2:12" ht="15.75">
      <c r="B3703" s="258"/>
      <c r="C3703" s="266"/>
      <c r="D3703" s="701" t="s">
        <v>609</v>
      </c>
      <c r="E3703" s="702"/>
      <c r="F3703" s="702"/>
      <c r="G3703" s="702"/>
      <c r="H3703" s="702"/>
      <c r="I3703" s="702"/>
      <c r="J3703" s="703"/>
      <c r="K3703" s="267"/>
      <c r="L3703" s="258"/>
    </row>
    <row r="3704" spans="2:12" ht="15.75">
      <c r="B3704" s="258"/>
      <c r="C3704" s="266"/>
      <c r="D3704" s="704" t="s">
        <v>70</v>
      </c>
      <c r="E3704" s="705"/>
      <c r="F3704" s="705"/>
      <c r="G3704" s="277" t="s">
        <v>606</v>
      </c>
      <c r="H3704" s="277" t="s">
        <v>610</v>
      </c>
      <c r="I3704" s="393" t="s">
        <v>611</v>
      </c>
      <c r="J3704" s="279" t="s">
        <v>612</v>
      </c>
      <c r="K3704" s="267"/>
      <c r="L3704" s="258"/>
    </row>
    <row r="3705" spans="2:12" ht="16.5">
      <c r="B3705" s="258"/>
      <c r="C3705" s="266"/>
      <c r="D3705" s="706" t="s">
        <v>856</v>
      </c>
      <c r="E3705" s="707"/>
      <c r="F3705" s="707"/>
      <c r="G3705" s="280" t="s">
        <v>225</v>
      </c>
      <c r="H3705" s="281">
        <v>1849450</v>
      </c>
      <c r="I3705" s="394">
        <v>1</v>
      </c>
      <c r="J3705" s="283">
        <f>ROUND((+IF(D3705="","",H3705*I3705)),2)</f>
        <v>1849450</v>
      </c>
      <c r="K3705" s="267"/>
      <c r="L3705" s="258"/>
    </row>
    <row r="3706" spans="2:12" ht="16.5">
      <c r="B3706" s="258"/>
      <c r="C3706" s="266"/>
      <c r="D3706" s="688" t="s">
        <v>857</v>
      </c>
      <c r="E3706" s="689"/>
      <c r="F3706" s="689"/>
      <c r="G3706" s="284" t="s">
        <v>225</v>
      </c>
      <c r="H3706" s="285">
        <v>36066.67</v>
      </c>
      <c r="I3706" s="401">
        <v>0.2</v>
      </c>
      <c r="J3706" s="287">
        <f t="shared" ref="J3706:J3712" si="40">+IF(D3706="","",H3706*I3706)</f>
        <v>7213.3339999999998</v>
      </c>
      <c r="K3706" s="267"/>
      <c r="L3706" s="258"/>
    </row>
    <row r="3707" spans="2:12" ht="16.5">
      <c r="B3707" s="258"/>
      <c r="C3707" s="266"/>
      <c r="D3707" s="688" t="s">
        <v>858</v>
      </c>
      <c r="E3707" s="689"/>
      <c r="F3707" s="689"/>
      <c r="G3707" s="284" t="s">
        <v>225</v>
      </c>
      <c r="H3707" s="285">
        <v>52900</v>
      </c>
      <c r="I3707" s="401">
        <v>1</v>
      </c>
      <c r="J3707" s="287">
        <f t="shared" si="40"/>
        <v>52900</v>
      </c>
      <c r="K3707" s="267"/>
      <c r="L3707" s="258"/>
    </row>
    <row r="3708" spans="2:12" ht="16.5">
      <c r="B3708" s="258"/>
      <c r="C3708" s="266"/>
      <c r="D3708" s="688"/>
      <c r="E3708" s="689"/>
      <c r="F3708" s="689"/>
      <c r="G3708" s="284" t="s">
        <v>618</v>
      </c>
      <c r="H3708" s="285" t="s">
        <v>618</v>
      </c>
      <c r="I3708" s="401"/>
      <c r="J3708" s="287" t="str">
        <f t="shared" si="40"/>
        <v/>
      </c>
      <c r="K3708" s="267"/>
      <c r="L3708" s="258"/>
    </row>
    <row r="3709" spans="2:12" ht="16.5">
      <c r="B3709" s="258"/>
      <c r="C3709" s="266"/>
      <c r="D3709" s="688"/>
      <c r="E3709" s="689"/>
      <c r="F3709" s="689"/>
      <c r="G3709" s="284" t="s">
        <v>618</v>
      </c>
      <c r="H3709" s="285" t="s">
        <v>618</v>
      </c>
      <c r="I3709" s="401"/>
      <c r="J3709" s="287" t="str">
        <f t="shared" si="40"/>
        <v/>
      </c>
      <c r="K3709" s="267"/>
      <c r="L3709" s="258"/>
    </row>
    <row r="3710" spans="2:12" ht="16.5">
      <c r="B3710" s="258"/>
      <c r="C3710" s="266"/>
      <c r="D3710" s="688"/>
      <c r="E3710" s="689"/>
      <c r="F3710" s="689"/>
      <c r="G3710" s="284" t="s">
        <v>618</v>
      </c>
      <c r="H3710" s="285" t="s">
        <v>618</v>
      </c>
      <c r="I3710" s="401"/>
      <c r="J3710" s="287" t="str">
        <f t="shared" si="40"/>
        <v/>
      </c>
      <c r="K3710" s="267"/>
      <c r="L3710" s="258"/>
    </row>
    <row r="3711" spans="2:12" ht="16.5">
      <c r="B3711" s="258"/>
      <c r="C3711" s="266"/>
      <c r="D3711" s="688"/>
      <c r="E3711" s="689"/>
      <c r="F3711" s="689"/>
      <c r="G3711" s="284" t="s">
        <v>618</v>
      </c>
      <c r="H3711" s="285" t="s">
        <v>618</v>
      </c>
      <c r="I3711" s="401"/>
      <c r="J3711" s="287" t="str">
        <f t="shared" si="40"/>
        <v/>
      </c>
      <c r="K3711" s="267"/>
      <c r="L3711" s="258"/>
    </row>
    <row r="3712" spans="2:12" ht="16.5">
      <c r="B3712" s="258"/>
      <c r="C3712" s="266"/>
      <c r="D3712" s="690"/>
      <c r="E3712" s="691"/>
      <c r="F3712" s="691"/>
      <c r="G3712" s="288" t="s">
        <v>618</v>
      </c>
      <c r="H3712" s="289" t="s">
        <v>618</v>
      </c>
      <c r="I3712" s="402"/>
      <c r="J3712" s="291" t="str">
        <f t="shared" si="40"/>
        <v/>
      </c>
      <c r="K3712" s="267"/>
      <c r="L3712" s="258"/>
    </row>
    <row r="3713" spans="2:12" ht="15.75">
      <c r="B3713" s="258"/>
      <c r="C3713" s="266"/>
      <c r="D3713" s="258"/>
      <c r="E3713" s="258"/>
      <c r="F3713" s="258"/>
      <c r="G3713" s="740" t="s">
        <v>619</v>
      </c>
      <c r="H3713" s="740"/>
      <c r="I3713" s="741"/>
      <c r="J3713" s="293">
        <f>+ROUND(SUM(J3705:J3712),2)</f>
        <v>1909563.33</v>
      </c>
      <c r="K3713" s="267"/>
      <c r="L3713" s="258"/>
    </row>
    <row r="3714" spans="2:12" ht="15.75">
      <c r="B3714" s="258"/>
      <c r="C3714" s="266"/>
      <c r="D3714" s="258"/>
      <c r="E3714" s="258"/>
      <c r="F3714" s="258"/>
      <c r="G3714" s="294"/>
      <c r="H3714" s="294"/>
      <c r="I3714" s="403"/>
      <c r="J3714" s="295"/>
      <c r="K3714" s="267"/>
      <c r="L3714" s="258"/>
    </row>
    <row r="3715" spans="2:12" ht="15.75">
      <c r="B3715" s="258"/>
      <c r="C3715" s="266"/>
      <c r="D3715" s="701" t="s">
        <v>620</v>
      </c>
      <c r="E3715" s="702"/>
      <c r="F3715" s="702"/>
      <c r="G3715" s="702"/>
      <c r="H3715" s="702"/>
      <c r="I3715" s="702"/>
      <c r="J3715" s="703"/>
      <c r="K3715" s="267"/>
      <c r="L3715" s="258"/>
    </row>
    <row r="3716" spans="2:12" ht="15.75">
      <c r="B3716" s="258"/>
      <c r="C3716" s="266"/>
      <c r="D3716" s="747" t="s">
        <v>70</v>
      </c>
      <c r="E3716" s="747"/>
      <c r="F3716" s="747"/>
      <c r="G3716" s="297" t="s">
        <v>606</v>
      </c>
      <c r="H3716" s="297" t="s">
        <v>621</v>
      </c>
      <c r="I3716" s="404" t="s">
        <v>611</v>
      </c>
      <c r="J3716" s="296" t="s">
        <v>612</v>
      </c>
      <c r="K3716" s="267"/>
      <c r="L3716" s="258"/>
    </row>
    <row r="3717" spans="2:12" ht="15.75">
      <c r="B3717" s="258"/>
      <c r="C3717" s="266"/>
      <c r="D3717" s="748" t="s">
        <v>622</v>
      </c>
      <c r="E3717" s="749"/>
      <c r="F3717" s="749"/>
      <c r="G3717" s="298" t="s">
        <v>623</v>
      </c>
      <c r="H3717" s="299">
        <v>87674.07</v>
      </c>
      <c r="I3717" s="431">
        <v>0.05</v>
      </c>
      <c r="J3717" s="283">
        <f>+IF(D3717="","",H3717*I3717)</f>
        <v>4383.7035000000005</v>
      </c>
      <c r="K3717" s="267"/>
      <c r="L3717" s="258"/>
    </row>
    <row r="3718" spans="2:12" ht="15.75">
      <c r="B3718" s="258"/>
      <c r="C3718" s="266"/>
      <c r="D3718" s="750" t="s">
        <v>801</v>
      </c>
      <c r="E3718" s="751"/>
      <c r="F3718" s="752"/>
      <c r="G3718" s="298" t="s">
        <v>649</v>
      </c>
      <c r="H3718" s="301">
        <v>4621</v>
      </c>
      <c r="I3718" s="406">
        <v>0.03</v>
      </c>
      <c r="J3718" s="287">
        <f>+IF(D3718="","",H3718*I3718)</f>
        <v>138.63</v>
      </c>
      <c r="K3718" s="267"/>
      <c r="L3718" s="258"/>
    </row>
    <row r="3719" spans="2:12" ht="15.75">
      <c r="B3719" s="258"/>
      <c r="C3719" s="266"/>
      <c r="D3719" s="783"/>
      <c r="E3719" s="784"/>
      <c r="F3719" s="784"/>
      <c r="G3719" s="304" t="s">
        <v>618</v>
      </c>
      <c r="H3719" s="305" t="s">
        <v>618</v>
      </c>
      <c r="I3719" s="407"/>
      <c r="J3719" s="307" t="str">
        <f>+IF(D3719="","",H3719*I3719)</f>
        <v/>
      </c>
      <c r="K3719" s="267"/>
      <c r="L3719" s="258"/>
    </row>
    <row r="3720" spans="2:12" ht="15.75">
      <c r="B3720" s="258"/>
      <c r="C3720" s="266"/>
      <c r="D3720" s="258"/>
      <c r="E3720" s="258"/>
      <c r="F3720" s="258"/>
      <c r="G3720" s="740" t="s">
        <v>624</v>
      </c>
      <c r="H3720" s="740"/>
      <c r="I3720" s="741"/>
      <c r="J3720" s="308">
        <f>ROUND(+SUM(J3717:J3719),2)</f>
        <v>4522.33</v>
      </c>
      <c r="K3720" s="267"/>
      <c r="L3720" s="258"/>
    </row>
    <row r="3721" spans="2:12" ht="15.75">
      <c r="B3721" s="258"/>
      <c r="C3721" s="266"/>
      <c r="D3721" s="670"/>
      <c r="E3721" s="670"/>
      <c r="F3721" s="670"/>
      <c r="G3721" s="670"/>
      <c r="H3721" s="670"/>
      <c r="I3721" s="670"/>
      <c r="J3721" s="670"/>
      <c r="K3721" s="267"/>
      <c r="L3721" s="258"/>
    </row>
    <row r="3722" spans="2:12" ht="15.75">
      <c r="B3722" s="258"/>
      <c r="C3722" s="266"/>
      <c r="D3722" s="742" t="s">
        <v>625</v>
      </c>
      <c r="E3722" s="743"/>
      <c r="F3722" s="743"/>
      <c r="G3722" s="743"/>
      <c r="H3722" s="743"/>
      <c r="I3722" s="743"/>
      <c r="J3722" s="744"/>
      <c r="K3722" s="267"/>
      <c r="L3722" s="309"/>
    </row>
    <row r="3723" spans="2:12" ht="15.75">
      <c r="B3723" s="310"/>
      <c r="C3723" s="311"/>
      <c r="D3723" s="745" t="s">
        <v>70</v>
      </c>
      <c r="E3723" s="746"/>
      <c r="F3723" s="746"/>
      <c r="G3723" s="313" t="s">
        <v>606</v>
      </c>
      <c r="H3723" s="314" t="s">
        <v>621</v>
      </c>
      <c r="I3723" s="408" t="s">
        <v>611</v>
      </c>
      <c r="J3723" s="315" t="s">
        <v>612</v>
      </c>
      <c r="K3723" s="316"/>
      <c r="L3723" s="317"/>
    </row>
    <row r="3724" spans="2:12" ht="15.75">
      <c r="B3724" s="258"/>
      <c r="C3724" s="266"/>
      <c r="D3724" s="725" t="s">
        <v>715</v>
      </c>
      <c r="E3724" s="726"/>
      <c r="F3724" s="726"/>
      <c r="G3724" s="318" t="s">
        <v>627</v>
      </c>
      <c r="H3724" s="319">
        <v>35069.629374999997</v>
      </c>
      <c r="I3724" s="409">
        <v>2.5</v>
      </c>
      <c r="J3724" s="321">
        <f>(+IF(D3724="","",(H3724*I3724)))</f>
        <v>87674.073437499988</v>
      </c>
      <c r="K3724" s="267"/>
      <c r="L3724" s="309"/>
    </row>
    <row r="3725" spans="2:12" ht="15.75">
      <c r="B3725" s="258"/>
      <c r="C3725" s="266"/>
      <c r="D3725" s="725"/>
      <c r="E3725" s="726"/>
      <c r="F3725" s="726"/>
      <c r="G3725" s="318"/>
      <c r="H3725" s="319" t="s">
        <v>618</v>
      </c>
      <c r="I3725" s="409"/>
      <c r="J3725" s="321" t="str">
        <f>(+IF(D3725="","",(H3725*I3725)))</f>
        <v/>
      </c>
      <c r="K3725" s="267"/>
      <c r="L3725" s="309"/>
    </row>
    <row r="3726" spans="2:12" ht="15.75">
      <c r="B3726" s="258"/>
      <c r="C3726" s="266"/>
      <c r="D3726" s="725"/>
      <c r="E3726" s="726"/>
      <c r="F3726" s="726"/>
      <c r="G3726" s="318"/>
      <c r="H3726" s="319"/>
      <c r="I3726" s="409"/>
      <c r="J3726" s="321" t="str">
        <f>(+IF(D3726="","",(H3726*I3726)))</f>
        <v/>
      </c>
      <c r="K3726" s="267"/>
      <c r="L3726" s="309"/>
    </row>
    <row r="3727" spans="2:12" ht="15.75">
      <c r="B3727" s="258"/>
      <c r="C3727" s="266"/>
      <c r="D3727" s="727"/>
      <c r="E3727" s="728"/>
      <c r="F3727" s="728"/>
      <c r="G3727" s="322"/>
      <c r="H3727" s="323"/>
      <c r="I3727" s="410"/>
      <c r="J3727" s="325"/>
      <c r="K3727" s="267"/>
      <c r="L3727" s="309"/>
    </row>
    <row r="3728" spans="2:12" ht="15.75">
      <c r="B3728" s="258"/>
      <c r="C3728" s="266"/>
      <c r="D3728" s="258"/>
      <c r="E3728" s="258"/>
      <c r="F3728" s="258"/>
      <c r="G3728" s="729" t="s">
        <v>628</v>
      </c>
      <c r="H3728" s="729"/>
      <c r="I3728" s="730"/>
      <c r="J3728" s="293">
        <f>+ROUND(SUM(J3724:J3727),2)</f>
        <v>87674.07</v>
      </c>
      <c r="K3728" s="267"/>
      <c r="L3728" s="309"/>
    </row>
    <row r="3729" spans="2:12" ht="15.75">
      <c r="B3729" s="258"/>
      <c r="C3729" s="266"/>
      <c r="D3729" s="258"/>
      <c r="E3729" s="258"/>
      <c r="F3729" s="258"/>
      <c r="G3729" s="326"/>
      <c r="H3729" s="327"/>
      <c r="I3729" s="411"/>
      <c r="J3729" s="258"/>
      <c r="K3729" s="267"/>
      <c r="L3729" s="258"/>
    </row>
    <row r="3730" spans="2:12" ht="15.75">
      <c r="B3730" s="258"/>
      <c r="C3730" s="266"/>
      <c r="D3730" s="731" t="s">
        <v>629</v>
      </c>
      <c r="E3730" s="732"/>
      <c r="F3730" s="732"/>
      <c r="G3730" s="732"/>
      <c r="H3730" s="732"/>
      <c r="I3730" s="733"/>
      <c r="J3730" s="328">
        <f>ROUND((SUM(+J3713+J3720+J3728)),2)</f>
        <v>2001759.73</v>
      </c>
      <c r="K3730" s="267"/>
      <c r="L3730" s="258"/>
    </row>
    <row r="3731" spans="2:12" ht="15.75">
      <c r="B3731" s="258"/>
      <c r="C3731" s="266"/>
      <c r="D3731" s="258"/>
      <c r="E3731" s="258"/>
      <c r="F3731" s="258"/>
      <c r="G3731" s="326"/>
      <c r="H3731" s="327"/>
      <c r="I3731" s="411"/>
      <c r="J3731" s="258"/>
      <c r="K3731" s="267"/>
      <c r="L3731" s="258"/>
    </row>
    <row r="3732" spans="2:12" ht="15.75">
      <c r="B3732" s="329"/>
      <c r="C3732" s="330"/>
      <c r="D3732" s="734" t="s">
        <v>630</v>
      </c>
      <c r="E3732" s="735"/>
      <c r="F3732" s="736"/>
      <c r="G3732" s="331"/>
      <c r="H3732" s="332"/>
      <c r="I3732" s="412">
        <v>0</v>
      </c>
      <c r="J3732" s="334">
        <f>+J3730*I3732</f>
        <v>0</v>
      </c>
      <c r="K3732" s="335"/>
      <c r="L3732" s="329"/>
    </row>
    <row r="3733" spans="2:12" ht="15.75">
      <c r="B3733" s="258"/>
      <c r="C3733" s="266"/>
      <c r="D3733" s="731" t="s">
        <v>631</v>
      </c>
      <c r="E3733" s="732"/>
      <c r="F3733" s="732"/>
      <c r="G3733" s="732"/>
      <c r="H3733" s="732"/>
      <c r="I3733" s="733"/>
      <c r="J3733" s="328">
        <f>+J3732+J3730</f>
        <v>2001759.73</v>
      </c>
      <c r="K3733" s="267"/>
      <c r="L3733" s="258"/>
    </row>
    <row r="3734" spans="2:12" ht="15.75">
      <c r="B3734" s="258"/>
      <c r="C3734" s="266"/>
      <c r="D3734" s="258"/>
      <c r="E3734" s="258"/>
      <c r="F3734" s="258"/>
      <c r="G3734" s="326"/>
      <c r="H3734" s="327"/>
      <c r="I3734" s="411"/>
      <c r="J3734" s="258"/>
      <c r="K3734" s="267"/>
      <c r="L3734" s="258"/>
    </row>
    <row r="3735" spans="2:12" ht="15.75">
      <c r="B3735" s="329"/>
      <c r="C3735" s="330"/>
      <c r="D3735" s="771" t="s">
        <v>21</v>
      </c>
      <c r="E3735" s="772"/>
      <c r="F3735" s="772"/>
      <c r="G3735" s="336"/>
      <c r="H3735" s="337"/>
      <c r="I3735" s="338">
        <v>0.24</v>
      </c>
      <c r="J3735" s="339">
        <f>+J3730*I3735</f>
        <v>480422.33519999997</v>
      </c>
      <c r="K3735" s="335"/>
      <c r="L3735" s="329"/>
    </row>
    <row r="3736" spans="2:12" ht="15.75">
      <c r="B3736" s="329"/>
      <c r="C3736" s="330"/>
      <c r="D3736" s="773" t="s">
        <v>632</v>
      </c>
      <c r="E3736" s="774"/>
      <c r="F3736" s="774"/>
      <c r="G3736" s="336"/>
      <c r="H3736" s="337"/>
      <c r="I3736" s="340">
        <v>0.01</v>
      </c>
      <c r="J3736" s="341">
        <f>+J3730*I3736</f>
        <v>20017.597300000001</v>
      </c>
      <c r="K3736" s="335"/>
      <c r="L3736" s="329"/>
    </row>
    <row r="3737" spans="2:12" ht="15.75">
      <c r="B3737" s="329"/>
      <c r="C3737" s="330"/>
      <c r="D3737" s="773" t="s">
        <v>75</v>
      </c>
      <c r="E3737" s="774"/>
      <c r="F3737" s="774"/>
      <c r="G3737" s="342"/>
      <c r="H3737" s="343"/>
      <c r="I3737" s="340">
        <v>0.05</v>
      </c>
      <c r="J3737" s="341">
        <f>+J3730*I3737</f>
        <v>100087.9865</v>
      </c>
      <c r="K3737" s="335"/>
      <c r="L3737" s="329"/>
    </row>
    <row r="3738" spans="2:12" ht="15.75">
      <c r="B3738" s="258"/>
      <c r="C3738" s="266"/>
      <c r="D3738" s="775" t="s">
        <v>633</v>
      </c>
      <c r="E3738" s="776"/>
      <c r="F3738" s="776"/>
      <c r="G3738" s="776"/>
      <c r="H3738" s="776"/>
      <c r="I3738" s="776"/>
      <c r="J3738" s="344">
        <f>SUM(J3735:J3737)</f>
        <v>600527.91899999999</v>
      </c>
      <c r="K3738" s="267"/>
      <c r="L3738" s="258"/>
    </row>
    <row r="3739" spans="2:12" ht="15.75">
      <c r="B3739" s="258"/>
      <c r="C3739" s="266"/>
      <c r="D3739" s="757"/>
      <c r="E3739" s="757"/>
      <c r="F3739" s="757"/>
      <c r="G3739" s="757"/>
      <c r="H3739" s="757"/>
      <c r="I3739" s="757"/>
      <c r="J3739" s="757"/>
      <c r="K3739" s="267"/>
      <c r="L3739" s="258"/>
    </row>
    <row r="3740" spans="2:12" ht="15.75">
      <c r="B3740" s="258"/>
      <c r="C3740" s="266"/>
      <c r="D3740" s="759" t="s">
        <v>634</v>
      </c>
      <c r="E3740" s="760"/>
      <c r="F3740" s="760"/>
      <c r="G3740" s="760"/>
      <c r="H3740" s="760"/>
      <c r="I3740" s="761"/>
      <c r="J3740" s="345">
        <f>ROUND(SUM(J3733+J3738),0)</f>
        <v>2602288</v>
      </c>
      <c r="K3740" s="267"/>
      <c r="L3740" s="258"/>
    </row>
    <row r="3741" spans="2:12" ht="15.75">
      <c r="B3741" s="258"/>
      <c r="C3741" s="266"/>
      <c r="D3741" s="757"/>
      <c r="E3741" s="757"/>
      <c r="F3741" s="757"/>
      <c r="G3741" s="757"/>
      <c r="H3741" s="757"/>
      <c r="I3741" s="757"/>
      <c r="J3741" s="757"/>
      <c r="K3741" s="267"/>
      <c r="L3741" s="258"/>
    </row>
    <row r="3742" spans="2:12" ht="15.75">
      <c r="B3742" s="258"/>
      <c r="C3742" s="266"/>
      <c r="D3742" s="762" t="s">
        <v>635</v>
      </c>
      <c r="E3742" s="763"/>
      <c r="F3742" s="764"/>
      <c r="G3742" s="765"/>
      <c r="H3742" s="766"/>
      <c r="I3742" s="766"/>
      <c r="J3742" s="767"/>
      <c r="K3742" s="267"/>
      <c r="L3742" s="258"/>
    </row>
    <row r="3743" spans="2:12" ht="15.75">
      <c r="B3743" s="258"/>
      <c r="C3743" s="266"/>
      <c r="D3743" s="753"/>
      <c r="E3743" s="785"/>
      <c r="F3743" s="786"/>
      <c r="G3743" s="768"/>
      <c r="H3743" s="769"/>
      <c r="I3743" s="769"/>
      <c r="J3743" s="770"/>
      <c r="K3743" s="267"/>
      <c r="L3743" s="258"/>
    </row>
    <row r="3744" spans="2:12" ht="15.75">
      <c r="B3744" s="258"/>
      <c r="C3744" s="266"/>
      <c r="D3744" s="753"/>
      <c r="E3744" s="785"/>
      <c r="F3744" s="786"/>
      <c r="G3744" s="756" t="s">
        <v>636</v>
      </c>
      <c r="H3744" s="757"/>
      <c r="I3744" s="757"/>
      <c r="J3744" s="758"/>
      <c r="K3744" s="267"/>
      <c r="L3744" s="258"/>
    </row>
    <row r="3745" spans="2:12" ht="15.75">
      <c r="B3745" s="258"/>
      <c r="C3745" s="266"/>
      <c r="D3745" s="753"/>
      <c r="E3745" s="785"/>
      <c r="F3745" s="786"/>
      <c r="G3745" s="756" t="s">
        <v>637</v>
      </c>
      <c r="H3745" s="757"/>
      <c r="I3745" s="757"/>
      <c r="J3745" s="758"/>
      <c r="K3745" s="267"/>
      <c r="L3745" s="258"/>
    </row>
    <row r="3746" spans="2:12" ht="15.75">
      <c r="B3746" s="258"/>
      <c r="C3746" s="266"/>
      <c r="D3746" s="753"/>
      <c r="E3746" s="785"/>
      <c r="F3746" s="786"/>
      <c r="G3746" s="756" t="s">
        <v>79</v>
      </c>
      <c r="H3746" s="757"/>
      <c r="I3746" s="757"/>
      <c r="J3746" s="758"/>
      <c r="K3746" s="267"/>
      <c r="L3746" s="258"/>
    </row>
    <row r="3747" spans="2:12" ht="15.75">
      <c r="B3747" s="258"/>
      <c r="C3747" s="266"/>
      <c r="D3747" s="787"/>
      <c r="E3747" s="788"/>
      <c r="F3747" s="789"/>
      <c r="G3747" s="756" t="s">
        <v>636</v>
      </c>
      <c r="H3747" s="757"/>
      <c r="I3747" s="757"/>
      <c r="J3747" s="758"/>
      <c r="K3747" s="267"/>
      <c r="L3747" s="258"/>
    </row>
    <row r="3748" spans="2:12" ht="15.75">
      <c r="B3748" s="258"/>
      <c r="C3748" s="266"/>
      <c r="D3748" s="777"/>
      <c r="E3748" s="790"/>
      <c r="F3748" s="791"/>
      <c r="G3748" s="780" t="s">
        <v>638</v>
      </c>
      <c r="H3748" s="781"/>
      <c r="I3748" s="781"/>
      <c r="J3748" s="782"/>
      <c r="K3748" s="267"/>
      <c r="L3748" s="258"/>
    </row>
    <row r="3749" spans="2:12" ht="15.75">
      <c r="B3749" s="258"/>
      <c r="C3749" s="346"/>
      <c r="D3749" s="347"/>
      <c r="E3749" s="347"/>
      <c r="F3749" s="347"/>
      <c r="G3749" s="348"/>
      <c r="H3749" s="349"/>
      <c r="I3749" s="413"/>
      <c r="J3749" s="347"/>
      <c r="K3749" s="350"/>
      <c r="L3749" s="258"/>
    </row>
    <row r="3750" spans="2:12" ht="15.75">
      <c r="B3750" s="258"/>
      <c r="C3750" s="258"/>
      <c r="D3750" s="258"/>
      <c r="E3750" s="258"/>
      <c r="F3750" s="258"/>
      <c r="G3750" s="326"/>
      <c r="H3750" s="351"/>
      <c r="I3750" s="411"/>
      <c r="J3750" s="258"/>
      <c r="K3750" s="258"/>
      <c r="L3750" s="258"/>
    </row>
    <row r="3751" spans="2:12" ht="15.75">
      <c r="B3751" s="258"/>
      <c r="C3751" s="670"/>
      <c r="D3751" s="670"/>
      <c r="E3751" s="670"/>
      <c r="F3751" s="670"/>
      <c r="G3751" s="670"/>
      <c r="H3751" s="670"/>
      <c r="I3751" s="670"/>
      <c r="J3751" s="670"/>
      <c r="K3751" s="258"/>
      <c r="L3751" s="258"/>
    </row>
    <row r="3752" spans="2:12" ht="15.75">
      <c r="B3752" s="258"/>
      <c r="C3752" s="261"/>
      <c r="D3752" s="262"/>
      <c r="E3752" s="262"/>
      <c r="F3752" s="262"/>
      <c r="G3752" s="263"/>
      <c r="H3752" s="264"/>
      <c r="I3752" s="392"/>
      <c r="J3752" s="262"/>
      <c r="K3752" s="265"/>
      <c r="L3752" s="258"/>
    </row>
    <row r="3753" spans="2:12" ht="15.75">
      <c r="B3753" s="258"/>
      <c r="C3753" s="266"/>
      <c r="D3753" s="671"/>
      <c r="E3753" s="672"/>
      <c r="F3753" s="675" t="s">
        <v>592</v>
      </c>
      <c r="G3753" s="676"/>
      <c r="H3753" s="677"/>
      <c r="I3753" s="681" t="s">
        <v>593</v>
      </c>
      <c r="J3753" s="682"/>
      <c r="K3753" s="267"/>
      <c r="L3753" s="258"/>
    </row>
    <row r="3754" spans="2:12" ht="15.75">
      <c r="B3754" s="258"/>
      <c r="C3754" s="266"/>
      <c r="D3754" s="673"/>
      <c r="E3754" s="674"/>
      <c r="F3754" s="678"/>
      <c r="G3754" s="679"/>
      <c r="H3754" s="680"/>
      <c r="I3754" s="683" t="s">
        <v>594</v>
      </c>
      <c r="J3754" s="684"/>
      <c r="K3754" s="267"/>
      <c r="L3754" s="258"/>
    </row>
    <row r="3755" spans="2:12" ht="16.5">
      <c r="B3755" s="258"/>
      <c r="C3755" s="266"/>
      <c r="D3755" s="685" t="s">
        <v>595</v>
      </c>
      <c r="E3755" s="686"/>
      <c r="F3755" s="686"/>
      <c r="G3755" s="686"/>
      <c r="H3755" s="687"/>
      <c r="I3755" s="683" t="s">
        <v>596</v>
      </c>
      <c r="J3755" s="684"/>
      <c r="K3755" s="267"/>
      <c r="L3755" s="258"/>
    </row>
    <row r="3756" spans="2:12" ht="16.5">
      <c r="B3756" s="258"/>
      <c r="C3756" s="266"/>
      <c r="D3756" s="708" t="s">
        <v>597</v>
      </c>
      <c r="E3756" s="709"/>
      <c r="F3756" s="709"/>
      <c r="G3756" s="709"/>
      <c r="H3756" s="709"/>
      <c r="I3756" s="709"/>
      <c r="J3756" s="710"/>
      <c r="K3756" s="267"/>
      <c r="L3756" s="258"/>
    </row>
    <row r="3757" spans="2:12" ht="15.75">
      <c r="B3757" s="258"/>
      <c r="C3757" s="266"/>
      <c r="D3757" s="268"/>
      <c r="E3757" s="268"/>
      <c r="F3757" s="268"/>
      <c r="G3757" s="269"/>
      <c r="H3757" s="269"/>
      <c r="I3757" s="268"/>
      <c r="J3757" s="268"/>
      <c r="K3757" s="267"/>
      <c r="L3757" s="258"/>
    </row>
    <row r="3758" spans="2:12" ht="16.5">
      <c r="B3758" s="259"/>
      <c r="C3758" s="270"/>
      <c r="D3758" s="271" t="s">
        <v>598</v>
      </c>
      <c r="E3758" s="711" t="s">
        <v>599</v>
      </c>
      <c r="F3758" s="712"/>
      <c r="G3758" s="712"/>
      <c r="H3758" s="712"/>
      <c r="I3758" s="712"/>
      <c r="J3758" s="713"/>
      <c r="K3758" s="272"/>
      <c r="L3758" s="259"/>
    </row>
    <row r="3759" spans="2:12" ht="16.5">
      <c r="B3759" s="258"/>
      <c r="C3759" s="266"/>
      <c r="D3759" s="273">
        <v>2</v>
      </c>
      <c r="E3759" s="714" t="s">
        <v>653</v>
      </c>
      <c r="F3759" s="715"/>
      <c r="G3759" s="715"/>
      <c r="H3759" s="715"/>
      <c r="I3759" s="715"/>
      <c r="J3759" s="716"/>
      <c r="K3759" s="267"/>
      <c r="L3759" s="258"/>
    </row>
    <row r="3760" spans="2:12" ht="16.5">
      <c r="B3760" s="259"/>
      <c r="C3760" s="270"/>
      <c r="D3760" s="271" t="s">
        <v>601</v>
      </c>
      <c r="E3760" s="711" t="s">
        <v>602</v>
      </c>
      <c r="F3760" s="712"/>
      <c r="G3760" s="712"/>
      <c r="H3760" s="712"/>
      <c r="I3760" s="712"/>
      <c r="J3760" s="713"/>
      <c r="K3760" s="272"/>
      <c r="L3760" s="259"/>
    </row>
    <row r="3761" spans="2:12" ht="16.5">
      <c r="B3761" s="258"/>
      <c r="C3761" s="266"/>
      <c r="D3761" s="273">
        <v>2.12</v>
      </c>
      <c r="E3761" s="714" t="s">
        <v>706</v>
      </c>
      <c r="F3761" s="715"/>
      <c r="G3761" s="715"/>
      <c r="H3761" s="715"/>
      <c r="I3761" s="715"/>
      <c r="J3761" s="716"/>
      <c r="K3761" s="267"/>
      <c r="L3761" s="258"/>
    </row>
    <row r="3762" spans="2:12" ht="16.5">
      <c r="B3762" s="259"/>
      <c r="C3762" s="270"/>
      <c r="D3762" s="275" t="s">
        <v>604</v>
      </c>
      <c r="E3762" s="717" t="s">
        <v>605</v>
      </c>
      <c r="F3762" s="718"/>
      <c r="G3762" s="718"/>
      <c r="H3762" s="718"/>
      <c r="I3762" s="719"/>
      <c r="J3762" s="723" t="s">
        <v>606</v>
      </c>
      <c r="K3762" s="272"/>
      <c r="L3762" s="259"/>
    </row>
    <row r="3763" spans="2:12" ht="16.5">
      <c r="B3763" s="258"/>
      <c r="C3763" s="266"/>
      <c r="D3763" s="276" t="s">
        <v>859</v>
      </c>
      <c r="E3763" s="720"/>
      <c r="F3763" s="721"/>
      <c r="G3763" s="721"/>
      <c r="H3763" s="721"/>
      <c r="I3763" s="722"/>
      <c r="J3763" s="724"/>
      <c r="K3763" s="267"/>
      <c r="L3763" s="258"/>
    </row>
    <row r="3764" spans="2:12" ht="16.5">
      <c r="B3764" s="259"/>
      <c r="C3764" s="270"/>
      <c r="D3764" s="275" t="s">
        <v>608</v>
      </c>
      <c r="E3764" s="692" t="s">
        <v>369</v>
      </c>
      <c r="F3764" s="693"/>
      <c r="G3764" s="693"/>
      <c r="H3764" s="693"/>
      <c r="I3764" s="694"/>
      <c r="J3764" s="698" t="s">
        <v>225</v>
      </c>
      <c r="K3764" s="272"/>
      <c r="L3764" s="259"/>
    </row>
    <row r="3765" spans="2:12" ht="16.5">
      <c r="B3765" s="258"/>
      <c r="C3765" s="266"/>
      <c r="D3765" s="276" t="s">
        <v>859</v>
      </c>
      <c r="E3765" s="695"/>
      <c r="F3765" s="696"/>
      <c r="G3765" s="696"/>
      <c r="H3765" s="696"/>
      <c r="I3765" s="697"/>
      <c r="J3765" s="699"/>
      <c r="K3765" s="267"/>
      <c r="L3765" s="258"/>
    </row>
    <row r="3766" spans="2:12" ht="15.75">
      <c r="B3766" s="258"/>
      <c r="C3766" s="266"/>
      <c r="D3766" s="700"/>
      <c r="E3766" s="700"/>
      <c r="F3766" s="700"/>
      <c r="G3766" s="700"/>
      <c r="H3766" s="700"/>
      <c r="I3766" s="700"/>
      <c r="J3766" s="700"/>
      <c r="K3766" s="267"/>
      <c r="L3766" s="258"/>
    </row>
    <row r="3767" spans="2:12" ht="15.75">
      <c r="B3767" s="258"/>
      <c r="C3767" s="266"/>
      <c r="D3767" s="701" t="s">
        <v>609</v>
      </c>
      <c r="E3767" s="702"/>
      <c r="F3767" s="702"/>
      <c r="G3767" s="702"/>
      <c r="H3767" s="702"/>
      <c r="I3767" s="702"/>
      <c r="J3767" s="703"/>
      <c r="K3767" s="267"/>
      <c r="L3767" s="258"/>
    </row>
    <row r="3768" spans="2:12" ht="15.75">
      <c r="B3768" s="258"/>
      <c r="C3768" s="266"/>
      <c r="D3768" s="704" t="s">
        <v>70</v>
      </c>
      <c r="E3768" s="705"/>
      <c r="F3768" s="705"/>
      <c r="G3768" s="277" t="s">
        <v>606</v>
      </c>
      <c r="H3768" s="277" t="s">
        <v>610</v>
      </c>
      <c r="I3768" s="393" t="s">
        <v>611</v>
      </c>
      <c r="J3768" s="279" t="s">
        <v>612</v>
      </c>
      <c r="K3768" s="267"/>
      <c r="L3768" s="258"/>
    </row>
    <row r="3769" spans="2:12" ht="16.5">
      <c r="B3769" s="258"/>
      <c r="C3769" s="266"/>
      <c r="D3769" s="706" t="s">
        <v>860</v>
      </c>
      <c r="E3769" s="707"/>
      <c r="F3769" s="707"/>
      <c r="G3769" s="280" t="s">
        <v>225</v>
      </c>
      <c r="H3769" s="281">
        <v>180900</v>
      </c>
      <c r="I3769" s="394">
        <v>1</v>
      </c>
      <c r="J3769" s="283">
        <f>ROUND((+IF(D3769="","",H3769*I3769)),2)</f>
        <v>180900</v>
      </c>
      <c r="K3769" s="267"/>
      <c r="L3769" s="258"/>
    </row>
    <row r="3770" spans="2:12" ht="16.5">
      <c r="B3770" s="258"/>
      <c r="C3770" s="266"/>
      <c r="D3770" s="688" t="s">
        <v>857</v>
      </c>
      <c r="E3770" s="689"/>
      <c r="F3770" s="689"/>
      <c r="G3770" s="284" t="s">
        <v>225</v>
      </c>
      <c r="H3770" s="285">
        <v>36066.67</v>
      </c>
      <c r="I3770" s="401">
        <v>0.1</v>
      </c>
      <c r="J3770" s="287">
        <f t="shared" ref="J3770:J3776" si="41">+IF(D3770="","",H3770*I3770)</f>
        <v>3606.6669999999999</v>
      </c>
      <c r="K3770" s="267"/>
      <c r="L3770" s="258"/>
    </row>
    <row r="3771" spans="2:12" ht="16.5">
      <c r="B3771" s="258"/>
      <c r="C3771" s="266"/>
      <c r="D3771" s="688"/>
      <c r="E3771" s="689"/>
      <c r="F3771" s="689"/>
      <c r="G3771" s="284" t="s">
        <v>618</v>
      </c>
      <c r="H3771" s="285" t="s">
        <v>618</v>
      </c>
      <c r="I3771" s="401"/>
      <c r="J3771" s="287" t="str">
        <f t="shared" si="41"/>
        <v/>
      </c>
      <c r="K3771" s="267"/>
      <c r="L3771" s="258"/>
    </row>
    <row r="3772" spans="2:12" ht="16.5">
      <c r="B3772" s="258"/>
      <c r="C3772" s="266"/>
      <c r="D3772" s="688"/>
      <c r="E3772" s="689"/>
      <c r="F3772" s="689"/>
      <c r="G3772" s="284" t="s">
        <v>618</v>
      </c>
      <c r="H3772" s="285" t="s">
        <v>618</v>
      </c>
      <c r="I3772" s="401"/>
      <c r="J3772" s="287" t="str">
        <f t="shared" si="41"/>
        <v/>
      </c>
      <c r="K3772" s="267"/>
      <c r="L3772" s="258"/>
    </row>
    <row r="3773" spans="2:12" ht="16.5">
      <c r="B3773" s="258"/>
      <c r="C3773" s="266"/>
      <c r="D3773" s="688"/>
      <c r="E3773" s="689"/>
      <c r="F3773" s="689"/>
      <c r="G3773" s="284" t="s">
        <v>618</v>
      </c>
      <c r="H3773" s="285" t="s">
        <v>618</v>
      </c>
      <c r="I3773" s="401"/>
      <c r="J3773" s="287" t="str">
        <f t="shared" si="41"/>
        <v/>
      </c>
      <c r="K3773" s="267"/>
      <c r="L3773" s="258"/>
    </row>
    <row r="3774" spans="2:12" ht="16.5">
      <c r="B3774" s="258"/>
      <c r="C3774" s="266"/>
      <c r="D3774" s="688"/>
      <c r="E3774" s="689"/>
      <c r="F3774" s="689"/>
      <c r="G3774" s="284" t="s">
        <v>618</v>
      </c>
      <c r="H3774" s="285" t="s">
        <v>618</v>
      </c>
      <c r="I3774" s="401"/>
      <c r="J3774" s="287" t="str">
        <f t="shared" si="41"/>
        <v/>
      </c>
      <c r="K3774" s="267"/>
      <c r="L3774" s="258"/>
    </row>
    <row r="3775" spans="2:12" ht="16.5">
      <c r="B3775" s="258"/>
      <c r="C3775" s="266"/>
      <c r="D3775" s="688"/>
      <c r="E3775" s="689"/>
      <c r="F3775" s="689"/>
      <c r="G3775" s="284" t="s">
        <v>618</v>
      </c>
      <c r="H3775" s="285" t="s">
        <v>618</v>
      </c>
      <c r="I3775" s="401"/>
      <c r="J3775" s="287" t="str">
        <f t="shared" si="41"/>
        <v/>
      </c>
      <c r="K3775" s="267"/>
      <c r="L3775" s="258"/>
    </row>
    <row r="3776" spans="2:12" ht="16.5">
      <c r="B3776" s="258"/>
      <c r="C3776" s="266"/>
      <c r="D3776" s="690"/>
      <c r="E3776" s="691"/>
      <c r="F3776" s="691"/>
      <c r="G3776" s="288" t="s">
        <v>618</v>
      </c>
      <c r="H3776" s="289" t="s">
        <v>618</v>
      </c>
      <c r="I3776" s="402"/>
      <c r="J3776" s="291" t="str">
        <f t="shared" si="41"/>
        <v/>
      </c>
      <c r="K3776" s="267"/>
      <c r="L3776" s="258"/>
    </row>
    <row r="3777" spans="2:12" ht="15.75">
      <c r="B3777" s="258"/>
      <c r="C3777" s="266"/>
      <c r="D3777" s="258"/>
      <c r="E3777" s="258"/>
      <c r="F3777" s="258"/>
      <c r="G3777" s="740" t="s">
        <v>619</v>
      </c>
      <c r="H3777" s="740"/>
      <c r="I3777" s="741"/>
      <c r="J3777" s="293">
        <f>+ROUND(SUM(J3769:J3776),2)</f>
        <v>184506.67</v>
      </c>
      <c r="K3777" s="267"/>
      <c r="L3777" s="258"/>
    </row>
    <row r="3778" spans="2:12" ht="15.75">
      <c r="B3778" s="258"/>
      <c r="C3778" s="266"/>
      <c r="D3778" s="258"/>
      <c r="E3778" s="258"/>
      <c r="F3778" s="258"/>
      <c r="G3778" s="294"/>
      <c r="H3778" s="294"/>
      <c r="I3778" s="403"/>
      <c r="J3778" s="295"/>
      <c r="K3778" s="267"/>
      <c r="L3778" s="258"/>
    </row>
    <row r="3779" spans="2:12" ht="15.75">
      <c r="B3779" s="258"/>
      <c r="C3779" s="266"/>
      <c r="D3779" s="701" t="s">
        <v>620</v>
      </c>
      <c r="E3779" s="702"/>
      <c r="F3779" s="702"/>
      <c r="G3779" s="702"/>
      <c r="H3779" s="702"/>
      <c r="I3779" s="702"/>
      <c r="J3779" s="703"/>
      <c r="K3779" s="267"/>
      <c r="L3779" s="258"/>
    </row>
    <row r="3780" spans="2:12" ht="15.75">
      <c r="B3780" s="258"/>
      <c r="C3780" s="266"/>
      <c r="D3780" s="747" t="s">
        <v>70</v>
      </c>
      <c r="E3780" s="747"/>
      <c r="F3780" s="747"/>
      <c r="G3780" s="297" t="s">
        <v>606</v>
      </c>
      <c r="H3780" s="297" t="s">
        <v>621</v>
      </c>
      <c r="I3780" s="404" t="s">
        <v>611</v>
      </c>
      <c r="J3780" s="296" t="s">
        <v>612</v>
      </c>
      <c r="K3780" s="267"/>
      <c r="L3780" s="258"/>
    </row>
    <row r="3781" spans="2:12" ht="15.75">
      <c r="B3781" s="258"/>
      <c r="C3781" s="266"/>
      <c r="D3781" s="748" t="s">
        <v>622</v>
      </c>
      <c r="E3781" s="749"/>
      <c r="F3781" s="749"/>
      <c r="G3781" s="298" t="s">
        <v>623</v>
      </c>
      <c r="H3781" s="299">
        <v>35069.629999999997</v>
      </c>
      <c r="I3781" s="431">
        <v>0.05</v>
      </c>
      <c r="J3781" s="283">
        <f>+IF(D3781="","",H3781*I3781)</f>
        <v>1753.4814999999999</v>
      </c>
      <c r="K3781" s="267"/>
      <c r="L3781" s="258"/>
    </row>
    <row r="3782" spans="2:12" ht="15.75">
      <c r="B3782" s="258"/>
      <c r="C3782" s="266"/>
      <c r="D3782" s="852" t="s">
        <v>801</v>
      </c>
      <c r="E3782" s="853"/>
      <c r="F3782" s="854"/>
      <c r="G3782" s="298" t="s">
        <v>649</v>
      </c>
      <c r="H3782" s="301">
        <v>4621</v>
      </c>
      <c r="I3782" s="406">
        <v>0.03</v>
      </c>
      <c r="J3782" s="287">
        <f>+IF(D3782="","",H3782*I3782)</f>
        <v>138.63</v>
      </c>
      <c r="K3782" s="267"/>
      <c r="L3782" s="258"/>
    </row>
    <row r="3783" spans="2:12" ht="15.75">
      <c r="B3783" s="258"/>
      <c r="C3783" s="266"/>
      <c r="D3783" s="783"/>
      <c r="E3783" s="784"/>
      <c r="F3783" s="784"/>
      <c r="G3783" s="304" t="s">
        <v>618</v>
      </c>
      <c r="H3783" s="305" t="s">
        <v>618</v>
      </c>
      <c r="I3783" s="407"/>
      <c r="J3783" s="307" t="str">
        <f>+IF(D3783="","",H3783*I3783)</f>
        <v/>
      </c>
      <c r="K3783" s="267"/>
      <c r="L3783" s="258"/>
    </row>
    <row r="3784" spans="2:12" ht="15.75">
      <c r="B3784" s="258"/>
      <c r="C3784" s="266"/>
      <c r="D3784" s="258"/>
      <c r="E3784" s="258"/>
      <c r="F3784" s="258"/>
      <c r="G3784" s="740" t="s">
        <v>624</v>
      </c>
      <c r="H3784" s="740"/>
      <c r="I3784" s="741"/>
      <c r="J3784" s="308">
        <f>ROUND(+SUM(J3781:J3783),2)</f>
        <v>1892.11</v>
      </c>
      <c r="K3784" s="267"/>
      <c r="L3784" s="258"/>
    </row>
    <row r="3785" spans="2:12" ht="15.75">
      <c r="B3785" s="258"/>
      <c r="C3785" s="266"/>
      <c r="D3785" s="670"/>
      <c r="E3785" s="670"/>
      <c r="F3785" s="670"/>
      <c r="G3785" s="670"/>
      <c r="H3785" s="670"/>
      <c r="I3785" s="670"/>
      <c r="J3785" s="670"/>
      <c r="K3785" s="267"/>
      <c r="L3785" s="258"/>
    </row>
    <row r="3786" spans="2:12" ht="15.75">
      <c r="B3786" s="258"/>
      <c r="C3786" s="266"/>
      <c r="D3786" s="742" t="s">
        <v>625</v>
      </c>
      <c r="E3786" s="743"/>
      <c r="F3786" s="743"/>
      <c r="G3786" s="743"/>
      <c r="H3786" s="743"/>
      <c r="I3786" s="743"/>
      <c r="J3786" s="744"/>
      <c r="K3786" s="267"/>
      <c r="L3786" s="309"/>
    </row>
    <row r="3787" spans="2:12" ht="15.75">
      <c r="B3787" s="310"/>
      <c r="C3787" s="311"/>
      <c r="D3787" s="745" t="s">
        <v>70</v>
      </c>
      <c r="E3787" s="746"/>
      <c r="F3787" s="746"/>
      <c r="G3787" s="313" t="s">
        <v>606</v>
      </c>
      <c r="H3787" s="314" t="s">
        <v>621</v>
      </c>
      <c r="I3787" s="408" t="s">
        <v>611</v>
      </c>
      <c r="J3787" s="315" t="s">
        <v>612</v>
      </c>
      <c r="K3787" s="316"/>
      <c r="L3787" s="317"/>
    </row>
    <row r="3788" spans="2:12" ht="15.75">
      <c r="B3788" s="258"/>
      <c r="C3788" s="266"/>
      <c r="D3788" s="725" t="s">
        <v>715</v>
      </c>
      <c r="E3788" s="726"/>
      <c r="F3788" s="726"/>
      <c r="G3788" s="318" t="s">
        <v>627</v>
      </c>
      <c r="H3788" s="319">
        <v>35069.629374999997</v>
      </c>
      <c r="I3788" s="409">
        <v>1</v>
      </c>
      <c r="J3788" s="321">
        <f>(+IF(D3788="","",(H3788*I3788)))</f>
        <v>35069.629374999997</v>
      </c>
      <c r="K3788" s="267"/>
      <c r="L3788" s="309"/>
    </row>
    <row r="3789" spans="2:12" ht="15.75">
      <c r="B3789" s="258"/>
      <c r="C3789" s="266"/>
      <c r="D3789" s="725"/>
      <c r="E3789" s="726"/>
      <c r="F3789" s="726"/>
      <c r="G3789" s="318"/>
      <c r="H3789" s="319" t="s">
        <v>618</v>
      </c>
      <c r="I3789" s="409"/>
      <c r="J3789" s="321" t="str">
        <f>(+IF(D3789="","",(H3789*I3789)))</f>
        <v/>
      </c>
      <c r="K3789" s="267"/>
      <c r="L3789" s="309"/>
    </row>
    <row r="3790" spans="2:12" ht="15.75">
      <c r="B3790" s="258"/>
      <c r="C3790" s="266"/>
      <c r="D3790" s="725"/>
      <c r="E3790" s="726"/>
      <c r="F3790" s="726"/>
      <c r="G3790" s="318"/>
      <c r="H3790" s="319"/>
      <c r="I3790" s="409"/>
      <c r="J3790" s="321" t="str">
        <f>(+IF(D3790="","",(H3790*I3790)))</f>
        <v/>
      </c>
      <c r="K3790" s="267"/>
      <c r="L3790" s="309"/>
    </row>
    <row r="3791" spans="2:12" ht="15.75">
      <c r="B3791" s="258"/>
      <c r="C3791" s="266"/>
      <c r="D3791" s="727"/>
      <c r="E3791" s="728"/>
      <c r="F3791" s="728"/>
      <c r="G3791" s="322"/>
      <c r="H3791" s="323"/>
      <c r="I3791" s="410"/>
      <c r="J3791" s="325"/>
      <c r="K3791" s="267"/>
      <c r="L3791" s="309"/>
    </row>
    <row r="3792" spans="2:12" ht="15.75">
      <c r="B3792" s="258"/>
      <c r="C3792" s="266"/>
      <c r="D3792" s="258"/>
      <c r="E3792" s="258"/>
      <c r="F3792" s="258"/>
      <c r="G3792" s="729" t="s">
        <v>628</v>
      </c>
      <c r="H3792" s="729"/>
      <c r="I3792" s="730"/>
      <c r="J3792" s="293">
        <f>+ROUND(SUM(J3788:J3791),2)</f>
        <v>35069.629999999997</v>
      </c>
      <c r="K3792" s="267"/>
      <c r="L3792" s="309"/>
    </row>
    <row r="3793" spans="2:12" ht="15.75">
      <c r="B3793" s="258"/>
      <c r="C3793" s="266"/>
      <c r="D3793" s="258"/>
      <c r="E3793" s="258"/>
      <c r="F3793" s="258"/>
      <c r="G3793" s="326"/>
      <c r="H3793" s="327"/>
      <c r="I3793" s="411"/>
      <c r="J3793" s="258"/>
      <c r="K3793" s="267"/>
      <c r="L3793" s="258"/>
    </row>
    <row r="3794" spans="2:12" ht="15.75">
      <c r="B3794" s="258"/>
      <c r="C3794" s="266"/>
      <c r="D3794" s="731" t="s">
        <v>629</v>
      </c>
      <c r="E3794" s="732"/>
      <c r="F3794" s="732"/>
      <c r="G3794" s="732"/>
      <c r="H3794" s="732"/>
      <c r="I3794" s="733"/>
      <c r="J3794" s="328">
        <f>ROUND((SUM(+J3777+J3784+J3792)),2)</f>
        <v>221468.41</v>
      </c>
      <c r="K3794" s="267"/>
      <c r="L3794" s="258"/>
    </row>
    <row r="3795" spans="2:12" ht="15.75">
      <c r="B3795" s="258"/>
      <c r="C3795" s="266"/>
      <c r="D3795" s="258"/>
      <c r="E3795" s="258"/>
      <c r="F3795" s="258"/>
      <c r="G3795" s="326"/>
      <c r="H3795" s="327"/>
      <c r="I3795" s="411"/>
      <c r="J3795" s="258"/>
      <c r="K3795" s="267"/>
      <c r="L3795" s="258"/>
    </row>
    <row r="3796" spans="2:12" ht="15.75">
      <c r="B3796" s="329"/>
      <c r="C3796" s="330"/>
      <c r="D3796" s="734" t="s">
        <v>630</v>
      </c>
      <c r="E3796" s="735"/>
      <c r="F3796" s="736"/>
      <c r="G3796" s="331"/>
      <c r="H3796" s="332"/>
      <c r="I3796" s="412">
        <v>0</v>
      </c>
      <c r="J3796" s="334">
        <f>+J3794*I3796</f>
        <v>0</v>
      </c>
      <c r="K3796" s="335"/>
      <c r="L3796" s="329"/>
    </row>
    <row r="3797" spans="2:12" ht="15.75">
      <c r="B3797" s="258"/>
      <c r="C3797" s="266"/>
      <c r="D3797" s="731" t="s">
        <v>631</v>
      </c>
      <c r="E3797" s="732"/>
      <c r="F3797" s="732"/>
      <c r="G3797" s="732"/>
      <c r="H3797" s="732"/>
      <c r="I3797" s="733"/>
      <c r="J3797" s="328">
        <f>+J3796+J3794</f>
        <v>221468.41</v>
      </c>
      <c r="K3797" s="267"/>
      <c r="L3797" s="258"/>
    </row>
    <row r="3798" spans="2:12" ht="15.75">
      <c r="B3798" s="258"/>
      <c r="C3798" s="266"/>
      <c r="D3798" s="258"/>
      <c r="E3798" s="258"/>
      <c r="F3798" s="258"/>
      <c r="G3798" s="326"/>
      <c r="H3798" s="327"/>
      <c r="I3798" s="411"/>
      <c r="J3798" s="258"/>
      <c r="K3798" s="267"/>
      <c r="L3798" s="258"/>
    </row>
    <row r="3799" spans="2:12" ht="15.75">
      <c r="B3799" s="329"/>
      <c r="C3799" s="330"/>
      <c r="D3799" s="771" t="s">
        <v>21</v>
      </c>
      <c r="E3799" s="772"/>
      <c r="F3799" s="772"/>
      <c r="G3799" s="336"/>
      <c r="H3799" s="337"/>
      <c r="I3799" s="338">
        <v>0.24</v>
      </c>
      <c r="J3799" s="339">
        <f>+J3794*I3799</f>
        <v>53152.418400000002</v>
      </c>
      <c r="K3799" s="335"/>
      <c r="L3799" s="329"/>
    </row>
    <row r="3800" spans="2:12" ht="15.75">
      <c r="B3800" s="329"/>
      <c r="C3800" s="330"/>
      <c r="D3800" s="773" t="s">
        <v>632</v>
      </c>
      <c r="E3800" s="774"/>
      <c r="F3800" s="774"/>
      <c r="G3800" s="336"/>
      <c r="H3800" s="337"/>
      <c r="I3800" s="340">
        <v>0.01</v>
      </c>
      <c r="J3800" s="341">
        <f>+J3794*I3800</f>
        <v>2214.6840999999999</v>
      </c>
      <c r="K3800" s="335"/>
      <c r="L3800" s="329"/>
    </row>
    <row r="3801" spans="2:12" ht="15.75">
      <c r="B3801" s="329"/>
      <c r="C3801" s="330"/>
      <c r="D3801" s="773" t="s">
        <v>75</v>
      </c>
      <c r="E3801" s="774"/>
      <c r="F3801" s="774"/>
      <c r="G3801" s="342"/>
      <c r="H3801" s="343"/>
      <c r="I3801" s="340">
        <v>0.05</v>
      </c>
      <c r="J3801" s="341">
        <f>+J3794*I3801</f>
        <v>11073.4205</v>
      </c>
      <c r="K3801" s="335"/>
      <c r="L3801" s="329"/>
    </row>
    <row r="3802" spans="2:12" ht="15.75">
      <c r="B3802" s="258"/>
      <c r="C3802" s="266"/>
      <c r="D3802" s="775" t="s">
        <v>633</v>
      </c>
      <c r="E3802" s="776"/>
      <c r="F3802" s="776"/>
      <c r="G3802" s="776"/>
      <c r="H3802" s="776"/>
      <c r="I3802" s="776"/>
      <c r="J3802" s="344">
        <f>SUM(J3799:J3801)</f>
        <v>66440.523000000001</v>
      </c>
      <c r="K3802" s="267"/>
      <c r="L3802" s="258"/>
    </row>
    <row r="3803" spans="2:12" ht="15.75">
      <c r="B3803" s="258"/>
      <c r="C3803" s="266"/>
      <c r="D3803" s="757"/>
      <c r="E3803" s="757"/>
      <c r="F3803" s="757"/>
      <c r="G3803" s="757"/>
      <c r="H3803" s="757"/>
      <c r="I3803" s="757"/>
      <c r="J3803" s="757"/>
      <c r="K3803" s="267"/>
      <c r="L3803" s="258"/>
    </row>
    <row r="3804" spans="2:12" ht="15.75">
      <c r="B3804" s="258"/>
      <c r="C3804" s="266"/>
      <c r="D3804" s="759" t="s">
        <v>634</v>
      </c>
      <c r="E3804" s="760"/>
      <c r="F3804" s="760"/>
      <c r="G3804" s="760"/>
      <c r="H3804" s="760"/>
      <c r="I3804" s="761"/>
      <c r="J3804" s="345">
        <f>ROUND(SUM(J3797+J3802),0)</f>
        <v>287909</v>
      </c>
      <c r="K3804" s="267"/>
      <c r="L3804" s="258"/>
    </row>
    <row r="3805" spans="2:12" ht="15.75">
      <c r="B3805" s="258"/>
      <c r="C3805" s="266"/>
      <c r="D3805" s="757"/>
      <c r="E3805" s="757"/>
      <c r="F3805" s="757"/>
      <c r="G3805" s="757"/>
      <c r="H3805" s="757"/>
      <c r="I3805" s="757"/>
      <c r="J3805" s="757"/>
      <c r="K3805" s="267"/>
      <c r="L3805" s="258"/>
    </row>
    <row r="3806" spans="2:12" ht="15.75">
      <c r="B3806" s="258"/>
      <c r="C3806" s="266"/>
      <c r="D3806" s="762" t="s">
        <v>635</v>
      </c>
      <c r="E3806" s="763"/>
      <c r="F3806" s="764"/>
      <c r="G3806" s="765"/>
      <c r="H3806" s="766"/>
      <c r="I3806" s="766"/>
      <c r="J3806" s="767"/>
      <c r="K3806" s="267"/>
      <c r="L3806" s="258"/>
    </row>
    <row r="3807" spans="2:12" ht="15.75">
      <c r="B3807" s="258"/>
      <c r="C3807" s="266"/>
      <c r="D3807" s="753"/>
      <c r="E3807" s="785"/>
      <c r="F3807" s="786"/>
      <c r="G3807" s="768"/>
      <c r="H3807" s="769"/>
      <c r="I3807" s="769"/>
      <c r="J3807" s="770"/>
      <c r="K3807" s="267"/>
      <c r="L3807" s="258"/>
    </row>
    <row r="3808" spans="2:12" ht="15.75">
      <c r="B3808" s="258"/>
      <c r="C3808" s="266"/>
      <c r="D3808" s="753"/>
      <c r="E3808" s="785"/>
      <c r="F3808" s="786"/>
      <c r="G3808" s="756" t="s">
        <v>636</v>
      </c>
      <c r="H3808" s="757"/>
      <c r="I3808" s="757"/>
      <c r="J3808" s="758"/>
      <c r="K3808" s="267"/>
      <c r="L3808" s="258"/>
    </row>
    <row r="3809" spans="2:12" ht="15.75">
      <c r="B3809" s="258"/>
      <c r="C3809" s="266"/>
      <c r="D3809" s="753"/>
      <c r="E3809" s="785"/>
      <c r="F3809" s="786"/>
      <c r="G3809" s="756" t="s">
        <v>637</v>
      </c>
      <c r="H3809" s="757"/>
      <c r="I3809" s="757"/>
      <c r="J3809" s="758"/>
      <c r="K3809" s="267"/>
      <c r="L3809" s="258"/>
    </row>
    <row r="3810" spans="2:12" ht="15.75">
      <c r="B3810" s="258"/>
      <c r="C3810" s="266"/>
      <c r="D3810" s="753"/>
      <c r="E3810" s="785"/>
      <c r="F3810" s="786"/>
      <c r="G3810" s="756" t="s">
        <v>79</v>
      </c>
      <c r="H3810" s="757"/>
      <c r="I3810" s="757"/>
      <c r="J3810" s="758"/>
      <c r="K3810" s="267"/>
      <c r="L3810" s="258"/>
    </row>
    <row r="3811" spans="2:12" ht="15.75">
      <c r="B3811" s="258"/>
      <c r="C3811" s="266"/>
      <c r="D3811" s="787"/>
      <c r="E3811" s="788"/>
      <c r="F3811" s="789"/>
      <c r="G3811" s="756" t="s">
        <v>636</v>
      </c>
      <c r="H3811" s="757"/>
      <c r="I3811" s="757"/>
      <c r="J3811" s="758"/>
      <c r="K3811" s="267"/>
      <c r="L3811" s="258"/>
    </row>
    <row r="3812" spans="2:12" ht="15.75">
      <c r="B3812" s="258"/>
      <c r="C3812" s="266"/>
      <c r="D3812" s="777"/>
      <c r="E3812" s="790"/>
      <c r="F3812" s="791"/>
      <c r="G3812" s="780" t="s">
        <v>638</v>
      </c>
      <c r="H3812" s="781"/>
      <c r="I3812" s="781"/>
      <c r="J3812" s="782"/>
      <c r="K3812" s="267"/>
      <c r="L3812" s="258"/>
    </row>
    <row r="3813" spans="2:12" ht="15.75">
      <c r="B3813" s="258"/>
      <c r="C3813" s="346"/>
      <c r="D3813" s="347"/>
      <c r="E3813" s="347"/>
      <c r="F3813" s="347"/>
      <c r="G3813" s="348"/>
      <c r="H3813" s="349"/>
      <c r="I3813" s="413"/>
      <c r="J3813" s="347"/>
      <c r="K3813" s="350"/>
      <c r="L3813" s="258"/>
    </row>
    <row r="3814" spans="2:12" ht="15.75">
      <c r="B3814" s="258"/>
      <c r="C3814" s="258"/>
      <c r="D3814" s="258"/>
      <c r="E3814" s="258"/>
      <c r="F3814" s="258"/>
      <c r="G3814" s="326"/>
      <c r="H3814" s="351"/>
      <c r="I3814" s="411"/>
      <c r="J3814" s="258"/>
      <c r="K3814" s="258"/>
      <c r="L3814" s="258"/>
    </row>
    <row r="3815" spans="2:12" ht="15.75">
      <c r="B3815" s="258"/>
      <c r="C3815" s="670"/>
      <c r="D3815" s="670"/>
      <c r="E3815" s="670"/>
      <c r="F3815" s="670"/>
      <c r="G3815" s="670"/>
      <c r="H3815" s="670"/>
      <c r="I3815" s="670"/>
      <c r="J3815" s="670"/>
      <c r="K3815" s="258"/>
      <c r="L3815" s="258"/>
    </row>
    <row r="3816" spans="2:12" ht="15.75">
      <c r="B3816" s="258"/>
      <c r="C3816" s="261"/>
      <c r="D3816" s="262"/>
      <c r="E3816" s="262"/>
      <c r="F3816" s="262"/>
      <c r="G3816" s="263"/>
      <c r="H3816" s="264"/>
      <c r="I3816" s="392"/>
      <c r="J3816" s="262"/>
      <c r="K3816" s="265"/>
      <c r="L3816" s="258"/>
    </row>
    <row r="3817" spans="2:12" ht="15.75">
      <c r="B3817" s="258"/>
      <c r="C3817" s="266"/>
      <c r="D3817" s="671"/>
      <c r="E3817" s="672"/>
      <c r="F3817" s="675" t="s">
        <v>592</v>
      </c>
      <c r="G3817" s="676"/>
      <c r="H3817" s="677"/>
      <c r="I3817" s="681" t="s">
        <v>593</v>
      </c>
      <c r="J3817" s="682"/>
      <c r="K3817" s="267"/>
      <c r="L3817" s="258"/>
    </row>
    <row r="3818" spans="2:12" ht="15.75">
      <c r="B3818" s="258"/>
      <c r="C3818" s="266"/>
      <c r="D3818" s="673"/>
      <c r="E3818" s="674"/>
      <c r="F3818" s="678"/>
      <c r="G3818" s="679"/>
      <c r="H3818" s="680"/>
      <c r="I3818" s="683" t="s">
        <v>594</v>
      </c>
      <c r="J3818" s="684"/>
      <c r="K3818" s="267"/>
      <c r="L3818" s="258"/>
    </row>
    <row r="3819" spans="2:12" ht="16.5">
      <c r="B3819" s="258"/>
      <c r="C3819" s="266"/>
      <c r="D3819" s="685" t="s">
        <v>595</v>
      </c>
      <c r="E3819" s="686"/>
      <c r="F3819" s="686"/>
      <c r="G3819" s="686"/>
      <c r="H3819" s="687"/>
      <c r="I3819" s="683" t="s">
        <v>596</v>
      </c>
      <c r="J3819" s="684"/>
      <c r="K3819" s="267"/>
      <c r="L3819" s="258"/>
    </row>
    <row r="3820" spans="2:12" ht="16.5">
      <c r="B3820" s="258"/>
      <c r="C3820" s="266"/>
      <c r="D3820" s="708" t="s">
        <v>597</v>
      </c>
      <c r="E3820" s="709"/>
      <c r="F3820" s="709"/>
      <c r="G3820" s="709"/>
      <c r="H3820" s="709"/>
      <c r="I3820" s="709"/>
      <c r="J3820" s="710"/>
      <c r="K3820" s="267"/>
      <c r="L3820" s="258"/>
    </row>
    <row r="3821" spans="2:12" ht="15.75">
      <c r="B3821" s="258"/>
      <c r="C3821" s="266"/>
      <c r="D3821" s="268"/>
      <c r="E3821" s="268"/>
      <c r="F3821" s="268"/>
      <c r="G3821" s="269"/>
      <c r="H3821" s="269"/>
      <c r="I3821" s="268"/>
      <c r="J3821" s="268"/>
      <c r="K3821" s="267"/>
      <c r="L3821" s="258"/>
    </row>
    <row r="3822" spans="2:12" ht="16.5">
      <c r="B3822" s="259"/>
      <c r="C3822" s="270"/>
      <c r="D3822" s="271" t="s">
        <v>598</v>
      </c>
      <c r="E3822" s="711" t="s">
        <v>599</v>
      </c>
      <c r="F3822" s="712"/>
      <c r="G3822" s="712"/>
      <c r="H3822" s="712"/>
      <c r="I3822" s="712"/>
      <c r="J3822" s="713"/>
      <c r="K3822" s="272"/>
      <c r="L3822" s="259"/>
    </row>
    <row r="3823" spans="2:12" ht="16.5">
      <c r="B3823" s="258"/>
      <c r="C3823" s="266"/>
      <c r="D3823" s="273">
        <v>2</v>
      </c>
      <c r="E3823" s="714" t="s">
        <v>653</v>
      </c>
      <c r="F3823" s="715"/>
      <c r="G3823" s="715"/>
      <c r="H3823" s="715"/>
      <c r="I3823" s="715"/>
      <c r="J3823" s="716"/>
      <c r="K3823" s="267"/>
      <c r="L3823" s="258"/>
    </row>
    <row r="3824" spans="2:12" ht="16.5">
      <c r="B3824" s="259"/>
      <c r="C3824" s="270"/>
      <c r="D3824" s="271" t="s">
        <v>601</v>
      </c>
      <c r="E3824" s="711" t="s">
        <v>602</v>
      </c>
      <c r="F3824" s="712"/>
      <c r="G3824" s="712"/>
      <c r="H3824" s="712"/>
      <c r="I3824" s="712"/>
      <c r="J3824" s="713"/>
      <c r="K3824" s="272"/>
      <c r="L3824" s="259"/>
    </row>
    <row r="3825" spans="2:12" ht="16.5">
      <c r="B3825" s="258"/>
      <c r="C3825" s="266"/>
      <c r="D3825" s="273">
        <v>2.12</v>
      </c>
      <c r="E3825" s="714" t="s">
        <v>706</v>
      </c>
      <c r="F3825" s="715"/>
      <c r="G3825" s="715"/>
      <c r="H3825" s="715"/>
      <c r="I3825" s="715"/>
      <c r="J3825" s="716"/>
      <c r="K3825" s="267"/>
      <c r="L3825" s="258"/>
    </row>
    <row r="3826" spans="2:12" ht="16.5">
      <c r="B3826" s="259"/>
      <c r="C3826" s="270"/>
      <c r="D3826" s="275" t="s">
        <v>604</v>
      </c>
      <c r="E3826" s="717" t="s">
        <v>605</v>
      </c>
      <c r="F3826" s="718"/>
      <c r="G3826" s="718"/>
      <c r="H3826" s="718"/>
      <c r="I3826" s="719"/>
      <c r="J3826" s="723" t="s">
        <v>606</v>
      </c>
      <c r="K3826" s="272"/>
      <c r="L3826" s="259"/>
    </row>
    <row r="3827" spans="2:12" ht="16.5">
      <c r="B3827" s="258"/>
      <c r="C3827" s="266"/>
      <c r="D3827" s="276" t="s">
        <v>861</v>
      </c>
      <c r="E3827" s="720"/>
      <c r="F3827" s="721"/>
      <c r="G3827" s="721"/>
      <c r="H3827" s="721"/>
      <c r="I3827" s="722"/>
      <c r="J3827" s="724"/>
      <c r="K3827" s="267"/>
      <c r="L3827" s="258"/>
    </row>
    <row r="3828" spans="2:12" ht="16.5">
      <c r="B3828" s="259"/>
      <c r="C3828" s="270"/>
      <c r="D3828" s="275" t="s">
        <v>608</v>
      </c>
      <c r="E3828" s="692" t="s">
        <v>370</v>
      </c>
      <c r="F3828" s="693"/>
      <c r="G3828" s="693"/>
      <c r="H3828" s="693"/>
      <c r="I3828" s="694"/>
      <c r="J3828" s="698" t="s">
        <v>225</v>
      </c>
      <c r="K3828" s="272"/>
      <c r="L3828" s="259"/>
    </row>
    <row r="3829" spans="2:12" ht="16.5">
      <c r="B3829" s="258"/>
      <c r="C3829" s="266"/>
      <c r="D3829" s="276" t="s">
        <v>861</v>
      </c>
      <c r="E3829" s="695"/>
      <c r="F3829" s="696"/>
      <c r="G3829" s="696"/>
      <c r="H3829" s="696"/>
      <c r="I3829" s="697"/>
      <c r="J3829" s="699"/>
      <c r="K3829" s="267"/>
      <c r="L3829" s="258"/>
    </row>
    <row r="3830" spans="2:12" ht="15.75">
      <c r="B3830" s="258"/>
      <c r="C3830" s="266"/>
      <c r="D3830" s="700"/>
      <c r="E3830" s="700"/>
      <c r="F3830" s="700"/>
      <c r="G3830" s="700"/>
      <c r="H3830" s="700"/>
      <c r="I3830" s="700"/>
      <c r="J3830" s="700"/>
      <c r="K3830" s="267"/>
      <c r="L3830" s="258"/>
    </row>
    <row r="3831" spans="2:12" ht="15.75">
      <c r="B3831" s="258"/>
      <c r="C3831" s="266"/>
      <c r="D3831" s="701" t="s">
        <v>609</v>
      </c>
      <c r="E3831" s="702"/>
      <c r="F3831" s="702"/>
      <c r="G3831" s="702"/>
      <c r="H3831" s="702"/>
      <c r="I3831" s="702"/>
      <c r="J3831" s="703"/>
      <c r="K3831" s="267"/>
      <c r="L3831" s="258"/>
    </row>
    <row r="3832" spans="2:12" ht="15.75">
      <c r="B3832" s="258"/>
      <c r="C3832" s="266"/>
      <c r="D3832" s="704" t="s">
        <v>70</v>
      </c>
      <c r="E3832" s="705"/>
      <c r="F3832" s="705"/>
      <c r="G3832" s="277" t="s">
        <v>606</v>
      </c>
      <c r="H3832" s="277" t="s">
        <v>610</v>
      </c>
      <c r="I3832" s="393" t="s">
        <v>611</v>
      </c>
      <c r="J3832" s="279" t="s">
        <v>612</v>
      </c>
      <c r="K3832" s="267"/>
      <c r="L3832" s="258"/>
    </row>
    <row r="3833" spans="2:12" ht="16.5">
      <c r="B3833" s="258"/>
      <c r="C3833" s="266"/>
      <c r="D3833" s="706" t="s">
        <v>862</v>
      </c>
      <c r="E3833" s="707"/>
      <c r="F3833" s="707"/>
      <c r="G3833" s="280" t="s">
        <v>225</v>
      </c>
      <c r="H3833" s="281">
        <v>147450</v>
      </c>
      <c r="I3833" s="394">
        <v>1</v>
      </c>
      <c r="J3833" s="283">
        <f>ROUND((+IF(D3833="","",H3833*I3833)),2)</f>
        <v>147450</v>
      </c>
      <c r="K3833" s="267"/>
      <c r="L3833" s="258"/>
    </row>
    <row r="3834" spans="2:12" ht="16.5">
      <c r="B3834" s="258"/>
      <c r="C3834" s="266"/>
      <c r="D3834" s="688" t="s">
        <v>736</v>
      </c>
      <c r="E3834" s="689"/>
      <c r="F3834" s="689"/>
      <c r="G3834" s="284" t="s">
        <v>225</v>
      </c>
      <c r="H3834" s="285">
        <v>594.5</v>
      </c>
      <c r="I3834" s="401">
        <v>2</v>
      </c>
      <c r="J3834" s="287">
        <f t="shared" ref="J3834:J3840" si="42">+IF(D3834="","",H3834*I3834)</f>
        <v>1189</v>
      </c>
      <c r="K3834" s="267"/>
      <c r="L3834" s="258"/>
    </row>
    <row r="3835" spans="2:12" ht="16.5">
      <c r="B3835" s="258"/>
      <c r="C3835" s="266"/>
      <c r="D3835" s="688" t="s">
        <v>732</v>
      </c>
      <c r="E3835" s="689"/>
      <c r="F3835" s="689"/>
      <c r="G3835" s="284" t="s">
        <v>733</v>
      </c>
      <c r="H3835" s="285">
        <v>1800</v>
      </c>
      <c r="I3835" s="401">
        <v>0.1</v>
      </c>
      <c r="J3835" s="287">
        <f t="shared" si="42"/>
        <v>180</v>
      </c>
      <c r="K3835" s="267"/>
      <c r="L3835" s="258"/>
    </row>
    <row r="3836" spans="2:12" ht="16.5">
      <c r="B3836" s="258"/>
      <c r="C3836" s="266"/>
      <c r="D3836" s="688"/>
      <c r="E3836" s="689"/>
      <c r="F3836" s="689"/>
      <c r="G3836" s="284" t="s">
        <v>618</v>
      </c>
      <c r="H3836" s="285" t="s">
        <v>618</v>
      </c>
      <c r="I3836" s="401"/>
      <c r="J3836" s="287" t="str">
        <f t="shared" si="42"/>
        <v/>
      </c>
      <c r="K3836" s="267"/>
      <c r="L3836" s="258"/>
    </row>
    <row r="3837" spans="2:12" ht="16.5">
      <c r="B3837" s="258"/>
      <c r="C3837" s="266"/>
      <c r="D3837" s="688"/>
      <c r="E3837" s="689"/>
      <c r="F3837" s="689"/>
      <c r="G3837" s="284" t="s">
        <v>618</v>
      </c>
      <c r="H3837" s="285" t="s">
        <v>618</v>
      </c>
      <c r="I3837" s="401"/>
      <c r="J3837" s="287" t="str">
        <f t="shared" si="42"/>
        <v/>
      </c>
      <c r="K3837" s="267"/>
      <c r="L3837" s="258"/>
    </row>
    <row r="3838" spans="2:12" ht="16.5">
      <c r="B3838" s="258"/>
      <c r="C3838" s="266"/>
      <c r="D3838" s="688"/>
      <c r="E3838" s="689"/>
      <c r="F3838" s="689"/>
      <c r="G3838" s="284" t="s">
        <v>618</v>
      </c>
      <c r="H3838" s="285" t="s">
        <v>618</v>
      </c>
      <c r="I3838" s="401"/>
      <c r="J3838" s="287" t="str">
        <f t="shared" si="42"/>
        <v/>
      </c>
      <c r="K3838" s="267"/>
      <c r="L3838" s="258"/>
    </row>
    <row r="3839" spans="2:12" ht="16.5">
      <c r="B3839" s="258"/>
      <c r="C3839" s="266"/>
      <c r="D3839" s="688"/>
      <c r="E3839" s="689"/>
      <c r="F3839" s="689"/>
      <c r="G3839" s="284" t="s">
        <v>618</v>
      </c>
      <c r="H3839" s="285" t="s">
        <v>618</v>
      </c>
      <c r="I3839" s="401"/>
      <c r="J3839" s="287" t="str">
        <f t="shared" si="42"/>
        <v/>
      </c>
      <c r="K3839" s="267"/>
      <c r="L3839" s="258"/>
    </row>
    <row r="3840" spans="2:12" ht="16.5">
      <c r="B3840" s="258"/>
      <c r="C3840" s="266"/>
      <c r="D3840" s="690"/>
      <c r="E3840" s="691"/>
      <c r="F3840" s="691"/>
      <c r="G3840" s="288" t="s">
        <v>618</v>
      </c>
      <c r="H3840" s="289" t="s">
        <v>618</v>
      </c>
      <c r="I3840" s="402"/>
      <c r="J3840" s="291" t="str">
        <f t="shared" si="42"/>
        <v/>
      </c>
      <c r="K3840" s="267"/>
      <c r="L3840" s="258"/>
    </row>
    <row r="3841" spans="2:12" ht="15.75">
      <c r="B3841" s="258"/>
      <c r="C3841" s="266"/>
      <c r="D3841" s="258"/>
      <c r="E3841" s="258"/>
      <c r="F3841" s="258"/>
      <c r="G3841" s="740" t="s">
        <v>619</v>
      </c>
      <c r="H3841" s="740"/>
      <c r="I3841" s="741"/>
      <c r="J3841" s="293">
        <f>+ROUND(SUM(J3833:J3840),2)</f>
        <v>148819</v>
      </c>
      <c r="K3841" s="267"/>
      <c r="L3841" s="258"/>
    </row>
    <row r="3842" spans="2:12" ht="15.75">
      <c r="B3842" s="258"/>
      <c r="C3842" s="266"/>
      <c r="D3842" s="258"/>
      <c r="E3842" s="258"/>
      <c r="F3842" s="258"/>
      <c r="G3842" s="294"/>
      <c r="H3842" s="294"/>
      <c r="I3842" s="403"/>
      <c r="J3842" s="295"/>
      <c r="K3842" s="267"/>
      <c r="L3842" s="258"/>
    </row>
    <row r="3843" spans="2:12" ht="15.75">
      <c r="B3843" s="258"/>
      <c r="C3843" s="266"/>
      <c r="D3843" s="701" t="s">
        <v>620</v>
      </c>
      <c r="E3843" s="702"/>
      <c r="F3843" s="702"/>
      <c r="G3843" s="702"/>
      <c r="H3843" s="702"/>
      <c r="I3843" s="702"/>
      <c r="J3843" s="703"/>
      <c r="K3843" s="267"/>
      <c r="L3843" s="258"/>
    </row>
    <row r="3844" spans="2:12" ht="15.75">
      <c r="B3844" s="258"/>
      <c r="C3844" s="266"/>
      <c r="D3844" s="747" t="s">
        <v>70</v>
      </c>
      <c r="E3844" s="747"/>
      <c r="F3844" s="747"/>
      <c r="G3844" s="297" t="s">
        <v>606</v>
      </c>
      <c r="H3844" s="297" t="s">
        <v>621</v>
      </c>
      <c r="I3844" s="404" t="s">
        <v>611</v>
      </c>
      <c r="J3844" s="296" t="s">
        <v>612</v>
      </c>
      <c r="K3844" s="267"/>
      <c r="L3844" s="258"/>
    </row>
    <row r="3845" spans="2:12" ht="15.75">
      <c r="B3845" s="258"/>
      <c r="C3845" s="266"/>
      <c r="D3845" s="748" t="s">
        <v>622</v>
      </c>
      <c r="E3845" s="749"/>
      <c r="F3845" s="749"/>
      <c r="G3845" s="298" t="s">
        <v>623</v>
      </c>
      <c r="H3845" s="299">
        <v>87674.07</v>
      </c>
      <c r="I3845" s="431">
        <v>0.05</v>
      </c>
      <c r="J3845" s="283">
        <f>+IF(D3845="","",H3845*I3845)</f>
        <v>4383.7035000000005</v>
      </c>
      <c r="K3845" s="267"/>
      <c r="L3845" s="258"/>
    </row>
    <row r="3846" spans="2:12" ht="15.75">
      <c r="B3846" s="258"/>
      <c r="C3846" s="266"/>
      <c r="D3846" s="750"/>
      <c r="E3846" s="751"/>
      <c r="F3846" s="752"/>
      <c r="G3846" s="298" t="s">
        <v>618</v>
      </c>
      <c r="H3846" s="301" t="s">
        <v>618</v>
      </c>
      <c r="I3846" s="406"/>
      <c r="J3846" s="287" t="str">
        <f>+IF(D3846="","",H3846*I3846)</f>
        <v/>
      </c>
      <c r="K3846" s="267"/>
      <c r="L3846" s="258"/>
    </row>
    <row r="3847" spans="2:12" ht="15.75">
      <c r="B3847" s="258"/>
      <c r="C3847" s="266"/>
      <c r="D3847" s="783"/>
      <c r="E3847" s="784"/>
      <c r="F3847" s="784"/>
      <c r="G3847" s="304" t="s">
        <v>618</v>
      </c>
      <c r="H3847" s="305" t="s">
        <v>618</v>
      </c>
      <c r="I3847" s="407"/>
      <c r="J3847" s="307" t="str">
        <f>+IF(D3847="","",H3847*I3847)</f>
        <v/>
      </c>
      <c r="K3847" s="267"/>
      <c r="L3847" s="258"/>
    </row>
    <row r="3848" spans="2:12" ht="15.75">
      <c r="B3848" s="258"/>
      <c r="C3848" s="266"/>
      <c r="D3848" s="258"/>
      <c r="E3848" s="258"/>
      <c r="F3848" s="258"/>
      <c r="G3848" s="740" t="s">
        <v>624</v>
      </c>
      <c r="H3848" s="740"/>
      <c r="I3848" s="741"/>
      <c r="J3848" s="308">
        <f>ROUND(+SUM(J3845:J3847),2)</f>
        <v>4383.7</v>
      </c>
      <c r="K3848" s="267"/>
      <c r="L3848" s="258"/>
    </row>
    <row r="3849" spans="2:12" ht="15.75">
      <c r="B3849" s="258"/>
      <c r="C3849" s="266"/>
      <c r="D3849" s="670"/>
      <c r="E3849" s="670"/>
      <c r="F3849" s="670"/>
      <c r="G3849" s="670"/>
      <c r="H3849" s="670"/>
      <c r="I3849" s="670"/>
      <c r="J3849" s="670"/>
      <c r="K3849" s="267"/>
      <c r="L3849" s="258"/>
    </row>
    <row r="3850" spans="2:12" ht="15.75">
      <c r="B3850" s="258"/>
      <c r="C3850" s="266"/>
      <c r="D3850" s="742" t="s">
        <v>625</v>
      </c>
      <c r="E3850" s="743"/>
      <c r="F3850" s="743"/>
      <c r="G3850" s="743"/>
      <c r="H3850" s="743"/>
      <c r="I3850" s="743"/>
      <c r="J3850" s="744"/>
      <c r="K3850" s="267"/>
      <c r="L3850" s="309"/>
    </row>
    <row r="3851" spans="2:12" ht="15.75">
      <c r="B3851" s="310"/>
      <c r="C3851" s="311"/>
      <c r="D3851" s="745" t="s">
        <v>70</v>
      </c>
      <c r="E3851" s="746"/>
      <c r="F3851" s="746"/>
      <c r="G3851" s="313" t="s">
        <v>606</v>
      </c>
      <c r="H3851" s="314" t="s">
        <v>621</v>
      </c>
      <c r="I3851" s="408" t="s">
        <v>611</v>
      </c>
      <c r="J3851" s="315" t="s">
        <v>612</v>
      </c>
      <c r="K3851" s="316"/>
      <c r="L3851" s="317"/>
    </row>
    <row r="3852" spans="2:12" ht="15.75">
      <c r="B3852" s="258"/>
      <c r="C3852" s="266"/>
      <c r="D3852" s="725" t="s">
        <v>715</v>
      </c>
      <c r="E3852" s="726"/>
      <c r="F3852" s="726"/>
      <c r="G3852" s="318" t="s">
        <v>627</v>
      </c>
      <c r="H3852" s="319">
        <v>35069.629374999997</v>
      </c>
      <c r="I3852" s="409">
        <v>2.5</v>
      </c>
      <c r="J3852" s="321">
        <f>(+IF(D3852="","",(H3852*I3852)))</f>
        <v>87674.073437499988</v>
      </c>
      <c r="K3852" s="267"/>
      <c r="L3852" s="309"/>
    </row>
    <row r="3853" spans="2:12" ht="15.75">
      <c r="B3853" s="258"/>
      <c r="C3853" s="266"/>
      <c r="D3853" s="725"/>
      <c r="E3853" s="726"/>
      <c r="F3853" s="726"/>
      <c r="G3853" s="318"/>
      <c r="H3853" s="319" t="s">
        <v>618</v>
      </c>
      <c r="I3853" s="409"/>
      <c r="J3853" s="321" t="str">
        <f>(+IF(D3853="","",(H3853*I3853)))</f>
        <v/>
      </c>
      <c r="K3853" s="267"/>
      <c r="L3853" s="309"/>
    </row>
    <row r="3854" spans="2:12" ht="15.75">
      <c r="B3854" s="258"/>
      <c r="C3854" s="266"/>
      <c r="D3854" s="725"/>
      <c r="E3854" s="726"/>
      <c r="F3854" s="726"/>
      <c r="G3854" s="318"/>
      <c r="H3854" s="319"/>
      <c r="I3854" s="409"/>
      <c r="J3854" s="321" t="str">
        <f>(+IF(D3854="","",(H3854*I3854)))</f>
        <v/>
      </c>
      <c r="K3854" s="267"/>
      <c r="L3854" s="309"/>
    </row>
    <row r="3855" spans="2:12" ht="15.75">
      <c r="B3855" s="258"/>
      <c r="C3855" s="266"/>
      <c r="D3855" s="727"/>
      <c r="E3855" s="728"/>
      <c r="F3855" s="728"/>
      <c r="G3855" s="322"/>
      <c r="H3855" s="323"/>
      <c r="I3855" s="410"/>
      <c r="J3855" s="325"/>
      <c r="K3855" s="267"/>
      <c r="L3855" s="309"/>
    </row>
    <row r="3856" spans="2:12" ht="15.75">
      <c r="B3856" s="258"/>
      <c r="C3856" s="266"/>
      <c r="D3856" s="258"/>
      <c r="E3856" s="258"/>
      <c r="F3856" s="258"/>
      <c r="G3856" s="729" t="s">
        <v>628</v>
      </c>
      <c r="H3856" s="729"/>
      <c r="I3856" s="730"/>
      <c r="J3856" s="293">
        <f>+ROUND(SUM(J3852:J3855),2)</f>
        <v>87674.07</v>
      </c>
      <c r="K3856" s="267"/>
      <c r="L3856" s="309"/>
    </row>
    <row r="3857" spans="2:12" ht="15.75">
      <c r="B3857" s="258"/>
      <c r="C3857" s="266"/>
      <c r="D3857" s="258"/>
      <c r="E3857" s="258"/>
      <c r="F3857" s="258"/>
      <c r="G3857" s="326"/>
      <c r="H3857" s="327"/>
      <c r="I3857" s="411"/>
      <c r="J3857" s="258"/>
      <c r="K3857" s="267"/>
      <c r="L3857" s="258"/>
    </row>
    <row r="3858" spans="2:12" ht="15.75">
      <c r="B3858" s="258"/>
      <c r="C3858" s="266"/>
      <c r="D3858" s="731" t="s">
        <v>629</v>
      </c>
      <c r="E3858" s="732"/>
      <c r="F3858" s="732"/>
      <c r="G3858" s="732"/>
      <c r="H3858" s="732"/>
      <c r="I3858" s="733"/>
      <c r="J3858" s="328">
        <f>ROUND((SUM(+J3841+J3848+J3856)),2)</f>
        <v>240876.77</v>
      </c>
      <c r="K3858" s="267"/>
      <c r="L3858" s="258"/>
    </row>
    <row r="3859" spans="2:12" ht="15.75">
      <c r="B3859" s="258"/>
      <c r="C3859" s="266"/>
      <c r="D3859" s="258"/>
      <c r="E3859" s="258"/>
      <c r="F3859" s="258"/>
      <c r="G3859" s="326"/>
      <c r="H3859" s="327"/>
      <c r="I3859" s="411"/>
      <c r="J3859" s="258"/>
      <c r="K3859" s="267"/>
      <c r="L3859" s="258"/>
    </row>
    <row r="3860" spans="2:12" ht="15.75">
      <c r="B3860" s="329"/>
      <c r="C3860" s="330"/>
      <c r="D3860" s="734" t="s">
        <v>630</v>
      </c>
      <c r="E3860" s="735"/>
      <c r="F3860" s="736"/>
      <c r="G3860" s="331"/>
      <c r="H3860" s="332"/>
      <c r="I3860" s="412">
        <v>0</v>
      </c>
      <c r="J3860" s="334">
        <f>+J3858*I3860</f>
        <v>0</v>
      </c>
      <c r="K3860" s="335"/>
      <c r="L3860" s="329"/>
    </row>
    <row r="3861" spans="2:12" ht="15.75">
      <c r="B3861" s="258"/>
      <c r="C3861" s="266"/>
      <c r="D3861" s="731" t="s">
        <v>631</v>
      </c>
      <c r="E3861" s="732"/>
      <c r="F3861" s="732"/>
      <c r="G3861" s="732"/>
      <c r="H3861" s="732"/>
      <c r="I3861" s="733"/>
      <c r="J3861" s="328">
        <f>+J3860+J3858</f>
        <v>240876.77</v>
      </c>
      <c r="K3861" s="267"/>
      <c r="L3861" s="258"/>
    </row>
    <row r="3862" spans="2:12" ht="15.75">
      <c r="B3862" s="258"/>
      <c r="C3862" s="266"/>
      <c r="D3862" s="258"/>
      <c r="E3862" s="258"/>
      <c r="F3862" s="258"/>
      <c r="G3862" s="326"/>
      <c r="H3862" s="327"/>
      <c r="I3862" s="411"/>
      <c r="J3862" s="258"/>
      <c r="K3862" s="267"/>
      <c r="L3862" s="258"/>
    </row>
    <row r="3863" spans="2:12" ht="15.75">
      <c r="B3863" s="329"/>
      <c r="C3863" s="330"/>
      <c r="D3863" s="771" t="s">
        <v>21</v>
      </c>
      <c r="E3863" s="772"/>
      <c r="F3863" s="772"/>
      <c r="G3863" s="336"/>
      <c r="H3863" s="337"/>
      <c r="I3863" s="338">
        <v>0.24</v>
      </c>
      <c r="J3863" s="339">
        <f>+J3858*I3863</f>
        <v>57810.424799999993</v>
      </c>
      <c r="K3863" s="335"/>
      <c r="L3863" s="329"/>
    </row>
    <row r="3864" spans="2:12" ht="15.75">
      <c r="B3864" s="329"/>
      <c r="C3864" s="330"/>
      <c r="D3864" s="773" t="s">
        <v>632</v>
      </c>
      <c r="E3864" s="774"/>
      <c r="F3864" s="774"/>
      <c r="G3864" s="336"/>
      <c r="H3864" s="337"/>
      <c r="I3864" s="340">
        <v>0.01</v>
      </c>
      <c r="J3864" s="341">
        <f>+J3858*I3864</f>
        <v>2408.7676999999999</v>
      </c>
      <c r="K3864" s="335"/>
      <c r="L3864" s="329"/>
    </row>
    <row r="3865" spans="2:12" ht="15.75">
      <c r="B3865" s="329"/>
      <c r="C3865" s="330"/>
      <c r="D3865" s="773" t="s">
        <v>75</v>
      </c>
      <c r="E3865" s="774"/>
      <c r="F3865" s="774"/>
      <c r="G3865" s="342"/>
      <c r="H3865" s="343"/>
      <c r="I3865" s="340">
        <v>0.05</v>
      </c>
      <c r="J3865" s="341">
        <f>+J3858*I3865</f>
        <v>12043.8385</v>
      </c>
      <c r="K3865" s="335"/>
      <c r="L3865" s="329"/>
    </row>
    <row r="3866" spans="2:12" ht="15.75">
      <c r="B3866" s="258"/>
      <c r="C3866" s="266"/>
      <c r="D3866" s="775" t="s">
        <v>633</v>
      </c>
      <c r="E3866" s="776"/>
      <c r="F3866" s="776"/>
      <c r="G3866" s="776"/>
      <c r="H3866" s="776"/>
      <c r="I3866" s="776"/>
      <c r="J3866" s="344">
        <f>SUM(J3863:J3865)</f>
        <v>72263.030999999988</v>
      </c>
      <c r="K3866" s="267"/>
      <c r="L3866" s="258"/>
    </row>
    <row r="3867" spans="2:12" ht="15.75">
      <c r="B3867" s="258"/>
      <c r="C3867" s="266"/>
      <c r="D3867" s="757"/>
      <c r="E3867" s="757"/>
      <c r="F3867" s="757"/>
      <c r="G3867" s="757"/>
      <c r="H3867" s="757"/>
      <c r="I3867" s="757"/>
      <c r="J3867" s="757"/>
      <c r="K3867" s="267"/>
      <c r="L3867" s="258"/>
    </row>
    <row r="3868" spans="2:12" ht="15.75">
      <c r="B3868" s="258"/>
      <c r="C3868" s="266"/>
      <c r="D3868" s="759" t="s">
        <v>634</v>
      </c>
      <c r="E3868" s="760"/>
      <c r="F3868" s="760"/>
      <c r="G3868" s="760"/>
      <c r="H3868" s="760"/>
      <c r="I3868" s="761"/>
      <c r="J3868" s="345">
        <f>ROUND(SUM(J3861+J3866),0)</f>
        <v>313140</v>
      </c>
      <c r="K3868" s="267"/>
      <c r="L3868" s="258"/>
    </row>
    <row r="3869" spans="2:12" ht="15.75">
      <c r="B3869" s="258"/>
      <c r="C3869" s="266"/>
      <c r="D3869" s="757"/>
      <c r="E3869" s="757"/>
      <c r="F3869" s="757"/>
      <c r="G3869" s="757"/>
      <c r="H3869" s="757"/>
      <c r="I3869" s="757"/>
      <c r="J3869" s="757"/>
      <c r="K3869" s="267"/>
      <c r="L3869" s="258"/>
    </row>
    <row r="3870" spans="2:12" ht="15.75">
      <c r="B3870" s="258"/>
      <c r="C3870" s="266"/>
      <c r="D3870" s="762" t="s">
        <v>635</v>
      </c>
      <c r="E3870" s="763"/>
      <c r="F3870" s="764"/>
      <c r="G3870" s="765"/>
      <c r="H3870" s="766"/>
      <c r="I3870" s="766"/>
      <c r="J3870" s="767"/>
      <c r="K3870" s="267"/>
      <c r="L3870" s="258"/>
    </row>
    <row r="3871" spans="2:12" ht="15.75">
      <c r="B3871" s="258"/>
      <c r="C3871" s="266"/>
      <c r="D3871" s="753"/>
      <c r="E3871" s="785"/>
      <c r="F3871" s="786"/>
      <c r="G3871" s="768"/>
      <c r="H3871" s="769"/>
      <c r="I3871" s="769"/>
      <c r="J3871" s="770"/>
      <c r="K3871" s="267"/>
      <c r="L3871" s="258"/>
    </row>
    <row r="3872" spans="2:12" ht="15.75">
      <c r="B3872" s="258"/>
      <c r="C3872" s="266"/>
      <c r="D3872" s="753"/>
      <c r="E3872" s="785"/>
      <c r="F3872" s="786"/>
      <c r="G3872" s="756" t="s">
        <v>636</v>
      </c>
      <c r="H3872" s="757"/>
      <c r="I3872" s="757"/>
      <c r="J3872" s="758"/>
      <c r="K3872" s="267"/>
      <c r="L3872" s="258"/>
    </row>
    <row r="3873" spans="2:12" ht="15.75">
      <c r="B3873" s="258"/>
      <c r="C3873" s="266"/>
      <c r="D3873" s="753"/>
      <c r="E3873" s="785"/>
      <c r="F3873" s="786"/>
      <c r="G3873" s="756" t="s">
        <v>637</v>
      </c>
      <c r="H3873" s="757"/>
      <c r="I3873" s="757"/>
      <c r="J3873" s="758"/>
      <c r="K3873" s="267"/>
      <c r="L3873" s="258"/>
    </row>
    <row r="3874" spans="2:12" ht="15.75">
      <c r="B3874" s="258"/>
      <c r="C3874" s="266"/>
      <c r="D3874" s="753"/>
      <c r="E3874" s="785"/>
      <c r="F3874" s="786"/>
      <c r="G3874" s="756" t="s">
        <v>79</v>
      </c>
      <c r="H3874" s="757"/>
      <c r="I3874" s="757"/>
      <c r="J3874" s="758"/>
      <c r="K3874" s="267"/>
      <c r="L3874" s="258"/>
    </row>
    <row r="3875" spans="2:12" ht="15.75">
      <c r="B3875" s="258"/>
      <c r="C3875" s="266"/>
      <c r="D3875" s="787"/>
      <c r="E3875" s="788"/>
      <c r="F3875" s="789"/>
      <c r="G3875" s="756" t="s">
        <v>636</v>
      </c>
      <c r="H3875" s="757"/>
      <c r="I3875" s="757"/>
      <c r="J3875" s="758"/>
      <c r="K3875" s="267"/>
      <c r="L3875" s="258"/>
    </row>
    <row r="3876" spans="2:12" ht="15.75">
      <c r="B3876" s="258"/>
      <c r="C3876" s="266"/>
      <c r="D3876" s="777"/>
      <c r="E3876" s="790"/>
      <c r="F3876" s="791"/>
      <c r="G3876" s="780" t="s">
        <v>638</v>
      </c>
      <c r="H3876" s="781"/>
      <c r="I3876" s="781"/>
      <c r="J3876" s="782"/>
      <c r="K3876" s="267"/>
      <c r="L3876" s="258"/>
    </row>
    <row r="3877" spans="2:12" ht="15.75">
      <c r="B3877" s="258"/>
      <c r="C3877" s="346"/>
      <c r="D3877" s="347"/>
      <c r="E3877" s="347"/>
      <c r="F3877" s="347"/>
      <c r="G3877" s="348"/>
      <c r="H3877" s="349"/>
      <c r="I3877" s="413"/>
      <c r="J3877" s="347"/>
      <c r="K3877" s="350"/>
      <c r="L3877" s="258"/>
    </row>
    <row r="3878" spans="2:12" ht="15.75">
      <c r="B3878" s="258"/>
      <c r="C3878" s="258"/>
      <c r="D3878" s="258"/>
      <c r="E3878" s="258"/>
      <c r="F3878" s="258"/>
      <c r="G3878" s="326"/>
      <c r="H3878" s="351"/>
      <c r="I3878" s="411"/>
      <c r="J3878" s="258"/>
      <c r="K3878" s="258"/>
      <c r="L3878" s="258"/>
    </row>
    <row r="3879" spans="2:12" ht="15.75">
      <c r="B3879" s="258"/>
      <c r="C3879" s="670"/>
      <c r="D3879" s="670"/>
      <c r="E3879" s="670"/>
      <c r="F3879" s="670"/>
      <c r="G3879" s="670"/>
      <c r="H3879" s="670"/>
      <c r="I3879" s="670"/>
      <c r="J3879" s="670"/>
      <c r="K3879" s="258"/>
      <c r="L3879" s="258"/>
    </row>
    <row r="3880" spans="2:12" ht="15.75">
      <c r="B3880" s="258"/>
      <c r="C3880" s="261"/>
      <c r="D3880" s="262"/>
      <c r="E3880" s="262"/>
      <c r="F3880" s="262"/>
      <c r="G3880" s="263"/>
      <c r="H3880" s="264"/>
      <c r="I3880" s="262"/>
      <c r="J3880" s="262"/>
      <c r="K3880" s="265"/>
      <c r="L3880" s="258"/>
    </row>
    <row r="3881" spans="2:12" ht="15.75">
      <c r="B3881" s="258"/>
      <c r="C3881" s="266"/>
      <c r="D3881" s="671"/>
      <c r="E3881" s="672"/>
      <c r="F3881" s="675" t="s">
        <v>592</v>
      </c>
      <c r="G3881" s="676"/>
      <c r="H3881" s="677"/>
      <c r="I3881" s="681" t="s">
        <v>593</v>
      </c>
      <c r="J3881" s="682"/>
      <c r="K3881" s="267"/>
      <c r="L3881" s="258"/>
    </row>
    <row r="3882" spans="2:12" ht="15.75">
      <c r="B3882" s="258"/>
      <c r="C3882" s="266"/>
      <c r="D3882" s="673"/>
      <c r="E3882" s="674"/>
      <c r="F3882" s="678"/>
      <c r="G3882" s="679"/>
      <c r="H3882" s="680"/>
      <c r="I3882" s="683" t="s">
        <v>594</v>
      </c>
      <c r="J3882" s="684"/>
      <c r="K3882" s="267"/>
      <c r="L3882" s="258"/>
    </row>
    <row r="3883" spans="2:12" ht="16.5">
      <c r="B3883" s="258"/>
      <c r="C3883" s="266"/>
      <c r="D3883" s="685" t="s">
        <v>595</v>
      </c>
      <c r="E3883" s="686"/>
      <c r="F3883" s="686"/>
      <c r="G3883" s="686"/>
      <c r="H3883" s="687"/>
      <c r="I3883" s="683" t="s">
        <v>596</v>
      </c>
      <c r="J3883" s="684"/>
      <c r="K3883" s="267"/>
      <c r="L3883" s="258"/>
    </row>
    <row r="3884" spans="2:12" ht="16.5">
      <c r="B3884" s="258"/>
      <c r="C3884" s="266"/>
      <c r="D3884" s="708" t="s">
        <v>597</v>
      </c>
      <c r="E3884" s="709"/>
      <c r="F3884" s="709"/>
      <c r="G3884" s="709"/>
      <c r="H3884" s="709"/>
      <c r="I3884" s="709"/>
      <c r="J3884" s="710"/>
      <c r="K3884" s="267"/>
      <c r="L3884" s="258"/>
    </row>
    <row r="3885" spans="2:12" ht="15.75">
      <c r="B3885" s="258"/>
      <c r="C3885" s="266"/>
      <c r="D3885" s="268"/>
      <c r="E3885" s="268"/>
      <c r="F3885" s="268"/>
      <c r="G3885" s="269"/>
      <c r="H3885" s="269"/>
      <c r="I3885" s="268"/>
      <c r="J3885" s="268"/>
      <c r="K3885" s="267"/>
      <c r="L3885" s="258"/>
    </row>
    <row r="3886" spans="2:12" ht="16.5">
      <c r="B3886" s="259"/>
      <c r="C3886" s="270"/>
      <c r="D3886" s="271" t="s">
        <v>598</v>
      </c>
      <c r="E3886" s="711" t="s">
        <v>599</v>
      </c>
      <c r="F3886" s="712"/>
      <c r="G3886" s="712"/>
      <c r="H3886" s="712"/>
      <c r="I3886" s="712"/>
      <c r="J3886" s="713"/>
      <c r="K3886" s="272"/>
      <c r="L3886" s="259"/>
    </row>
    <row r="3887" spans="2:12" ht="16.5">
      <c r="B3887" s="258"/>
      <c r="C3887" s="266"/>
      <c r="D3887" s="273">
        <v>2</v>
      </c>
      <c r="E3887" s="714" t="s">
        <v>653</v>
      </c>
      <c r="F3887" s="715"/>
      <c r="G3887" s="715"/>
      <c r="H3887" s="715"/>
      <c r="I3887" s="715"/>
      <c r="J3887" s="716"/>
      <c r="K3887" s="267"/>
      <c r="L3887" s="258"/>
    </row>
    <row r="3888" spans="2:12" ht="16.5">
      <c r="B3888" s="259"/>
      <c r="C3888" s="270"/>
      <c r="D3888" s="271" t="s">
        <v>601</v>
      </c>
      <c r="E3888" s="711" t="s">
        <v>602</v>
      </c>
      <c r="F3888" s="712"/>
      <c r="G3888" s="712"/>
      <c r="H3888" s="712"/>
      <c r="I3888" s="712"/>
      <c r="J3888" s="713"/>
      <c r="K3888" s="272"/>
      <c r="L3888" s="259"/>
    </row>
    <row r="3889" spans="2:12" ht="16.5">
      <c r="B3889" s="258"/>
      <c r="C3889" s="266"/>
      <c r="D3889" s="273">
        <v>2.08</v>
      </c>
      <c r="E3889" s="714" t="s">
        <v>863</v>
      </c>
      <c r="F3889" s="715"/>
      <c r="G3889" s="715"/>
      <c r="H3889" s="715"/>
      <c r="I3889" s="715"/>
      <c r="J3889" s="716"/>
      <c r="K3889" s="267"/>
      <c r="L3889" s="258"/>
    </row>
    <row r="3890" spans="2:12" ht="16.5">
      <c r="B3890" s="259"/>
      <c r="C3890" s="270"/>
      <c r="D3890" s="275" t="s">
        <v>604</v>
      </c>
      <c r="E3890" s="717" t="s">
        <v>605</v>
      </c>
      <c r="F3890" s="718"/>
      <c r="G3890" s="718"/>
      <c r="H3890" s="718"/>
      <c r="I3890" s="719"/>
      <c r="J3890" s="723" t="s">
        <v>606</v>
      </c>
      <c r="K3890" s="272"/>
      <c r="L3890" s="259"/>
    </row>
    <row r="3891" spans="2:12" ht="16.5">
      <c r="B3891" s="258"/>
      <c r="C3891" s="266"/>
      <c r="D3891" s="276" t="s">
        <v>864</v>
      </c>
      <c r="E3891" s="720"/>
      <c r="F3891" s="721"/>
      <c r="G3891" s="721"/>
      <c r="H3891" s="721"/>
      <c r="I3891" s="722"/>
      <c r="J3891" s="724"/>
      <c r="K3891" s="267"/>
      <c r="L3891" s="258"/>
    </row>
    <row r="3892" spans="2:12" ht="16.5">
      <c r="B3892" s="259"/>
      <c r="C3892" s="270"/>
      <c r="D3892" s="275" t="s">
        <v>608</v>
      </c>
      <c r="E3892" s="692" t="s">
        <v>395</v>
      </c>
      <c r="F3892" s="693"/>
      <c r="G3892" s="693"/>
      <c r="H3892" s="693"/>
      <c r="I3892" s="694"/>
      <c r="J3892" s="698" t="s">
        <v>338</v>
      </c>
      <c r="K3892" s="272"/>
      <c r="L3892" s="259"/>
    </row>
    <row r="3893" spans="2:12" ht="16.5">
      <c r="B3893" s="258"/>
      <c r="C3893" s="266"/>
      <c r="D3893" s="276" t="s">
        <v>864</v>
      </c>
      <c r="E3893" s="695"/>
      <c r="F3893" s="696"/>
      <c r="G3893" s="696"/>
      <c r="H3893" s="696"/>
      <c r="I3893" s="697"/>
      <c r="J3893" s="699"/>
      <c r="K3893" s="267"/>
      <c r="L3893" s="258"/>
    </row>
    <row r="3894" spans="2:12" ht="15.75">
      <c r="B3894" s="258"/>
      <c r="C3894" s="266"/>
      <c r="D3894" s="700"/>
      <c r="E3894" s="700"/>
      <c r="F3894" s="700"/>
      <c r="G3894" s="700"/>
      <c r="H3894" s="700"/>
      <c r="I3894" s="700"/>
      <c r="J3894" s="700"/>
      <c r="K3894" s="267"/>
      <c r="L3894" s="258"/>
    </row>
    <row r="3895" spans="2:12" ht="15.75">
      <c r="B3895" s="258"/>
      <c r="C3895" s="266"/>
      <c r="D3895" s="701" t="s">
        <v>609</v>
      </c>
      <c r="E3895" s="702"/>
      <c r="F3895" s="702"/>
      <c r="G3895" s="702"/>
      <c r="H3895" s="702"/>
      <c r="I3895" s="702"/>
      <c r="J3895" s="703"/>
      <c r="K3895" s="267"/>
      <c r="L3895" s="258"/>
    </row>
    <row r="3896" spans="2:12" ht="15.75">
      <c r="B3896" s="258"/>
      <c r="C3896" s="266"/>
      <c r="D3896" s="704" t="s">
        <v>70</v>
      </c>
      <c r="E3896" s="705"/>
      <c r="F3896" s="705"/>
      <c r="G3896" s="277" t="s">
        <v>606</v>
      </c>
      <c r="H3896" s="277" t="s">
        <v>610</v>
      </c>
      <c r="I3896" s="278" t="s">
        <v>611</v>
      </c>
      <c r="J3896" s="279" t="s">
        <v>612</v>
      </c>
      <c r="K3896" s="267"/>
      <c r="L3896" s="258"/>
    </row>
    <row r="3897" spans="2:12" ht="16.5">
      <c r="B3897" s="258"/>
      <c r="C3897" s="266"/>
      <c r="D3897" s="706" t="s">
        <v>837</v>
      </c>
      <c r="E3897" s="707"/>
      <c r="F3897" s="707"/>
      <c r="G3897" s="280" t="s">
        <v>109</v>
      </c>
      <c r="H3897" s="281">
        <v>713708.61</v>
      </c>
      <c r="I3897" s="282">
        <v>0.03</v>
      </c>
      <c r="J3897" s="283">
        <f>ROUND((+IF(D3897="","",H3897*I3897)),2)</f>
        <v>21411.26</v>
      </c>
      <c r="K3897" s="267"/>
      <c r="L3897" s="258"/>
    </row>
    <row r="3898" spans="2:12" ht="16.5">
      <c r="B3898" s="258"/>
      <c r="C3898" s="266"/>
      <c r="D3898" s="688" t="s">
        <v>865</v>
      </c>
      <c r="E3898" s="689"/>
      <c r="F3898" s="689"/>
      <c r="G3898" s="284" t="s">
        <v>338</v>
      </c>
      <c r="H3898" s="285">
        <v>29775.56</v>
      </c>
      <c r="I3898" s="286">
        <v>1.1000000000000001</v>
      </c>
      <c r="J3898" s="287">
        <f t="shared" ref="J3898:J3903" si="43">+IF(D3898="","",H3898*I3898)</f>
        <v>32753.116000000005</v>
      </c>
      <c r="K3898" s="267"/>
      <c r="L3898" s="258"/>
    </row>
    <row r="3899" spans="2:12" ht="16.5">
      <c r="B3899" s="258"/>
      <c r="C3899" s="266"/>
      <c r="D3899" s="688" t="s">
        <v>866</v>
      </c>
      <c r="E3899" s="689"/>
      <c r="F3899" s="689"/>
      <c r="G3899" s="284" t="s">
        <v>225</v>
      </c>
      <c r="H3899" s="285">
        <v>84.5</v>
      </c>
      <c r="I3899" s="286">
        <v>12</v>
      </c>
      <c r="J3899" s="287">
        <f t="shared" si="43"/>
        <v>1014</v>
      </c>
      <c r="K3899" s="267"/>
      <c r="L3899" s="258"/>
    </row>
    <row r="3900" spans="2:12" ht="16.5">
      <c r="B3900" s="258"/>
      <c r="C3900" s="266"/>
      <c r="D3900" s="688" t="s">
        <v>867</v>
      </c>
      <c r="E3900" s="689"/>
      <c r="F3900" s="689"/>
      <c r="G3900" s="284" t="s">
        <v>225</v>
      </c>
      <c r="H3900" s="285">
        <v>93700</v>
      </c>
      <c r="I3900" s="286">
        <v>0.35</v>
      </c>
      <c r="J3900" s="287">
        <f t="shared" si="43"/>
        <v>32795</v>
      </c>
      <c r="K3900" s="267"/>
      <c r="L3900" s="258"/>
    </row>
    <row r="3901" spans="2:12" ht="16.5">
      <c r="B3901" s="258"/>
      <c r="C3901" s="266"/>
      <c r="D3901" s="688" t="s">
        <v>868</v>
      </c>
      <c r="E3901" s="689"/>
      <c r="F3901" s="689"/>
      <c r="G3901" s="284" t="s">
        <v>225</v>
      </c>
      <c r="H3901" s="285">
        <v>1379.81</v>
      </c>
      <c r="I3901" s="286">
        <v>48</v>
      </c>
      <c r="J3901" s="287">
        <f t="shared" si="43"/>
        <v>66230.880000000005</v>
      </c>
      <c r="K3901" s="267"/>
      <c r="L3901" s="258"/>
    </row>
    <row r="3902" spans="2:12" ht="16.5">
      <c r="B3902" s="258"/>
      <c r="C3902" s="266"/>
      <c r="D3902" s="688" t="s">
        <v>869</v>
      </c>
      <c r="E3902" s="689"/>
      <c r="F3902" s="689"/>
      <c r="G3902" s="284" t="s">
        <v>225</v>
      </c>
      <c r="H3902" s="285">
        <v>64900</v>
      </c>
      <c r="I3902" s="286">
        <v>0.1</v>
      </c>
      <c r="J3902" s="287">
        <f t="shared" si="43"/>
        <v>6490</v>
      </c>
      <c r="K3902" s="267"/>
      <c r="L3902" s="258"/>
    </row>
    <row r="3903" spans="2:12" ht="16.5">
      <c r="B3903" s="258"/>
      <c r="C3903" s="266"/>
      <c r="D3903" s="690" t="s">
        <v>869</v>
      </c>
      <c r="E3903" s="691"/>
      <c r="F3903" s="691"/>
      <c r="G3903" s="288" t="s">
        <v>225</v>
      </c>
      <c r="H3903" s="289">
        <v>64900</v>
      </c>
      <c r="I3903" s="290">
        <v>0.05</v>
      </c>
      <c r="J3903" s="291">
        <f t="shared" si="43"/>
        <v>3245</v>
      </c>
      <c r="K3903" s="267"/>
      <c r="L3903" s="258"/>
    </row>
    <row r="3904" spans="2:12" ht="15.75">
      <c r="B3904" s="258"/>
      <c r="C3904" s="266"/>
      <c r="D3904" s="258"/>
      <c r="E3904" s="258"/>
      <c r="F3904" s="258"/>
      <c r="G3904" s="740" t="s">
        <v>619</v>
      </c>
      <c r="H3904" s="740"/>
      <c r="I3904" s="741"/>
      <c r="J3904" s="293">
        <f>+ROUND(SUM(J3897:J3903),2)</f>
        <v>163939.26</v>
      </c>
      <c r="K3904" s="267"/>
      <c r="L3904" s="258"/>
    </row>
    <row r="3905" spans="2:12" ht="15.75">
      <c r="B3905" s="258"/>
      <c r="C3905" s="266"/>
      <c r="D3905" s="258"/>
      <c r="E3905" s="258"/>
      <c r="F3905" s="258"/>
      <c r="G3905" s="294"/>
      <c r="H3905" s="294"/>
      <c r="I3905" s="292"/>
      <c r="J3905" s="295"/>
      <c r="K3905" s="267"/>
      <c r="L3905" s="258"/>
    </row>
    <row r="3906" spans="2:12" ht="15.75">
      <c r="B3906" s="258"/>
      <c r="C3906" s="266"/>
      <c r="D3906" s="701" t="s">
        <v>620</v>
      </c>
      <c r="E3906" s="702"/>
      <c r="F3906" s="702"/>
      <c r="G3906" s="702"/>
      <c r="H3906" s="702"/>
      <c r="I3906" s="702"/>
      <c r="J3906" s="703"/>
      <c r="K3906" s="267"/>
      <c r="L3906" s="258"/>
    </row>
    <row r="3907" spans="2:12" ht="15.75">
      <c r="B3907" s="258"/>
      <c r="C3907" s="266"/>
      <c r="D3907" s="747" t="s">
        <v>70</v>
      </c>
      <c r="E3907" s="747"/>
      <c r="F3907" s="747"/>
      <c r="G3907" s="297" t="s">
        <v>606</v>
      </c>
      <c r="H3907" s="297" t="s">
        <v>621</v>
      </c>
      <c r="I3907" s="296" t="s">
        <v>611</v>
      </c>
      <c r="J3907" s="296" t="s">
        <v>612</v>
      </c>
      <c r="K3907" s="267"/>
      <c r="L3907" s="258"/>
    </row>
    <row r="3908" spans="2:12" ht="15.75">
      <c r="B3908" s="258"/>
      <c r="C3908" s="266"/>
      <c r="D3908" s="855" t="s">
        <v>622</v>
      </c>
      <c r="E3908" s="856"/>
      <c r="F3908" s="856"/>
      <c r="G3908" s="423" t="s">
        <v>623</v>
      </c>
      <c r="H3908" s="299">
        <v>64294.32</v>
      </c>
      <c r="I3908" s="300">
        <v>0.05</v>
      </c>
      <c r="J3908" s="283">
        <f>+IF(D3908="","",H3908*I3908)</f>
        <v>3214.7160000000003</v>
      </c>
      <c r="K3908" s="267"/>
      <c r="L3908" s="258"/>
    </row>
    <row r="3909" spans="2:12" ht="15.75">
      <c r="B3909" s="258"/>
      <c r="C3909" s="266"/>
      <c r="D3909" s="748" t="s">
        <v>686</v>
      </c>
      <c r="E3909" s="857"/>
      <c r="F3909" s="857"/>
      <c r="G3909" s="358" t="s">
        <v>659</v>
      </c>
      <c r="H3909" s="425">
        <v>27700</v>
      </c>
      <c r="I3909" s="303">
        <v>0.1</v>
      </c>
      <c r="J3909" s="287">
        <f>+IF(D3909="","",H3909*I3909)</f>
        <v>2770</v>
      </c>
      <c r="K3909" s="267"/>
      <c r="L3909" s="258"/>
    </row>
    <row r="3910" spans="2:12" ht="15.75">
      <c r="B3910" s="258"/>
      <c r="C3910" s="266"/>
      <c r="D3910" s="783"/>
      <c r="E3910" s="784"/>
      <c r="F3910" s="784"/>
      <c r="G3910" s="304" t="s">
        <v>618</v>
      </c>
      <c r="H3910" s="305" t="s">
        <v>618</v>
      </c>
      <c r="I3910" s="306"/>
      <c r="J3910" s="291" t="str">
        <f>+IF(D3910="","",H3910*I3910)</f>
        <v/>
      </c>
      <c r="K3910" s="267"/>
      <c r="L3910" s="258"/>
    </row>
    <row r="3911" spans="2:12" ht="15.75">
      <c r="B3911" s="258"/>
      <c r="C3911" s="266"/>
      <c r="D3911" s="258"/>
      <c r="E3911" s="258"/>
      <c r="F3911" s="258"/>
      <c r="G3911" s="740" t="s">
        <v>624</v>
      </c>
      <c r="H3911" s="740"/>
      <c r="I3911" s="741"/>
      <c r="J3911" s="308">
        <f>ROUND(+SUM(J3908:J3910),2)</f>
        <v>5984.72</v>
      </c>
      <c r="K3911" s="267"/>
      <c r="L3911" s="258"/>
    </row>
    <row r="3912" spans="2:12" ht="15.75">
      <c r="B3912" s="258"/>
      <c r="C3912" s="266"/>
      <c r="D3912" s="670"/>
      <c r="E3912" s="670"/>
      <c r="F3912" s="670"/>
      <c r="G3912" s="670"/>
      <c r="H3912" s="670"/>
      <c r="I3912" s="670"/>
      <c r="J3912" s="670"/>
      <c r="K3912" s="267"/>
      <c r="L3912" s="258"/>
    </row>
    <row r="3913" spans="2:12" ht="15.75">
      <c r="B3913" s="258"/>
      <c r="C3913" s="266"/>
      <c r="D3913" s="742" t="s">
        <v>625</v>
      </c>
      <c r="E3913" s="743"/>
      <c r="F3913" s="743"/>
      <c r="G3913" s="743"/>
      <c r="H3913" s="743"/>
      <c r="I3913" s="743"/>
      <c r="J3913" s="744"/>
      <c r="K3913" s="267"/>
      <c r="L3913" s="309"/>
    </row>
    <row r="3914" spans="2:12" ht="15.75">
      <c r="B3914" s="310"/>
      <c r="C3914" s="311"/>
      <c r="D3914" s="745" t="s">
        <v>70</v>
      </c>
      <c r="E3914" s="746"/>
      <c r="F3914" s="746"/>
      <c r="G3914" s="313" t="s">
        <v>606</v>
      </c>
      <c r="H3914" s="314" t="s">
        <v>621</v>
      </c>
      <c r="I3914" s="312" t="s">
        <v>611</v>
      </c>
      <c r="J3914" s="315" t="s">
        <v>612</v>
      </c>
      <c r="K3914" s="316"/>
      <c r="L3914" s="317"/>
    </row>
    <row r="3915" spans="2:12" ht="15.75">
      <c r="B3915" s="258"/>
      <c r="C3915" s="266"/>
      <c r="D3915" s="725" t="s">
        <v>626</v>
      </c>
      <c r="E3915" s="726"/>
      <c r="F3915" s="726"/>
      <c r="G3915" s="318" t="s">
        <v>627</v>
      </c>
      <c r="H3915" s="319">
        <v>29224.691865875</v>
      </c>
      <c r="I3915" s="320">
        <v>2.2000000000000002</v>
      </c>
      <c r="J3915" s="321">
        <f>(+IF(D3915="","",(H3915*I3915)))</f>
        <v>64294.322104925006</v>
      </c>
      <c r="K3915" s="267"/>
      <c r="L3915" s="309"/>
    </row>
    <row r="3916" spans="2:12" ht="15.75">
      <c r="B3916" s="258"/>
      <c r="C3916" s="266"/>
      <c r="D3916" s="725"/>
      <c r="E3916" s="726"/>
      <c r="F3916" s="726"/>
      <c r="G3916" s="318"/>
      <c r="H3916" s="319"/>
      <c r="I3916" s="320"/>
      <c r="J3916" s="321" t="str">
        <f>(+IF(D3916="","",(H3916*I3916)))</f>
        <v/>
      </c>
      <c r="K3916" s="267"/>
      <c r="L3916" s="309"/>
    </row>
    <row r="3917" spans="2:12" ht="15.75">
      <c r="B3917" s="258"/>
      <c r="C3917" s="266"/>
      <c r="D3917" s="725"/>
      <c r="E3917" s="726"/>
      <c r="F3917" s="726"/>
      <c r="G3917" s="318"/>
      <c r="H3917" s="319"/>
      <c r="I3917" s="320"/>
      <c r="J3917" s="321" t="str">
        <f>(+IF(D3917="","",(H3917*I3917)))</f>
        <v/>
      </c>
      <c r="K3917" s="267"/>
      <c r="L3917" s="309"/>
    </row>
    <row r="3918" spans="2:12" ht="15.75">
      <c r="B3918" s="258"/>
      <c r="C3918" s="266"/>
      <c r="D3918" s="727"/>
      <c r="E3918" s="728"/>
      <c r="F3918" s="728"/>
      <c r="G3918" s="322"/>
      <c r="H3918" s="323"/>
      <c r="I3918" s="324"/>
      <c r="J3918" s="325"/>
      <c r="K3918" s="267"/>
      <c r="L3918" s="309"/>
    </row>
    <row r="3919" spans="2:12" ht="15.75">
      <c r="B3919" s="258"/>
      <c r="C3919" s="266"/>
      <c r="D3919" s="258"/>
      <c r="E3919" s="258"/>
      <c r="F3919" s="258"/>
      <c r="G3919" s="729" t="s">
        <v>628</v>
      </c>
      <c r="H3919" s="729"/>
      <c r="I3919" s="730"/>
      <c r="J3919" s="293">
        <f>+ROUND(SUM(J3915:J3918),2)</f>
        <v>64294.32</v>
      </c>
      <c r="K3919" s="267"/>
      <c r="L3919" s="309"/>
    </row>
    <row r="3920" spans="2:12" ht="15.75">
      <c r="B3920" s="258"/>
      <c r="C3920" s="266"/>
      <c r="D3920" s="258"/>
      <c r="E3920" s="258"/>
      <c r="F3920" s="258"/>
      <c r="G3920" s="326"/>
      <c r="H3920" s="327"/>
      <c r="I3920" s="258"/>
      <c r="J3920" s="258"/>
      <c r="K3920" s="267"/>
      <c r="L3920" s="258"/>
    </row>
    <row r="3921" spans="2:12" ht="15.75">
      <c r="B3921" s="258"/>
      <c r="C3921" s="266"/>
      <c r="D3921" s="731" t="s">
        <v>629</v>
      </c>
      <c r="E3921" s="732"/>
      <c r="F3921" s="732"/>
      <c r="G3921" s="732"/>
      <c r="H3921" s="732"/>
      <c r="I3921" s="733"/>
      <c r="J3921" s="328">
        <f>ROUND((SUM(+J3904+J3911+J3919)),2)</f>
        <v>234218.3</v>
      </c>
      <c r="K3921" s="267"/>
      <c r="L3921" s="258"/>
    </row>
    <row r="3922" spans="2:12" ht="15.75">
      <c r="B3922" s="258"/>
      <c r="C3922" s="266"/>
      <c r="D3922" s="258"/>
      <c r="E3922" s="258"/>
      <c r="F3922" s="258"/>
      <c r="G3922" s="326"/>
      <c r="H3922" s="327"/>
      <c r="I3922" s="258"/>
      <c r="J3922" s="258"/>
      <c r="K3922" s="267"/>
      <c r="L3922" s="258"/>
    </row>
    <row r="3923" spans="2:12" ht="15.75">
      <c r="B3923" s="329"/>
      <c r="C3923" s="330"/>
      <c r="D3923" s="734" t="s">
        <v>630</v>
      </c>
      <c r="E3923" s="735"/>
      <c r="F3923" s="736"/>
      <c r="G3923" s="331"/>
      <c r="H3923" s="332"/>
      <c r="I3923" s="333">
        <v>0</v>
      </c>
      <c r="J3923" s="334">
        <f>+J3921*I3923</f>
        <v>0</v>
      </c>
      <c r="K3923" s="335"/>
      <c r="L3923" s="329"/>
    </row>
    <row r="3924" spans="2:12" ht="15.75">
      <c r="B3924" s="258"/>
      <c r="C3924" s="266"/>
      <c r="D3924" s="731" t="s">
        <v>631</v>
      </c>
      <c r="E3924" s="732"/>
      <c r="F3924" s="732"/>
      <c r="G3924" s="732"/>
      <c r="H3924" s="732"/>
      <c r="I3924" s="733"/>
      <c r="J3924" s="328">
        <f>+J3923+J3921</f>
        <v>234218.3</v>
      </c>
      <c r="K3924" s="267"/>
      <c r="L3924" s="258"/>
    </row>
    <row r="3925" spans="2:12" ht="15.75">
      <c r="B3925" s="258"/>
      <c r="C3925" s="266"/>
      <c r="D3925" s="258"/>
      <c r="E3925" s="258"/>
      <c r="F3925" s="258"/>
      <c r="G3925" s="326"/>
      <c r="H3925" s="327"/>
      <c r="I3925" s="258"/>
      <c r="J3925" s="258"/>
      <c r="K3925" s="267"/>
      <c r="L3925" s="258"/>
    </row>
    <row r="3926" spans="2:12" ht="15.75">
      <c r="B3926" s="329"/>
      <c r="C3926" s="330"/>
      <c r="D3926" s="771" t="s">
        <v>21</v>
      </c>
      <c r="E3926" s="772"/>
      <c r="F3926" s="772"/>
      <c r="G3926" s="336"/>
      <c r="H3926" s="337"/>
      <c r="I3926" s="338">
        <v>0.24</v>
      </c>
      <c r="J3926" s="339">
        <f>+J3921*I3926</f>
        <v>56212.391999999993</v>
      </c>
      <c r="K3926" s="335"/>
      <c r="L3926" s="329"/>
    </row>
    <row r="3927" spans="2:12" ht="15.75">
      <c r="B3927" s="329"/>
      <c r="C3927" s="330"/>
      <c r="D3927" s="773" t="s">
        <v>632</v>
      </c>
      <c r="E3927" s="774"/>
      <c r="F3927" s="774"/>
      <c r="G3927" s="336"/>
      <c r="H3927" s="337"/>
      <c r="I3927" s="340">
        <v>0.01</v>
      </c>
      <c r="J3927" s="341">
        <f>+J3921*I3927</f>
        <v>2342.183</v>
      </c>
      <c r="K3927" s="335"/>
      <c r="L3927" s="329"/>
    </row>
    <row r="3928" spans="2:12" ht="15.75">
      <c r="B3928" s="329"/>
      <c r="C3928" s="330"/>
      <c r="D3928" s="773" t="s">
        <v>75</v>
      </c>
      <c r="E3928" s="774"/>
      <c r="F3928" s="774"/>
      <c r="G3928" s="342"/>
      <c r="H3928" s="343"/>
      <c r="I3928" s="340">
        <v>0.05</v>
      </c>
      <c r="J3928" s="341">
        <f>+J3921*I3928</f>
        <v>11710.915000000001</v>
      </c>
      <c r="K3928" s="335"/>
      <c r="L3928" s="329"/>
    </row>
    <row r="3929" spans="2:12" ht="15.75">
      <c r="B3929" s="258"/>
      <c r="C3929" s="266"/>
      <c r="D3929" s="775" t="s">
        <v>633</v>
      </c>
      <c r="E3929" s="776"/>
      <c r="F3929" s="776"/>
      <c r="G3929" s="776"/>
      <c r="H3929" s="776"/>
      <c r="I3929" s="776"/>
      <c r="J3929" s="344">
        <f>SUM(J3926:J3928)</f>
        <v>70265.489999999991</v>
      </c>
      <c r="K3929" s="267"/>
      <c r="L3929" s="258"/>
    </row>
    <row r="3930" spans="2:12" ht="15.75">
      <c r="B3930" s="258"/>
      <c r="C3930" s="266"/>
      <c r="D3930" s="757"/>
      <c r="E3930" s="757"/>
      <c r="F3930" s="757"/>
      <c r="G3930" s="757"/>
      <c r="H3930" s="757"/>
      <c r="I3930" s="757"/>
      <c r="J3930" s="757"/>
      <c r="K3930" s="267"/>
      <c r="L3930" s="258"/>
    </row>
    <row r="3931" spans="2:12" ht="15.75">
      <c r="B3931" s="258"/>
      <c r="C3931" s="266"/>
      <c r="D3931" s="759" t="s">
        <v>634</v>
      </c>
      <c r="E3931" s="760"/>
      <c r="F3931" s="760"/>
      <c r="G3931" s="760"/>
      <c r="H3931" s="760"/>
      <c r="I3931" s="761"/>
      <c r="J3931" s="345">
        <f>ROUND(SUM(J3924+J3929),0)</f>
        <v>304484</v>
      </c>
      <c r="K3931" s="267"/>
      <c r="L3931" s="258"/>
    </row>
    <row r="3932" spans="2:12" ht="15.75">
      <c r="B3932" s="258"/>
      <c r="C3932" s="266"/>
      <c r="D3932" s="757"/>
      <c r="E3932" s="757"/>
      <c r="F3932" s="757"/>
      <c r="G3932" s="757"/>
      <c r="H3932" s="757"/>
      <c r="I3932" s="757"/>
      <c r="J3932" s="757"/>
      <c r="K3932" s="267"/>
      <c r="L3932" s="258"/>
    </row>
    <row r="3933" spans="2:12" ht="15.75">
      <c r="B3933" s="258"/>
      <c r="C3933" s="266"/>
      <c r="D3933" s="762" t="s">
        <v>635</v>
      </c>
      <c r="E3933" s="763"/>
      <c r="F3933" s="764"/>
      <c r="G3933" s="765"/>
      <c r="H3933" s="766"/>
      <c r="I3933" s="766"/>
      <c r="J3933" s="767"/>
      <c r="K3933" s="267"/>
      <c r="L3933" s="258"/>
    </row>
    <row r="3934" spans="2:12" ht="15.75">
      <c r="B3934" s="258"/>
      <c r="C3934" s="266"/>
      <c r="D3934" s="753"/>
      <c r="E3934" s="785"/>
      <c r="F3934" s="786"/>
      <c r="G3934" s="768"/>
      <c r="H3934" s="769"/>
      <c r="I3934" s="769"/>
      <c r="J3934" s="770"/>
      <c r="K3934" s="267"/>
      <c r="L3934" s="258"/>
    </row>
    <row r="3935" spans="2:12" ht="15.75">
      <c r="B3935" s="258"/>
      <c r="C3935" s="266"/>
      <c r="D3935" s="753"/>
      <c r="E3935" s="785"/>
      <c r="F3935" s="786"/>
      <c r="G3935" s="756" t="s">
        <v>636</v>
      </c>
      <c r="H3935" s="757"/>
      <c r="I3935" s="757"/>
      <c r="J3935" s="758"/>
      <c r="K3935" s="267"/>
      <c r="L3935" s="258"/>
    </row>
    <row r="3936" spans="2:12" ht="15.75">
      <c r="B3936" s="258"/>
      <c r="C3936" s="266"/>
      <c r="D3936" s="753"/>
      <c r="E3936" s="785"/>
      <c r="F3936" s="786"/>
      <c r="G3936" s="756" t="s">
        <v>637</v>
      </c>
      <c r="H3936" s="757"/>
      <c r="I3936" s="757"/>
      <c r="J3936" s="758"/>
      <c r="K3936" s="267"/>
      <c r="L3936" s="258"/>
    </row>
    <row r="3937" spans="2:12" ht="15.75">
      <c r="B3937" s="258"/>
      <c r="C3937" s="266"/>
      <c r="D3937" s="753"/>
      <c r="E3937" s="785"/>
      <c r="F3937" s="786"/>
      <c r="G3937" s="756" t="s">
        <v>79</v>
      </c>
      <c r="H3937" s="757"/>
      <c r="I3937" s="757"/>
      <c r="J3937" s="758"/>
      <c r="K3937" s="267"/>
      <c r="L3937" s="258"/>
    </row>
    <row r="3938" spans="2:12" ht="15.75">
      <c r="B3938" s="258"/>
      <c r="C3938" s="266"/>
      <c r="D3938" s="787"/>
      <c r="E3938" s="788"/>
      <c r="F3938" s="789"/>
      <c r="G3938" s="756" t="s">
        <v>636</v>
      </c>
      <c r="H3938" s="757"/>
      <c r="I3938" s="757"/>
      <c r="J3938" s="758"/>
      <c r="K3938" s="267"/>
      <c r="L3938" s="258"/>
    </row>
    <row r="3939" spans="2:12" ht="15.75">
      <c r="B3939" s="258"/>
      <c r="C3939" s="266"/>
      <c r="D3939" s="777"/>
      <c r="E3939" s="790"/>
      <c r="F3939" s="791"/>
      <c r="G3939" s="780" t="s">
        <v>638</v>
      </c>
      <c r="H3939" s="781"/>
      <c r="I3939" s="781"/>
      <c r="J3939" s="782"/>
      <c r="K3939" s="267"/>
      <c r="L3939" s="258"/>
    </row>
    <row r="3940" spans="2:12" ht="15.75">
      <c r="B3940" s="258"/>
      <c r="C3940" s="346"/>
      <c r="D3940" s="347"/>
      <c r="E3940" s="347"/>
      <c r="F3940" s="347"/>
      <c r="G3940" s="348"/>
      <c r="H3940" s="349"/>
      <c r="I3940" s="347"/>
      <c r="J3940" s="347"/>
      <c r="K3940" s="350"/>
      <c r="L3940" s="258"/>
    </row>
    <row r="3941" spans="2:12" ht="15.75">
      <c r="B3941" s="258"/>
      <c r="C3941" s="258"/>
      <c r="D3941" s="258"/>
      <c r="E3941" s="258"/>
      <c r="F3941" s="258"/>
      <c r="G3941" s="326"/>
      <c r="H3941" s="351"/>
      <c r="I3941" s="258"/>
      <c r="J3941" s="258"/>
      <c r="K3941" s="258"/>
      <c r="L3941" s="258"/>
    </row>
    <row r="3942" spans="2:12" ht="15.75">
      <c r="B3942" s="258"/>
      <c r="C3942" s="670"/>
      <c r="D3942" s="670"/>
      <c r="E3942" s="670"/>
      <c r="F3942" s="670"/>
      <c r="G3942" s="670"/>
      <c r="H3942" s="670"/>
      <c r="I3942" s="670"/>
      <c r="J3942" s="670"/>
      <c r="K3942" s="258"/>
      <c r="L3942" s="258"/>
    </row>
    <row r="3943" spans="2:12" ht="15.75">
      <c r="B3943" s="258"/>
      <c r="C3943" s="261"/>
      <c r="D3943" s="262"/>
      <c r="E3943" s="262"/>
      <c r="F3943" s="262"/>
      <c r="G3943" s="263"/>
      <c r="H3943" s="264"/>
      <c r="I3943" s="262"/>
      <c r="J3943" s="262"/>
      <c r="K3943" s="265"/>
      <c r="L3943" s="258"/>
    </row>
    <row r="3944" spans="2:12" ht="15.75">
      <c r="B3944" s="258"/>
      <c r="C3944" s="266"/>
      <c r="D3944" s="671"/>
      <c r="E3944" s="672"/>
      <c r="F3944" s="675" t="s">
        <v>592</v>
      </c>
      <c r="G3944" s="676"/>
      <c r="H3944" s="677"/>
      <c r="I3944" s="681" t="s">
        <v>593</v>
      </c>
      <c r="J3944" s="682"/>
      <c r="K3944" s="267"/>
      <c r="L3944" s="258"/>
    </row>
    <row r="3945" spans="2:12" ht="15.75">
      <c r="B3945" s="258"/>
      <c r="C3945" s="266"/>
      <c r="D3945" s="673"/>
      <c r="E3945" s="674"/>
      <c r="F3945" s="678"/>
      <c r="G3945" s="679"/>
      <c r="H3945" s="680"/>
      <c r="I3945" s="683" t="s">
        <v>594</v>
      </c>
      <c r="J3945" s="684"/>
      <c r="K3945" s="267"/>
      <c r="L3945" s="258"/>
    </row>
    <row r="3946" spans="2:12" ht="16.5">
      <c r="B3946" s="258"/>
      <c r="C3946" s="266"/>
      <c r="D3946" s="685" t="s">
        <v>595</v>
      </c>
      <c r="E3946" s="686"/>
      <c r="F3946" s="686"/>
      <c r="G3946" s="686"/>
      <c r="H3946" s="687"/>
      <c r="I3946" s="683" t="s">
        <v>596</v>
      </c>
      <c r="J3946" s="684"/>
      <c r="K3946" s="267"/>
      <c r="L3946" s="258"/>
    </row>
    <row r="3947" spans="2:12" ht="16.5">
      <c r="B3947" s="258"/>
      <c r="C3947" s="266"/>
      <c r="D3947" s="708" t="s">
        <v>597</v>
      </c>
      <c r="E3947" s="709"/>
      <c r="F3947" s="709"/>
      <c r="G3947" s="709"/>
      <c r="H3947" s="709"/>
      <c r="I3947" s="709"/>
      <c r="J3947" s="710"/>
      <c r="K3947" s="267"/>
      <c r="L3947" s="258"/>
    </row>
    <row r="3948" spans="2:12" ht="15.75">
      <c r="B3948" s="258"/>
      <c r="C3948" s="266"/>
      <c r="D3948" s="268"/>
      <c r="E3948" s="268"/>
      <c r="F3948" s="268"/>
      <c r="G3948" s="269"/>
      <c r="H3948" s="269"/>
      <c r="I3948" s="268"/>
      <c r="J3948" s="268"/>
      <c r="K3948" s="267"/>
      <c r="L3948" s="258"/>
    </row>
    <row r="3949" spans="2:12" ht="16.5">
      <c r="B3949" s="259"/>
      <c r="C3949" s="270"/>
      <c r="D3949" s="271" t="s">
        <v>598</v>
      </c>
      <c r="E3949" s="711" t="s">
        <v>599</v>
      </c>
      <c r="F3949" s="712"/>
      <c r="G3949" s="712"/>
      <c r="H3949" s="712"/>
      <c r="I3949" s="712"/>
      <c r="J3949" s="713"/>
      <c r="K3949" s="272"/>
      <c r="L3949" s="259"/>
    </row>
    <row r="3950" spans="2:12" ht="16.5">
      <c r="B3950" s="258"/>
      <c r="C3950" s="266"/>
      <c r="D3950" s="273">
        <v>2</v>
      </c>
      <c r="E3950" s="714" t="s">
        <v>653</v>
      </c>
      <c r="F3950" s="715"/>
      <c r="G3950" s="715"/>
      <c r="H3950" s="715"/>
      <c r="I3950" s="715"/>
      <c r="J3950" s="716"/>
      <c r="K3950" s="267"/>
      <c r="L3950" s="258"/>
    </row>
    <row r="3951" spans="2:12" ht="16.5">
      <c r="B3951" s="259"/>
      <c r="C3951" s="270"/>
      <c r="D3951" s="271" t="s">
        <v>601</v>
      </c>
      <c r="E3951" s="711" t="s">
        <v>602</v>
      </c>
      <c r="F3951" s="712"/>
      <c r="G3951" s="712"/>
      <c r="H3951" s="712"/>
      <c r="I3951" s="712"/>
      <c r="J3951" s="713"/>
      <c r="K3951" s="272"/>
      <c r="L3951" s="259"/>
    </row>
    <row r="3952" spans="2:12" ht="16.5">
      <c r="B3952" s="258"/>
      <c r="C3952" s="266"/>
      <c r="D3952" s="273">
        <v>2.08</v>
      </c>
      <c r="E3952" s="714" t="s">
        <v>863</v>
      </c>
      <c r="F3952" s="715"/>
      <c r="G3952" s="715"/>
      <c r="H3952" s="715"/>
      <c r="I3952" s="715"/>
      <c r="J3952" s="716"/>
      <c r="K3952" s="267"/>
      <c r="L3952" s="258"/>
    </row>
    <row r="3953" spans="2:12" ht="16.5">
      <c r="B3953" s="259"/>
      <c r="C3953" s="270"/>
      <c r="D3953" s="275" t="s">
        <v>604</v>
      </c>
      <c r="E3953" s="717" t="s">
        <v>605</v>
      </c>
      <c r="F3953" s="718"/>
      <c r="G3953" s="718"/>
      <c r="H3953" s="718"/>
      <c r="I3953" s="719"/>
      <c r="J3953" s="723" t="s">
        <v>606</v>
      </c>
      <c r="K3953" s="272"/>
      <c r="L3953" s="259"/>
    </row>
    <row r="3954" spans="2:12" ht="16.5">
      <c r="B3954" s="258"/>
      <c r="C3954" s="266"/>
      <c r="D3954" s="276" t="s">
        <v>870</v>
      </c>
      <c r="E3954" s="720"/>
      <c r="F3954" s="721"/>
      <c r="G3954" s="721"/>
      <c r="H3954" s="721"/>
      <c r="I3954" s="722"/>
      <c r="J3954" s="724"/>
      <c r="K3954" s="267"/>
      <c r="L3954" s="258"/>
    </row>
    <row r="3955" spans="2:12" ht="16.5">
      <c r="B3955" s="259"/>
      <c r="C3955" s="270"/>
      <c r="D3955" s="275" t="s">
        <v>608</v>
      </c>
      <c r="E3955" s="692" t="s">
        <v>396</v>
      </c>
      <c r="F3955" s="693"/>
      <c r="G3955" s="693"/>
      <c r="H3955" s="693"/>
      <c r="I3955" s="694"/>
      <c r="J3955" s="698" t="s">
        <v>131</v>
      </c>
      <c r="K3955" s="272"/>
      <c r="L3955" s="259"/>
    </row>
    <row r="3956" spans="2:12" ht="16.5">
      <c r="B3956" s="258"/>
      <c r="C3956" s="266"/>
      <c r="D3956" s="276" t="s">
        <v>870</v>
      </c>
      <c r="E3956" s="695"/>
      <c r="F3956" s="696"/>
      <c r="G3956" s="696"/>
      <c r="H3956" s="696"/>
      <c r="I3956" s="697"/>
      <c r="J3956" s="699"/>
      <c r="K3956" s="267"/>
      <c r="L3956" s="258"/>
    </row>
    <row r="3957" spans="2:12" ht="15.75">
      <c r="B3957" s="258"/>
      <c r="C3957" s="266"/>
      <c r="D3957" s="700"/>
      <c r="E3957" s="700"/>
      <c r="F3957" s="700"/>
      <c r="G3957" s="700"/>
      <c r="H3957" s="700"/>
      <c r="I3957" s="700"/>
      <c r="J3957" s="700"/>
      <c r="K3957" s="267"/>
      <c r="L3957" s="258"/>
    </row>
    <row r="3958" spans="2:12" ht="15.75">
      <c r="B3958" s="258"/>
      <c r="C3958" s="266"/>
      <c r="D3958" s="701" t="s">
        <v>609</v>
      </c>
      <c r="E3958" s="702"/>
      <c r="F3958" s="702"/>
      <c r="G3958" s="702"/>
      <c r="H3958" s="702"/>
      <c r="I3958" s="702"/>
      <c r="J3958" s="703"/>
      <c r="K3958" s="267"/>
      <c r="L3958" s="258"/>
    </row>
    <row r="3959" spans="2:12" ht="15.75">
      <c r="B3959" s="258"/>
      <c r="C3959" s="266"/>
      <c r="D3959" s="704" t="s">
        <v>70</v>
      </c>
      <c r="E3959" s="705"/>
      <c r="F3959" s="705"/>
      <c r="G3959" s="277" t="s">
        <v>606</v>
      </c>
      <c r="H3959" s="277" t="s">
        <v>610</v>
      </c>
      <c r="I3959" s="278" t="s">
        <v>611</v>
      </c>
      <c r="J3959" s="279" t="s">
        <v>612</v>
      </c>
      <c r="K3959" s="267"/>
      <c r="L3959" s="258"/>
    </row>
    <row r="3960" spans="2:12" ht="15.75">
      <c r="B3960" s="258"/>
      <c r="C3960" s="266"/>
      <c r="D3960" s="706" t="s">
        <v>871</v>
      </c>
      <c r="E3960" s="707"/>
      <c r="F3960" s="707"/>
      <c r="G3960" s="367" t="s">
        <v>782</v>
      </c>
      <c r="H3960" s="368">
        <v>137419.5</v>
      </c>
      <c r="I3960" s="429">
        <v>1E-3</v>
      </c>
      <c r="J3960" s="283">
        <f>ROUND((+IF(D3960="","",H3960*I3960)),2)</f>
        <v>137.41999999999999</v>
      </c>
      <c r="K3960" s="267"/>
      <c r="L3960" s="258"/>
    </row>
    <row r="3961" spans="2:12" ht="15.75">
      <c r="B3961" s="258"/>
      <c r="C3961" s="266"/>
      <c r="D3961" s="688" t="s">
        <v>872</v>
      </c>
      <c r="E3961" s="689"/>
      <c r="F3961" s="689"/>
      <c r="G3961" s="369" t="s">
        <v>131</v>
      </c>
      <c r="H3961" s="370">
        <v>8054.52</v>
      </c>
      <c r="I3961" s="286">
        <v>1.05</v>
      </c>
      <c r="J3961" s="287">
        <f>+IF(D3961="","",H3961*I3961)</f>
        <v>8457.246000000001</v>
      </c>
      <c r="K3961" s="267"/>
      <c r="L3961" s="258"/>
    </row>
    <row r="3962" spans="2:12" ht="15.75">
      <c r="B3962" s="258"/>
      <c r="C3962" s="266"/>
      <c r="D3962" s="688" t="s">
        <v>873</v>
      </c>
      <c r="E3962" s="689"/>
      <c r="F3962" s="689"/>
      <c r="G3962" s="369" t="s">
        <v>131</v>
      </c>
      <c r="H3962" s="370">
        <v>15543.5</v>
      </c>
      <c r="I3962" s="286">
        <v>0.05</v>
      </c>
      <c r="J3962" s="287">
        <f>+IF(D3962="","",H3962*I3962)</f>
        <v>777.17500000000007</v>
      </c>
      <c r="K3962" s="267"/>
      <c r="L3962" s="258"/>
    </row>
    <row r="3963" spans="2:12" ht="15.75">
      <c r="B3963" s="258"/>
      <c r="C3963" s="266"/>
      <c r="D3963" s="688" t="s">
        <v>874</v>
      </c>
      <c r="E3963" s="689"/>
      <c r="F3963" s="689"/>
      <c r="G3963" s="369" t="s">
        <v>225</v>
      </c>
      <c r="H3963" s="370">
        <v>7445</v>
      </c>
      <c r="I3963" s="286">
        <v>0.1</v>
      </c>
      <c r="J3963" s="287">
        <f>+IF(D3963="","",H3963*I3963)</f>
        <v>744.5</v>
      </c>
      <c r="K3963" s="267"/>
      <c r="L3963" s="258"/>
    </row>
    <row r="3964" spans="2:12" ht="15.75">
      <c r="B3964" s="258"/>
      <c r="C3964" s="266"/>
      <c r="D3964" s="690"/>
      <c r="E3964" s="691"/>
      <c r="F3964" s="691"/>
      <c r="G3964" s="371" t="s">
        <v>618</v>
      </c>
      <c r="H3964" s="372" t="s">
        <v>618</v>
      </c>
      <c r="I3964" s="432"/>
      <c r="J3964" s="291" t="str">
        <f>+IF(D3964="","",H3964*I3964)</f>
        <v/>
      </c>
      <c r="K3964" s="267"/>
      <c r="L3964" s="258"/>
    </row>
    <row r="3965" spans="2:12" ht="15.75">
      <c r="B3965" s="258"/>
      <c r="C3965" s="266"/>
      <c r="D3965" s="258"/>
      <c r="E3965" s="258"/>
      <c r="F3965" s="258"/>
      <c r="G3965" s="740" t="s">
        <v>619</v>
      </c>
      <c r="H3965" s="740"/>
      <c r="I3965" s="741"/>
      <c r="J3965" s="293">
        <f>+ROUND(SUM(J3960:J3964),2)</f>
        <v>10116.34</v>
      </c>
      <c r="K3965" s="267"/>
      <c r="L3965" s="258"/>
    </row>
    <row r="3966" spans="2:12" ht="15.75">
      <c r="B3966" s="258"/>
      <c r="C3966" s="266"/>
      <c r="D3966" s="700"/>
      <c r="E3966" s="700"/>
      <c r="F3966" s="700"/>
      <c r="G3966" s="700"/>
      <c r="H3966" s="700"/>
      <c r="I3966" s="700"/>
      <c r="J3966" s="700"/>
      <c r="K3966" s="267"/>
      <c r="L3966" s="258"/>
    </row>
    <row r="3967" spans="2:12" ht="15.75">
      <c r="B3967" s="258"/>
      <c r="C3967" s="266"/>
      <c r="D3967" s="701" t="s">
        <v>620</v>
      </c>
      <c r="E3967" s="702"/>
      <c r="F3967" s="702"/>
      <c r="G3967" s="702"/>
      <c r="H3967" s="702"/>
      <c r="I3967" s="702"/>
      <c r="J3967" s="703"/>
      <c r="K3967" s="267"/>
      <c r="L3967" s="258"/>
    </row>
    <row r="3968" spans="2:12" ht="15.75">
      <c r="B3968" s="258"/>
      <c r="C3968" s="266"/>
      <c r="D3968" s="747" t="s">
        <v>70</v>
      </c>
      <c r="E3968" s="747"/>
      <c r="F3968" s="747"/>
      <c r="G3968" s="297" t="s">
        <v>606</v>
      </c>
      <c r="H3968" s="297" t="s">
        <v>621</v>
      </c>
      <c r="I3968" s="356" t="s">
        <v>611</v>
      </c>
      <c r="J3968" s="296" t="s">
        <v>612</v>
      </c>
      <c r="K3968" s="267"/>
      <c r="L3968" s="258"/>
    </row>
    <row r="3969" spans="2:12" ht="15.75">
      <c r="B3969" s="258"/>
      <c r="C3969" s="266"/>
      <c r="D3969" s="748" t="s">
        <v>622</v>
      </c>
      <c r="E3969" s="749"/>
      <c r="F3969" s="749"/>
      <c r="G3969" s="298" t="s">
        <v>623</v>
      </c>
      <c r="H3969" s="301">
        <v>7596.38</v>
      </c>
      <c r="I3969" s="357">
        <v>0.05</v>
      </c>
      <c r="J3969" s="353">
        <f>+IF(D3969="","",H3969*I3969)</f>
        <v>379.81900000000002</v>
      </c>
      <c r="K3969" s="267"/>
      <c r="L3969" s="258"/>
    </row>
    <row r="3970" spans="2:12" ht="15.75">
      <c r="B3970" s="258"/>
      <c r="C3970" s="266"/>
      <c r="D3970" s="688" t="s">
        <v>875</v>
      </c>
      <c r="E3970" s="689"/>
      <c r="F3970" s="689"/>
      <c r="G3970" s="369" t="s">
        <v>649</v>
      </c>
      <c r="H3970" s="370">
        <v>14981</v>
      </c>
      <c r="I3970" s="286">
        <v>0.04</v>
      </c>
      <c r="J3970" s="287">
        <f>+IF(D3970="","",H3970*I3970)</f>
        <v>599.24</v>
      </c>
      <c r="K3970" s="267"/>
      <c r="L3970" s="258"/>
    </row>
    <row r="3971" spans="2:12" ht="15.75">
      <c r="B3971" s="258"/>
      <c r="C3971" s="266"/>
      <c r="D3971" s="688" t="s">
        <v>876</v>
      </c>
      <c r="E3971" s="689"/>
      <c r="F3971" s="689"/>
      <c r="G3971" s="369" t="s">
        <v>659</v>
      </c>
      <c r="H3971" s="370">
        <v>168299</v>
      </c>
      <c r="I3971" s="286">
        <v>0.01</v>
      </c>
      <c r="J3971" s="287">
        <f>+IF(D3971="","",H3971*I3971)</f>
        <v>1682.99</v>
      </c>
      <c r="K3971" s="267"/>
      <c r="L3971" s="258"/>
    </row>
    <row r="3972" spans="2:12" ht="15.75">
      <c r="B3972" s="258"/>
      <c r="C3972" s="266"/>
      <c r="D3972" s="796" t="s">
        <v>686</v>
      </c>
      <c r="E3972" s="797"/>
      <c r="F3972" s="797"/>
      <c r="G3972" s="358" t="s">
        <v>659</v>
      </c>
      <c r="H3972" s="301">
        <v>27700</v>
      </c>
      <c r="I3972" s="360">
        <v>0.05</v>
      </c>
      <c r="J3972" s="291">
        <f>+IF(D3972="","",H3972*I3972)</f>
        <v>1385</v>
      </c>
      <c r="K3972" s="267"/>
      <c r="L3972" s="258"/>
    </row>
    <row r="3973" spans="2:12" ht="15.75">
      <c r="B3973" s="258"/>
      <c r="C3973" s="266"/>
      <c r="D3973" s="258"/>
      <c r="E3973" s="258"/>
      <c r="F3973" s="258"/>
      <c r="G3973" s="729" t="s">
        <v>624</v>
      </c>
      <c r="H3973" s="729"/>
      <c r="I3973" s="730"/>
      <c r="J3973" s="308">
        <f>ROUND(+SUM(J3969:J3972),2)</f>
        <v>4047.05</v>
      </c>
      <c r="K3973" s="267"/>
      <c r="L3973" s="258"/>
    </row>
    <row r="3974" spans="2:12" ht="15.75">
      <c r="B3974" s="258"/>
      <c r="C3974" s="266"/>
      <c r="D3974" s="670"/>
      <c r="E3974" s="670"/>
      <c r="F3974" s="670"/>
      <c r="G3974" s="670"/>
      <c r="H3974" s="670"/>
      <c r="I3974" s="670"/>
      <c r="J3974" s="670"/>
      <c r="K3974" s="267"/>
      <c r="L3974" s="258"/>
    </row>
    <row r="3975" spans="2:12" ht="15.75">
      <c r="B3975" s="258"/>
      <c r="C3975" s="266"/>
      <c r="D3975" s="742" t="s">
        <v>625</v>
      </c>
      <c r="E3975" s="743"/>
      <c r="F3975" s="743"/>
      <c r="G3975" s="743"/>
      <c r="H3975" s="743"/>
      <c r="I3975" s="743"/>
      <c r="J3975" s="744"/>
      <c r="K3975" s="267"/>
      <c r="L3975" s="309"/>
    </row>
    <row r="3976" spans="2:12" ht="15.75">
      <c r="B3976" s="310"/>
      <c r="C3976" s="311"/>
      <c r="D3976" s="745" t="s">
        <v>70</v>
      </c>
      <c r="E3976" s="746"/>
      <c r="F3976" s="746"/>
      <c r="G3976" s="313" t="s">
        <v>606</v>
      </c>
      <c r="H3976" s="314" t="s">
        <v>621</v>
      </c>
      <c r="I3976" s="312" t="s">
        <v>611</v>
      </c>
      <c r="J3976" s="315" t="s">
        <v>612</v>
      </c>
      <c r="K3976" s="316"/>
      <c r="L3976" s="317"/>
    </row>
    <row r="3977" spans="2:12" ht="15.75">
      <c r="B3977" s="258"/>
      <c r="C3977" s="266"/>
      <c r="D3977" s="725" t="s">
        <v>877</v>
      </c>
      <c r="E3977" s="726"/>
      <c r="F3977" s="726"/>
      <c r="G3977" s="318" t="s">
        <v>627</v>
      </c>
      <c r="H3977" s="319">
        <v>126606.36921349999</v>
      </c>
      <c r="I3977" s="320">
        <v>0.06</v>
      </c>
      <c r="J3977" s="321">
        <f>(+IF(D3977="","",(H3977*I3977)))</f>
        <v>7596.3821528099988</v>
      </c>
      <c r="K3977" s="267"/>
      <c r="L3977" s="309"/>
    </row>
    <row r="3978" spans="2:12" ht="15.75">
      <c r="B3978" s="258"/>
      <c r="C3978" s="266"/>
      <c r="D3978" s="727"/>
      <c r="E3978" s="728"/>
      <c r="F3978" s="728"/>
      <c r="G3978" s="318"/>
      <c r="H3978" s="319"/>
      <c r="I3978" s="324"/>
      <c r="J3978" s="321" t="str">
        <f>(+IF(D3978="","",(H3978*I3978)))</f>
        <v/>
      </c>
      <c r="K3978" s="267"/>
      <c r="L3978" s="309"/>
    </row>
    <row r="3979" spans="2:12" ht="15.75">
      <c r="B3979" s="258"/>
      <c r="C3979" s="266"/>
      <c r="D3979" s="258"/>
      <c r="E3979" s="258"/>
      <c r="F3979" s="258"/>
      <c r="G3979" s="729" t="s">
        <v>628</v>
      </c>
      <c r="H3979" s="729"/>
      <c r="I3979" s="730"/>
      <c r="J3979" s="293">
        <f>+ROUND(SUM(J3977:J3978),2)</f>
        <v>7596.38</v>
      </c>
      <c r="K3979" s="267"/>
      <c r="L3979" s="309"/>
    </row>
    <row r="3980" spans="2:12" ht="15.75">
      <c r="B3980" s="258"/>
      <c r="C3980" s="266"/>
      <c r="D3980" s="258"/>
      <c r="E3980" s="258"/>
      <c r="F3980" s="258"/>
      <c r="G3980" s="326"/>
      <c r="H3980" s="327"/>
      <c r="I3980" s="258"/>
      <c r="J3980" s="258"/>
      <c r="K3980" s="267"/>
      <c r="L3980" s="258"/>
    </row>
    <row r="3981" spans="2:12" ht="15.75">
      <c r="B3981" s="258"/>
      <c r="C3981" s="266"/>
      <c r="D3981" s="742" t="s">
        <v>643</v>
      </c>
      <c r="E3981" s="743"/>
      <c r="F3981" s="743"/>
      <c r="G3981" s="743"/>
      <c r="H3981" s="743"/>
      <c r="I3981" s="743"/>
      <c r="J3981" s="744"/>
      <c r="K3981" s="267"/>
      <c r="L3981" s="309"/>
    </row>
    <row r="3982" spans="2:12" ht="15.75">
      <c r="B3982" s="310"/>
      <c r="C3982" s="311"/>
      <c r="D3982" s="745" t="s">
        <v>70</v>
      </c>
      <c r="E3982" s="746"/>
      <c r="F3982" s="746"/>
      <c r="G3982" s="313" t="s">
        <v>606</v>
      </c>
      <c r="H3982" s="314" t="s">
        <v>621</v>
      </c>
      <c r="I3982" s="312" t="s">
        <v>611</v>
      </c>
      <c r="J3982" s="315" t="s">
        <v>612</v>
      </c>
      <c r="K3982" s="316"/>
      <c r="L3982" s="317"/>
    </row>
    <row r="3983" spans="2:12" ht="15.75">
      <c r="B3983" s="258"/>
      <c r="C3983" s="266"/>
      <c r="D3983" s="725" t="s">
        <v>878</v>
      </c>
      <c r="E3983" s="726"/>
      <c r="F3983" s="726"/>
      <c r="G3983" s="318" t="s">
        <v>131</v>
      </c>
      <c r="H3983" s="319">
        <v>259</v>
      </c>
      <c r="I3983" s="320">
        <v>1.05</v>
      </c>
      <c r="J3983" s="321">
        <f>(+IF(D3983="","",(H3983*I3983)))</f>
        <v>271.95</v>
      </c>
      <c r="K3983" s="267"/>
      <c r="L3983" s="309"/>
    </row>
    <row r="3984" spans="2:12" ht="15.75">
      <c r="B3984" s="258"/>
      <c r="C3984" s="266"/>
      <c r="D3984" s="727"/>
      <c r="E3984" s="728"/>
      <c r="F3984" s="728"/>
      <c r="G3984" s="322"/>
      <c r="H3984" s="323"/>
      <c r="I3984" s="324"/>
      <c r="J3984" s="325"/>
      <c r="K3984" s="267"/>
      <c r="L3984" s="309"/>
    </row>
    <row r="3985" spans="2:12" ht="15.75">
      <c r="B3985" s="258"/>
      <c r="C3985" s="266"/>
      <c r="D3985" s="258"/>
      <c r="E3985" s="258"/>
      <c r="F3985" s="258"/>
      <c r="G3985" s="729" t="s">
        <v>645</v>
      </c>
      <c r="H3985" s="729"/>
      <c r="I3985" s="730"/>
      <c r="J3985" s="293">
        <f>+ROUND(SUM(J3983:J3984),2)</f>
        <v>271.95</v>
      </c>
      <c r="K3985" s="267"/>
      <c r="L3985" s="309"/>
    </row>
    <row r="3986" spans="2:12" ht="15.75">
      <c r="B3986" s="258"/>
      <c r="C3986" s="266"/>
      <c r="D3986" s="258"/>
      <c r="E3986" s="258"/>
      <c r="F3986" s="258"/>
      <c r="G3986" s="326"/>
      <c r="H3986" s="327"/>
      <c r="I3986" s="258"/>
      <c r="J3986" s="258"/>
      <c r="K3986" s="267"/>
      <c r="L3986" s="258"/>
    </row>
    <row r="3987" spans="2:12" ht="15.75">
      <c r="B3987" s="258"/>
      <c r="C3987" s="266"/>
      <c r="D3987" s="731" t="s">
        <v>629</v>
      </c>
      <c r="E3987" s="732"/>
      <c r="F3987" s="732"/>
      <c r="G3987" s="732"/>
      <c r="H3987" s="732"/>
      <c r="I3987" s="733"/>
      <c r="J3987" s="328">
        <f>ROUND((SUM(+J3965+J3973+J3979+J3985)),2)</f>
        <v>22031.72</v>
      </c>
      <c r="K3987" s="267"/>
      <c r="L3987" s="258"/>
    </row>
    <row r="3988" spans="2:12" ht="15.75">
      <c r="B3988" s="258"/>
      <c r="C3988" s="266"/>
      <c r="D3988" s="258"/>
      <c r="E3988" s="258"/>
      <c r="F3988" s="258"/>
      <c r="G3988" s="326"/>
      <c r="H3988" s="327"/>
      <c r="I3988" s="258"/>
      <c r="J3988" s="258"/>
      <c r="K3988" s="267"/>
      <c r="L3988" s="258"/>
    </row>
    <row r="3989" spans="2:12" ht="15.75">
      <c r="B3989" s="329"/>
      <c r="C3989" s="330"/>
      <c r="D3989" s="734" t="s">
        <v>630</v>
      </c>
      <c r="E3989" s="735"/>
      <c r="F3989" s="736"/>
      <c r="G3989" s="331"/>
      <c r="H3989" s="332"/>
      <c r="I3989" s="333">
        <v>0</v>
      </c>
      <c r="J3989" s="334">
        <f>+J3987*I3989</f>
        <v>0</v>
      </c>
      <c r="K3989" s="335"/>
      <c r="L3989" s="329"/>
    </row>
    <row r="3990" spans="2:12" ht="15.75">
      <c r="B3990" s="258"/>
      <c r="C3990" s="266"/>
      <c r="D3990" s="731" t="s">
        <v>631</v>
      </c>
      <c r="E3990" s="732"/>
      <c r="F3990" s="732"/>
      <c r="G3990" s="732"/>
      <c r="H3990" s="732"/>
      <c r="I3990" s="733"/>
      <c r="J3990" s="328">
        <f>+J3989+J3987</f>
        <v>22031.72</v>
      </c>
      <c r="K3990" s="267"/>
      <c r="L3990" s="258"/>
    </row>
    <row r="3991" spans="2:12" ht="15.75">
      <c r="B3991" s="258"/>
      <c r="C3991" s="266"/>
      <c r="D3991" s="258"/>
      <c r="E3991" s="258"/>
      <c r="F3991" s="258"/>
      <c r="G3991" s="326"/>
      <c r="H3991" s="327"/>
      <c r="I3991" s="258"/>
      <c r="J3991" s="258"/>
      <c r="K3991" s="267"/>
      <c r="L3991" s="258"/>
    </row>
    <row r="3992" spans="2:12" ht="15.75">
      <c r="B3992" s="329"/>
      <c r="C3992" s="330"/>
      <c r="D3992" s="771" t="s">
        <v>21</v>
      </c>
      <c r="E3992" s="772"/>
      <c r="F3992" s="772"/>
      <c r="G3992" s="336"/>
      <c r="H3992" s="337"/>
      <c r="I3992" s="338">
        <v>0.24</v>
      </c>
      <c r="J3992" s="339">
        <f>+J3987*I3992</f>
        <v>5287.6127999999999</v>
      </c>
      <c r="K3992" s="335"/>
      <c r="L3992" s="329"/>
    </row>
    <row r="3993" spans="2:12" ht="15.75">
      <c r="B3993" s="329"/>
      <c r="C3993" s="330"/>
      <c r="D3993" s="773" t="s">
        <v>632</v>
      </c>
      <c r="E3993" s="774"/>
      <c r="F3993" s="774"/>
      <c r="G3993" s="336"/>
      <c r="H3993" s="337"/>
      <c r="I3993" s="340">
        <v>0.01</v>
      </c>
      <c r="J3993" s="341">
        <f>+J3987*I3993</f>
        <v>220.31720000000001</v>
      </c>
      <c r="K3993" s="335"/>
      <c r="L3993" s="329"/>
    </row>
    <row r="3994" spans="2:12" ht="15.75">
      <c r="B3994" s="329"/>
      <c r="C3994" s="330"/>
      <c r="D3994" s="773" t="s">
        <v>75</v>
      </c>
      <c r="E3994" s="774"/>
      <c r="F3994" s="774"/>
      <c r="G3994" s="342"/>
      <c r="H3994" s="343"/>
      <c r="I3994" s="340">
        <v>0.05</v>
      </c>
      <c r="J3994" s="341">
        <f>+J3987*I3994</f>
        <v>1101.586</v>
      </c>
      <c r="K3994" s="335"/>
      <c r="L3994" s="329"/>
    </row>
    <row r="3995" spans="2:12" ht="15.75">
      <c r="B3995" s="258"/>
      <c r="C3995" s="266"/>
      <c r="D3995" s="775" t="s">
        <v>633</v>
      </c>
      <c r="E3995" s="776"/>
      <c r="F3995" s="776"/>
      <c r="G3995" s="776"/>
      <c r="H3995" s="776"/>
      <c r="I3995" s="776"/>
      <c r="J3995" s="344">
        <f>SUM(J3992:J3994)</f>
        <v>6609.5160000000005</v>
      </c>
      <c r="K3995" s="267"/>
      <c r="L3995" s="258"/>
    </row>
    <row r="3996" spans="2:12" ht="15.75">
      <c r="B3996" s="258"/>
      <c r="C3996" s="266"/>
      <c r="D3996" s="757"/>
      <c r="E3996" s="757"/>
      <c r="F3996" s="757"/>
      <c r="G3996" s="757"/>
      <c r="H3996" s="757"/>
      <c r="I3996" s="757"/>
      <c r="J3996" s="757"/>
      <c r="K3996" s="267"/>
      <c r="L3996" s="258"/>
    </row>
    <row r="3997" spans="2:12" ht="15.75">
      <c r="B3997" s="258"/>
      <c r="C3997" s="266"/>
      <c r="D3997" s="759" t="s">
        <v>634</v>
      </c>
      <c r="E3997" s="760"/>
      <c r="F3997" s="760"/>
      <c r="G3997" s="760"/>
      <c r="H3997" s="760"/>
      <c r="I3997" s="761"/>
      <c r="J3997" s="345">
        <f>ROUND(SUM(J3990+J3995),0)</f>
        <v>28641</v>
      </c>
      <c r="K3997" s="267"/>
      <c r="L3997" s="258"/>
    </row>
    <row r="3998" spans="2:12" ht="15.75">
      <c r="B3998" s="258"/>
      <c r="C3998" s="266"/>
      <c r="D3998" s="757"/>
      <c r="E3998" s="757"/>
      <c r="F3998" s="757"/>
      <c r="G3998" s="757"/>
      <c r="H3998" s="757"/>
      <c r="I3998" s="757"/>
      <c r="J3998" s="757"/>
      <c r="K3998" s="267"/>
      <c r="L3998" s="258"/>
    </row>
    <row r="3999" spans="2:12" ht="15.75">
      <c r="B3999" s="258"/>
      <c r="C3999" s="266"/>
      <c r="D3999" s="762" t="s">
        <v>635</v>
      </c>
      <c r="E3999" s="763"/>
      <c r="F3999" s="764"/>
      <c r="G3999" s="765"/>
      <c r="H3999" s="766"/>
      <c r="I3999" s="766"/>
      <c r="J3999" s="767"/>
      <c r="K3999" s="267"/>
      <c r="L3999" s="258"/>
    </row>
    <row r="4000" spans="2:12" ht="15.75">
      <c r="B4000" s="258"/>
      <c r="C4000" s="266"/>
      <c r="D4000" s="753"/>
      <c r="E4000" s="785"/>
      <c r="F4000" s="786"/>
      <c r="G4000" s="768"/>
      <c r="H4000" s="769"/>
      <c r="I4000" s="769"/>
      <c r="J4000" s="770"/>
      <c r="K4000" s="267"/>
      <c r="L4000" s="258"/>
    </row>
    <row r="4001" spans="2:12" ht="15.75">
      <c r="B4001" s="258"/>
      <c r="C4001" s="266"/>
      <c r="D4001" s="753"/>
      <c r="E4001" s="785"/>
      <c r="F4001" s="786"/>
      <c r="G4001" s="756" t="s">
        <v>636</v>
      </c>
      <c r="H4001" s="757"/>
      <c r="I4001" s="757"/>
      <c r="J4001" s="758"/>
      <c r="K4001" s="267"/>
      <c r="L4001" s="258"/>
    </row>
    <row r="4002" spans="2:12" ht="15.75">
      <c r="B4002" s="258"/>
      <c r="C4002" s="266"/>
      <c r="D4002" s="753"/>
      <c r="E4002" s="785"/>
      <c r="F4002" s="786"/>
      <c r="G4002" s="756" t="s">
        <v>637</v>
      </c>
      <c r="H4002" s="757"/>
      <c r="I4002" s="757"/>
      <c r="J4002" s="758"/>
      <c r="K4002" s="267"/>
      <c r="L4002" s="258"/>
    </row>
    <row r="4003" spans="2:12" ht="15.75">
      <c r="B4003" s="258"/>
      <c r="C4003" s="266"/>
      <c r="D4003" s="753"/>
      <c r="E4003" s="785"/>
      <c r="F4003" s="786"/>
      <c r="G4003" s="756" t="s">
        <v>79</v>
      </c>
      <c r="H4003" s="757"/>
      <c r="I4003" s="757"/>
      <c r="J4003" s="758"/>
      <c r="K4003" s="267"/>
      <c r="L4003" s="258"/>
    </row>
    <row r="4004" spans="2:12" ht="15.75">
      <c r="B4004" s="258"/>
      <c r="C4004" s="266"/>
      <c r="D4004" s="787"/>
      <c r="E4004" s="788"/>
      <c r="F4004" s="789"/>
      <c r="G4004" s="756" t="s">
        <v>636</v>
      </c>
      <c r="H4004" s="757"/>
      <c r="I4004" s="757"/>
      <c r="J4004" s="758"/>
      <c r="K4004" s="267"/>
      <c r="L4004" s="258"/>
    </row>
    <row r="4005" spans="2:12" ht="15.75">
      <c r="B4005" s="258"/>
      <c r="C4005" s="266"/>
      <c r="D4005" s="777"/>
      <c r="E4005" s="790"/>
      <c r="F4005" s="791"/>
      <c r="G4005" s="780" t="s">
        <v>638</v>
      </c>
      <c r="H4005" s="781"/>
      <c r="I4005" s="781"/>
      <c r="J4005" s="782"/>
      <c r="K4005" s="267"/>
      <c r="L4005" s="258"/>
    </row>
    <row r="4006" spans="2:12" ht="15.75">
      <c r="B4006" s="258"/>
      <c r="C4006" s="346"/>
      <c r="D4006" s="347"/>
      <c r="E4006" s="347"/>
      <c r="F4006" s="347"/>
      <c r="G4006" s="348"/>
      <c r="H4006" s="349"/>
      <c r="I4006" s="347"/>
      <c r="J4006" s="347"/>
      <c r="K4006" s="350"/>
      <c r="L4006" s="258"/>
    </row>
    <row r="4007" spans="2:12" ht="15.75">
      <c r="B4007" s="258"/>
      <c r="C4007" s="258"/>
      <c r="D4007" s="258"/>
      <c r="E4007" s="258"/>
      <c r="F4007" s="258"/>
      <c r="G4007" s="326"/>
      <c r="H4007" s="351"/>
      <c r="I4007" s="258"/>
      <c r="J4007" s="258"/>
      <c r="K4007" s="258"/>
      <c r="L4007" s="258"/>
    </row>
  </sheetData>
  <mergeCells count="4282">
    <mergeCell ref="D4004:F4004"/>
    <mergeCell ref="G4004:J4004"/>
    <mergeCell ref="D4005:F4005"/>
    <mergeCell ref="G4005:J4005"/>
    <mergeCell ref="D4001:F4001"/>
    <mergeCell ref="G4001:J4001"/>
    <mergeCell ref="D4002:F4002"/>
    <mergeCell ref="G4002:J4002"/>
    <mergeCell ref="D4003:F4003"/>
    <mergeCell ref="G4003:J4003"/>
    <mergeCell ref="D3997:I3997"/>
    <mergeCell ref="D3998:F3998"/>
    <mergeCell ref="G3998:J3998"/>
    <mergeCell ref="D3999:F3999"/>
    <mergeCell ref="G3999:J3999"/>
    <mergeCell ref="D4000:F4000"/>
    <mergeCell ref="G4000:J4000"/>
    <mergeCell ref="D3992:F3992"/>
    <mergeCell ref="D3993:F3993"/>
    <mergeCell ref="D3994:F3994"/>
    <mergeCell ref="D3995:I3995"/>
    <mergeCell ref="D3996:F3996"/>
    <mergeCell ref="G3996:J3996"/>
    <mergeCell ref="D3983:F3983"/>
    <mergeCell ref="D3984:F3984"/>
    <mergeCell ref="G3985:I3985"/>
    <mergeCell ref="D3987:I3987"/>
    <mergeCell ref="D3989:F3989"/>
    <mergeCell ref="D3990:I3990"/>
    <mergeCell ref="D3976:F3976"/>
    <mergeCell ref="D3977:F3977"/>
    <mergeCell ref="D3978:F3978"/>
    <mergeCell ref="G3979:I3979"/>
    <mergeCell ref="D3981:J3981"/>
    <mergeCell ref="D3982:F3982"/>
    <mergeCell ref="D3970:F3970"/>
    <mergeCell ref="D3971:F3971"/>
    <mergeCell ref="D3972:F3972"/>
    <mergeCell ref="G3973:I3973"/>
    <mergeCell ref="D3974:J3974"/>
    <mergeCell ref="D3975:J3975"/>
    <mergeCell ref="D3964:F3964"/>
    <mergeCell ref="G3965:I3965"/>
    <mergeCell ref="D3966:J3966"/>
    <mergeCell ref="D3967:J3967"/>
    <mergeCell ref="D3968:F3968"/>
    <mergeCell ref="D3969:F3969"/>
    <mergeCell ref="D3958:J3958"/>
    <mergeCell ref="D3959:F3959"/>
    <mergeCell ref="D3960:F3960"/>
    <mergeCell ref="D3961:F3961"/>
    <mergeCell ref="D3962:F3962"/>
    <mergeCell ref="D3963:F3963"/>
    <mergeCell ref="E3952:J3952"/>
    <mergeCell ref="E3953:I3954"/>
    <mergeCell ref="J3953:J3954"/>
    <mergeCell ref="E3955:I3956"/>
    <mergeCell ref="J3955:J3956"/>
    <mergeCell ref="D3957:J3957"/>
    <mergeCell ref="D3946:H3946"/>
    <mergeCell ref="I3946:J3946"/>
    <mergeCell ref="D3947:J3947"/>
    <mergeCell ref="E3949:J3949"/>
    <mergeCell ref="E3950:J3950"/>
    <mergeCell ref="E3951:J3951"/>
    <mergeCell ref="D3939:F3939"/>
    <mergeCell ref="G3939:J3939"/>
    <mergeCell ref="C3942:J3942"/>
    <mergeCell ref="D3944:E3945"/>
    <mergeCell ref="F3944:H3945"/>
    <mergeCell ref="I3944:J3944"/>
    <mergeCell ref="I3945:J3945"/>
    <mergeCell ref="D3936:F3936"/>
    <mergeCell ref="G3936:J3936"/>
    <mergeCell ref="D3937:F3937"/>
    <mergeCell ref="G3937:J3937"/>
    <mergeCell ref="D3938:F3938"/>
    <mergeCell ref="G3938:J3938"/>
    <mergeCell ref="D3933:F3933"/>
    <mergeCell ref="G3933:J3933"/>
    <mergeCell ref="D3934:F3934"/>
    <mergeCell ref="G3934:J3934"/>
    <mergeCell ref="D3935:F3935"/>
    <mergeCell ref="G3935:J3935"/>
    <mergeCell ref="D3929:I3929"/>
    <mergeCell ref="D3930:F3930"/>
    <mergeCell ref="G3930:J3930"/>
    <mergeCell ref="D3931:I3931"/>
    <mergeCell ref="D3932:F3932"/>
    <mergeCell ref="G3932:J3932"/>
    <mergeCell ref="D3921:I3921"/>
    <mergeCell ref="D3923:F3923"/>
    <mergeCell ref="D3924:I3924"/>
    <mergeCell ref="D3926:F3926"/>
    <mergeCell ref="D3927:F3927"/>
    <mergeCell ref="D3928:F3928"/>
    <mergeCell ref="D3914:F3914"/>
    <mergeCell ref="D3915:F3915"/>
    <mergeCell ref="D3916:F3916"/>
    <mergeCell ref="D3917:F3917"/>
    <mergeCell ref="D3918:F3918"/>
    <mergeCell ref="G3919:I3919"/>
    <mergeCell ref="D3908:F3908"/>
    <mergeCell ref="D3909:F3909"/>
    <mergeCell ref="D3910:F3910"/>
    <mergeCell ref="G3911:I3911"/>
    <mergeCell ref="D3912:J3912"/>
    <mergeCell ref="D3913:J3913"/>
    <mergeCell ref="D3901:F3901"/>
    <mergeCell ref="D3902:F3902"/>
    <mergeCell ref="D3903:F3903"/>
    <mergeCell ref="G3904:I3904"/>
    <mergeCell ref="D3906:J3906"/>
    <mergeCell ref="D3907:F3907"/>
    <mergeCell ref="D3895:J3895"/>
    <mergeCell ref="D3896:F3896"/>
    <mergeCell ref="D3897:F3897"/>
    <mergeCell ref="D3898:F3898"/>
    <mergeCell ref="D3899:F3899"/>
    <mergeCell ref="D3900:F3900"/>
    <mergeCell ref="E3889:J3889"/>
    <mergeCell ref="E3890:I3891"/>
    <mergeCell ref="J3890:J3891"/>
    <mergeCell ref="E3892:I3893"/>
    <mergeCell ref="J3892:J3893"/>
    <mergeCell ref="D3894:J3894"/>
    <mergeCell ref="D3883:H3883"/>
    <mergeCell ref="I3883:J3883"/>
    <mergeCell ref="D3884:J3884"/>
    <mergeCell ref="E3886:J3886"/>
    <mergeCell ref="E3887:J3887"/>
    <mergeCell ref="E3888:J3888"/>
    <mergeCell ref="D3876:F3876"/>
    <mergeCell ref="G3876:J3876"/>
    <mergeCell ref="C3879:J3879"/>
    <mergeCell ref="D3881:E3882"/>
    <mergeCell ref="F3881:H3882"/>
    <mergeCell ref="I3881:J3881"/>
    <mergeCell ref="I3882:J3882"/>
    <mergeCell ref="D3873:F3873"/>
    <mergeCell ref="G3873:J3873"/>
    <mergeCell ref="D3874:F3874"/>
    <mergeCell ref="G3874:J3874"/>
    <mergeCell ref="D3875:F3875"/>
    <mergeCell ref="G3875:J3875"/>
    <mergeCell ref="D3870:F3870"/>
    <mergeCell ref="G3870:J3870"/>
    <mergeCell ref="D3871:F3871"/>
    <mergeCell ref="G3871:J3871"/>
    <mergeCell ref="D3872:F3872"/>
    <mergeCell ref="G3872:J3872"/>
    <mergeCell ref="D3865:F3865"/>
    <mergeCell ref="D3866:I3866"/>
    <mergeCell ref="D3867:F3867"/>
    <mergeCell ref="G3867:J3867"/>
    <mergeCell ref="D3868:I3868"/>
    <mergeCell ref="D3869:F3869"/>
    <mergeCell ref="G3869:J3869"/>
    <mergeCell ref="G3856:I3856"/>
    <mergeCell ref="D3858:I3858"/>
    <mergeCell ref="D3860:F3860"/>
    <mergeCell ref="D3861:I3861"/>
    <mergeCell ref="D3863:F3863"/>
    <mergeCell ref="D3864:F3864"/>
    <mergeCell ref="D3850:J3850"/>
    <mergeCell ref="D3851:F3851"/>
    <mergeCell ref="D3852:F3852"/>
    <mergeCell ref="D3853:F3853"/>
    <mergeCell ref="D3854:F3854"/>
    <mergeCell ref="D3855:F3855"/>
    <mergeCell ref="D3844:F3844"/>
    <mergeCell ref="D3845:F3845"/>
    <mergeCell ref="D3846:F3846"/>
    <mergeCell ref="D3847:F3847"/>
    <mergeCell ref="G3848:I3848"/>
    <mergeCell ref="D3849:J3849"/>
    <mergeCell ref="D3837:F3837"/>
    <mergeCell ref="D3838:F3838"/>
    <mergeCell ref="D3839:F3839"/>
    <mergeCell ref="D3840:F3840"/>
    <mergeCell ref="G3841:I3841"/>
    <mergeCell ref="D3843:J3843"/>
    <mergeCell ref="D3831:J3831"/>
    <mergeCell ref="D3832:F3832"/>
    <mergeCell ref="D3833:F3833"/>
    <mergeCell ref="D3834:F3834"/>
    <mergeCell ref="D3835:F3835"/>
    <mergeCell ref="D3836:F3836"/>
    <mergeCell ref="E3825:J3825"/>
    <mergeCell ref="E3826:I3827"/>
    <mergeCell ref="J3826:J3827"/>
    <mergeCell ref="E3828:I3829"/>
    <mergeCell ref="J3828:J3829"/>
    <mergeCell ref="D3830:J3830"/>
    <mergeCell ref="D3819:H3819"/>
    <mergeCell ref="I3819:J3819"/>
    <mergeCell ref="D3820:J3820"/>
    <mergeCell ref="E3822:J3822"/>
    <mergeCell ref="E3823:J3823"/>
    <mergeCell ref="E3824:J3824"/>
    <mergeCell ref="D3812:F3812"/>
    <mergeCell ref="G3812:J3812"/>
    <mergeCell ref="C3815:J3815"/>
    <mergeCell ref="D3817:E3818"/>
    <mergeCell ref="F3817:H3818"/>
    <mergeCell ref="I3817:J3817"/>
    <mergeCell ref="I3818:J3818"/>
    <mergeCell ref="D3809:F3809"/>
    <mergeCell ref="G3809:J3809"/>
    <mergeCell ref="D3810:F3810"/>
    <mergeCell ref="G3810:J3810"/>
    <mergeCell ref="D3811:F3811"/>
    <mergeCell ref="G3811:J3811"/>
    <mergeCell ref="D3806:F3806"/>
    <mergeCell ref="G3806:J3806"/>
    <mergeCell ref="D3807:F3807"/>
    <mergeCell ref="G3807:J3807"/>
    <mergeCell ref="D3808:F3808"/>
    <mergeCell ref="G3808:J3808"/>
    <mergeCell ref="D3801:F3801"/>
    <mergeCell ref="D3802:I3802"/>
    <mergeCell ref="D3803:F3803"/>
    <mergeCell ref="G3803:J3803"/>
    <mergeCell ref="D3804:I3804"/>
    <mergeCell ref="D3805:F3805"/>
    <mergeCell ref="G3805:J3805"/>
    <mergeCell ref="G3792:I3792"/>
    <mergeCell ref="D3794:I3794"/>
    <mergeCell ref="D3796:F3796"/>
    <mergeCell ref="D3797:I3797"/>
    <mergeCell ref="D3799:F3799"/>
    <mergeCell ref="D3800:F3800"/>
    <mergeCell ref="D3786:J3786"/>
    <mergeCell ref="D3787:F3787"/>
    <mergeCell ref="D3788:F3788"/>
    <mergeCell ref="D3789:F3789"/>
    <mergeCell ref="D3790:F3790"/>
    <mergeCell ref="D3791:F3791"/>
    <mergeCell ref="D3780:F3780"/>
    <mergeCell ref="D3781:F3781"/>
    <mergeCell ref="D3782:F3782"/>
    <mergeCell ref="D3783:F3783"/>
    <mergeCell ref="G3784:I3784"/>
    <mergeCell ref="D3785:J3785"/>
    <mergeCell ref="D3773:F3773"/>
    <mergeCell ref="D3774:F3774"/>
    <mergeCell ref="D3775:F3775"/>
    <mergeCell ref="D3776:F3776"/>
    <mergeCell ref="G3777:I3777"/>
    <mergeCell ref="D3779:J3779"/>
    <mergeCell ref="D3767:J3767"/>
    <mergeCell ref="D3768:F3768"/>
    <mergeCell ref="D3769:F3769"/>
    <mergeCell ref="D3770:F3770"/>
    <mergeCell ref="D3771:F3771"/>
    <mergeCell ref="D3772:F3772"/>
    <mergeCell ref="E3761:J3761"/>
    <mergeCell ref="E3762:I3763"/>
    <mergeCell ref="J3762:J3763"/>
    <mergeCell ref="E3764:I3765"/>
    <mergeCell ref="J3764:J3765"/>
    <mergeCell ref="D3766:J3766"/>
    <mergeCell ref="D3755:H3755"/>
    <mergeCell ref="I3755:J3755"/>
    <mergeCell ref="D3756:J3756"/>
    <mergeCell ref="E3758:J3758"/>
    <mergeCell ref="E3759:J3759"/>
    <mergeCell ref="E3760:J3760"/>
    <mergeCell ref="D3748:F3748"/>
    <mergeCell ref="G3748:J3748"/>
    <mergeCell ref="C3751:J3751"/>
    <mergeCell ref="D3753:E3754"/>
    <mergeCell ref="F3753:H3754"/>
    <mergeCell ref="I3753:J3753"/>
    <mergeCell ref="I3754:J3754"/>
    <mergeCell ref="D3745:F3745"/>
    <mergeCell ref="G3745:J3745"/>
    <mergeCell ref="D3746:F3746"/>
    <mergeCell ref="G3746:J3746"/>
    <mergeCell ref="D3747:F3747"/>
    <mergeCell ref="G3747:J3747"/>
    <mergeCell ref="D3742:F3742"/>
    <mergeCell ref="G3742:J3742"/>
    <mergeCell ref="D3743:F3743"/>
    <mergeCell ref="G3743:J3743"/>
    <mergeCell ref="D3744:F3744"/>
    <mergeCell ref="G3744:J3744"/>
    <mergeCell ref="D3737:F3737"/>
    <mergeCell ref="D3738:I3738"/>
    <mergeCell ref="D3739:F3739"/>
    <mergeCell ref="G3739:J3739"/>
    <mergeCell ref="D3740:I3740"/>
    <mergeCell ref="D3741:F3741"/>
    <mergeCell ref="G3741:J3741"/>
    <mergeCell ref="G3728:I3728"/>
    <mergeCell ref="D3730:I3730"/>
    <mergeCell ref="D3732:F3732"/>
    <mergeCell ref="D3733:I3733"/>
    <mergeCell ref="D3735:F3735"/>
    <mergeCell ref="D3736:F3736"/>
    <mergeCell ref="D3722:J3722"/>
    <mergeCell ref="D3723:F3723"/>
    <mergeCell ref="D3724:F3724"/>
    <mergeCell ref="D3725:F3725"/>
    <mergeCell ref="D3726:F3726"/>
    <mergeCell ref="D3727:F3727"/>
    <mergeCell ref="D3716:F3716"/>
    <mergeCell ref="D3717:F3717"/>
    <mergeCell ref="D3718:F3718"/>
    <mergeCell ref="D3719:F3719"/>
    <mergeCell ref="G3720:I3720"/>
    <mergeCell ref="D3721:J3721"/>
    <mergeCell ref="D3709:F3709"/>
    <mergeCell ref="D3710:F3710"/>
    <mergeCell ref="D3711:F3711"/>
    <mergeCell ref="D3712:F3712"/>
    <mergeCell ref="G3713:I3713"/>
    <mergeCell ref="D3715:J3715"/>
    <mergeCell ref="D3703:J3703"/>
    <mergeCell ref="D3704:F3704"/>
    <mergeCell ref="D3705:F3705"/>
    <mergeCell ref="D3706:F3706"/>
    <mergeCell ref="D3707:F3707"/>
    <mergeCell ref="D3708:F3708"/>
    <mergeCell ref="E3697:J3697"/>
    <mergeCell ref="E3698:I3699"/>
    <mergeCell ref="J3698:J3699"/>
    <mergeCell ref="E3700:I3701"/>
    <mergeCell ref="J3700:J3701"/>
    <mergeCell ref="D3702:J3702"/>
    <mergeCell ref="D3691:H3691"/>
    <mergeCell ref="I3691:J3691"/>
    <mergeCell ref="D3692:J3692"/>
    <mergeCell ref="E3694:J3694"/>
    <mergeCell ref="E3695:J3695"/>
    <mergeCell ref="E3696:J3696"/>
    <mergeCell ref="D3684:F3684"/>
    <mergeCell ref="G3684:J3684"/>
    <mergeCell ref="C3687:J3687"/>
    <mergeCell ref="D3689:E3690"/>
    <mergeCell ref="F3689:H3690"/>
    <mergeCell ref="I3689:J3689"/>
    <mergeCell ref="I3690:J3690"/>
    <mergeCell ref="D3681:F3681"/>
    <mergeCell ref="G3681:J3681"/>
    <mergeCell ref="D3682:F3682"/>
    <mergeCell ref="G3682:J3682"/>
    <mergeCell ref="D3683:F3683"/>
    <mergeCell ref="G3683:J3683"/>
    <mergeCell ref="D3678:F3678"/>
    <mergeCell ref="G3678:J3678"/>
    <mergeCell ref="D3679:F3679"/>
    <mergeCell ref="G3679:J3679"/>
    <mergeCell ref="D3680:F3680"/>
    <mergeCell ref="G3680:J3680"/>
    <mergeCell ref="D3673:F3673"/>
    <mergeCell ref="D3674:I3674"/>
    <mergeCell ref="D3675:F3675"/>
    <mergeCell ref="G3675:J3675"/>
    <mergeCell ref="D3676:I3676"/>
    <mergeCell ref="D3677:F3677"/>
    <mergeCell ref="G3677:J3677"/>
    <mergeCell ref="G3664:I3664"/>
    <mergeCell ref="D3666:I3666"/>
    <mergeCell ref="D3668:F3668"/>
    <mergeCell ref="D3669:I3669"/>
    <mergeCell ref="D3671:F3671"/>
    <mergeCell ref="D3672:F3672"/>
    <mergeCell ref="D3658:J3658"/>
    <mergeCell ref="D3659:F3659"/>
    <mergeCell ref="D3660:F3660"/>
    <mergeCell ref="D3661:F3661"/>
    <mergeCell ref="D3662:F3662"/>
    <mergeCell ref="D3663:F3663"/>
    <mergeCell ref="D3652:F3652"/>
    <mergeCell ref="D3653:F3653"/>
    <mergeCell ref="D3654:F3654"/>
    <mergeCell ref="D3655:F3655"/>
    <mergeCell ref="G3656:I3656"/>
    <mergeCell ref="D3657:J3657"/>
    <mergeCell ref="D3646:F3646"/>
    <mergeCell ref="D3647:F3647"/>
    <mergeCell ref="D3648:F3648"/>
    <mergeCell ref="G3649:I3649"/>
    <mergeCell ref="D3650:J3650"/>
    <mergeCell ref="D3651:J3651"/>
    <mergeCell ref="D3640:J3640"/>
    <mergeCell ref="D3641:F3641"/>
    <mergeCell ref="D3642:F3642"/>
    <mergeCell ref="D3643:F3643"/>
    <mergeCell ref="D3644:F3644"/>
    <mergeCell ref="D3645:F3645"/>
    <mergeCell ref="E3634:J3634"/>
    <mergeCell ref="E3635:I3636"/>
    <mergeCell ref="J3635:J3636"/>
    <mergeCell ref="E3637:I3638"/>
    <mergeCell ref="J3637:J3638"/>
    <mergeCell ref="D3639:J3639"/>
    <mergeCell ref="D3628:H3628"/>
    <mergeCell ref="I3628:J3628"/>
    <mergeCell ref="D3629:J3629"/>
    <mergeCell ref="E3631:J3631"/>
    <mergeCell ref="E3632:J3632"/>
    <mergeCell ref="E3633:J3633"/>
    <mergeCell ref="D3621:F3621"/>
    <mergeCell ref="G3621:J3621"/>
    <mergeCell ref="C3624:J3624"/>
    <mergeCell ref="D3626:E3627"/>
    <mergeCell ref="F3626:H3627"/>
    <mergeCell ref="I3626:J3626"/>
    <mergeCell ref="I3627:J3627"/>
    <mergeCell ref="D3618:F3618"/>
    <mergeCell ref="G3618:J3618"/>
    <mergeCell ref="D3619:F3619"/>
    <mergeCell ref="G3619:J3619"/>
    <mergeCell ref="D3620:F3620"/>
    <mergeCell ref="G3620:J3620"/>
    <mergeCell ref="D3615:F3615"/>
    <mergeCell ref="G3615:J3615"/>
    <mergeCell ref="D3616:F3616"/>
    <mergeCell ref="G3616:J3616"/>
    <mergeCell ref="D3617:F3617"/>
    <mergeCell ref="G3617:J3617"/>
    <mergeCell ref="D3610:F3610"/>
    <mergeCell ref="D3611:I3611"/>
    <mergeCell ref="D3612:F3612"/>
    <mergeCell ref="G3612:J3612"/>
    <mergeCell ref="D3613:I3613"/>
    <mergeCell ref="D3614:F3614"/>
    <mergeCell ref="G3614:J3614"/>
    <mergeCell ref="G3601:I3601"/>
    <mergeCell ref="D3603:I3603"/>
    <mergeCell ref="D3605:F3605"/>
    <mergeCell ref="D3606:I3606"/>
    <mergeCell ref="D3608:F3608"/>
    <mergeCell ref="D3609:F3609"/>
    <mergeCell ref="D3595:J3595"/>
    <mergeCell ref="D3596:F3596"/>
    <mergeCell ref="D3597:F3597"/>
    <mergeCell ref="D3598:F3598"/>
    <mergeCell ref="D3599:F3599"/>
    <mergeCell ref="D3600:F3600"/>
    <mergeCell ref="D3589:F3589"/>
    <mergeCell ref="D3590:F3590"/>
    <mergeCell ref="D3591:F3591"/>
    <mergeCell ref="D3592:F3592"/>
    <mergeCell ref="G3593:I3593"/>
    <mergeCell ref="D3594:J3594"/>
    <mergeCell ref="D3582:F3582"/>
    <mergeCell ref="D3583:F3583"/>
    <mergeCell ref="D3584:F3584"/>
    <mergeCell ref="D3585:F3585"/>
    <mergeCell ref="G3586:I3586"/>
    <mergeCell ref="D3588:J3588"/>
    <mergeCell ref="D3576:J3576"/>
    <mergeCell ref="D3577:F3577"/>
    <mergeCell ref="D3578:F3578"/>
    <mergeCell ref="D3579:F3579"/>
    <mergeCell ref="D3580:F3580"/>
    <mergeCell ref="D3581:F3581"/>
    <mergeCell ref="E3570:J3570"/>
    <mergeCell ref="E3571:I3572"/>
    <mergeCell ref="J3571:J3572"/>
    <mergeCell ref="E3573:I3574"/>
    <mergeCell ref="J3573:J3574"/>
    <mergeCell ref="D3575:J3575"/>
    <mergeCell ref="D3564:H3564"/>
    <mergeCell ref="I3564:J3564"/>
    <mergeCell ref="D3565:J3565"/>
    <mergeCell ref="E3567:J3567"/>
    <mergeCell ref="E3568:J3568"/>
    <mergeCell ref="E3569:J3569"/>
    <mergeCell ref="D3557:F3557"/>
    <mergeCell ref="G3557:J3557"/>
    <mergeCell ref="C3560:J3560"/>
    <mergeCell ref="D3562:E3563"/>
    <mergeCell ref="F3562:H3563"/>
    <mergeCell ref="I3562:J3562"/>
    <mergeCell ref="I3563:J3563"/>
    <mergeCell ref="D3554:F3554"/>
    <mergeCell ref="G3554:J3554"/>
    <mergeCell ref="D3555:F3555"/>
    <mergeCell ref="G3555:J3555"/>
    <mergeCell ref="D3556:F3556"/>
    <mergeCell ref="G3556:J3556"/>
    <mergeCell ref="D3551:F3551"/>
    <mergeCell ref="G3551:J3551"/>
    <mergeCell ref="D3552:F3552"/>
    <mergeCell ref="G3552:J3552"/>
    <mergeCell ref="D3553:F3553"/>
    <mergeCell ref="G3553:J3553"/>
    <mergeCell ref="D3547:I3547"/>
    <mergeCell ref="D3548:F3548"/>
    <mergeCell ref="G3548:J3548"/>
    <mergeCell ref="D3549:I3549"/>
    <mergeCell ref="D3550:F3550"/>
    <mergeCell ref="G3550:J3550"/>
    <mergeCell ref="D3539:I3539"/>
    <mergeCell ref="D3541:F3541"/>
    <mergeCell ref="D3542:I3542"/>
    <mergeCell ref="D3544:F3544"/>
    <mergeCell ref="D3545:F3545"/>
    <mergeCell ref="D3546:F3546"/>
    <mergeCell ref="D3532:F3532"/>
    <mergeCell ref="D3533:F3533"/>
    <mergeCell ref="D3534:F3534"/>
    <mergeCell ref="D3535:F3535"/>
    <mergeCell ref="D3536:F3536"/>
    <mergeCell ref="G3537:I3537"/>
    <mergeCell ref="D3526:F3526"/>
    <mergeCell ref="D3527:F3527"/>
    <mergeCell ref="D3528:F3528"/>
    <mergeCell ref="G3529:I3529"/>
    <mergeCell ref="D3530:J3530"/>
    <mergeCell ref="D3531:J3531"/>
    <mergeCell ref="D3519:F3519"/>
    <mergeCell ref="D3520:F3520"/>
    <mergeCell ref="D3521:F3521"/>
    <mergeCell ref="G3522:I3522"/>
    <mergeCell ref="D3524:J3524"/>
    <mergeCell ref="D3525:F3525"/>
    <mergeCell ref="D3513:J3513"/>
    <mergeCell ref="D3514:F3514"/>
    <mergeCell ref="D3515:F3515"/>
    <mergeCell ref="D3516:F3516"/>
    <mergeCell ref="D3517:F3517"/>
    <mergeCell ref="D3518:F3518"/>
    <mergeCell ref="E3507:J3507"/>
    <mergeCell ref="E3508:I3509"/>
    <mergeCell ref="J3508:J3509"/>
    <mergeCell ref="E3510:I3511"/>
    <mergeCell ref="J3510:J3511"/>
    <mergeCell ref="D3512:J3512"/>
    <mergeCell ref="D3501:H3501"/>
    <mergeCell ref="I3501:J3501"/>
    <mergeCell ref="D3502:J3502"/>
    <mergeCell ref="E3504:J3504"/>
    <mergeCell ref="E3505:J3505"/>
    <mergeCell ref="E3506:J3506"/>
    <mergeCell ref="D3494:F3494"/>
    <mergeCell ref="G3494:J3494"/>
    <mergeCell ref="C3497:J3497"/>
    <mergeCell ref="D3499:E3500"/>
    <mergeCell ref="F3499:H3500"/>
    <mergeCell ref="I3499:J3499"/>
    <mergeCell ref="I3500:J3500"/>
    <mergeCell ref="D3491:F3491"/>
    <mergeCell ref="G3491:J3491"/>
    <mergeCell ref="D3492:F3492"/>
    <mergeCell ref="G3492:J3492"/>
    <mergeCell ref="D3493:F3493"/>
    <mergeCell ref="G3493:J3493"/>
    <mergeCell ref="D3488:F3488"/>
    <mergeCell ref="G3488:J3488"/>
    <mergeCell ref="D3489:F3489"/>
    <mergeCell ref="G3489:J3489"/>
    <mergeCell ref="D3490:F3490"/>
    <mergeCell ref="G3490:J3490"/>
    <mergeCell ref="D3483:F3483"/>
    <mergeCell ref="D3484:I3484"/>
    <mergeCell ref="D3485:F3485"/>
    <mergeCell ref="G3485:J3485"/>
    <mergeCell ref="D3486:I3486"/>
    <mergeCell ref="D3487:F3487"/>
    <mergeCell ref="G3487:J3487"/>
    <mergeCell ref="G3474:I3474"/>
    <mergeCell ref="D3476:I3476"/>
    <mergeCell ref="D3478:F3478"/>
    <mergeCell ref="D3479:I3479"/>
    <mergeCell ref="D3481:F3481"/>
    <mergeCell ref="D3482:F3482"/>
    <mergeCell ref="D3468:J3468"/>
    <mergeCell ref="D3469:F3469"/>
    <mergeCell ref="D3470:F3470"/>
    <mergeCell ref="D3471:F3471"/>
    <mergeCell ref="D3472:F3472"/>
    <mergeCell ref="D3473:F3473"/>
    <mergeCell ref="D3462:F3462"/>
    <mergeCell ref="D3463:F3463"/>
    <mergeCell ref="D3464:F3464"/>
    <mergeCell ref="D3465:F3465"/>
    <mergeCell ref="G3466:I3466"/>
    <mergeCell ref="D3467:J3467"/>
    <mergeCell ref="D3455:F3455"/>
    <mergeCell ref="D3456:F3456"/>
    <mergeCell ref="D3457:F3457"/>
    <mergeCell ref="G3458:I3458"/>
    <mergeCell ref="D3460:J3460"/>
    <mergeCell ref="D3461:F3461"/>
    <mergeCell ref="D3449:J3449"/>
    <mergeCell ref="D3450:F3450"/>
    <mergeCell ref="D3451:F3451"/>
    <mergeCell ref="D3452:F3452"/>
    <mergeCell ref="D3453:F3453"/>
    <mergeCell ref="D3454:F3454"/>
    <mergeCell ref="E3443:J3443"/>
    <mergeCell ref="E3444:I3445"/>
    <mergeCell ref="J3444:J3445"/>
    <mergeCell ref="E3446:I3447"/>
    <mergeCell ref="J3446:J3447"/>
    <mergeCell ref="D3448:J3448"/>
    <mergeCell ref="D3437:H3437"/>
    <mergeCell ref="I3437:J3437"/>
    <mergeCell ref="D3438:J3438"/>
    <mergeCell ref="E3440:J3440"/>
    <mergeCell ref="E3441:J3441"/>
    <mergeCell ref="E3442:J3442"/>
    <mergeCell ref="D3430:F3430"/>
    <mergeCell ref="G3430:J3430"/>
    <mergeCell ref="C3433:J3433"/>
    <mergeCell ref="D3435:E3436"/>
    <mergeCell ref="F3435:H3436"/>
    <mergeCell ref="I3435:J3435"/>
    <mergeCell ref="I3436:J3436"/>
    <mergeCell ref="D3427:F3427"/>
    <mergeCell ref="G3427:J3427"/>
    <mergeCell ref="D3428:F3428"/>
    <mergeCell ref="G3428:J3428"/>
    <mergeCell ref="D3429:F3429"/>
    <mergeCell ref="G3429:J3429"/>
    <mergeCell ref="D3424:F3424"/>
    <mergeCell ref="G3424:J3424"/>
    <mergeCell ref="D3425:F3425"/>
    <mergeCell ref="G3425:J3425"/>
    <mergeCell ref="D3426:F3426"/>
    <mergeCell ref="G3426:J3426"/>
    <mergeCell ref="D3420:I3420"/>
    <mergeCell ref="D3421:F3421"/>
    <mergeCell ref="G3421:J3421"/>
    <mergeCell ref="D3422:I3422"/>
    <mergeCell ref="D3423:F3423"/>
    <mergeCell ref="G3423:J3423"/>
    <mergeCell ref="D3412:I3412"/>
    <mergeCell ref="D3414:F3414"/>
    <mergeCell ref="D3415:I3415"/>
    <mergeCell ref="D3417:F3417"/>
    <mergeCell ref="D3418:F3418"/>
    <mergeCell ref="D3419:F3419"/>
    <mergeCell ref="D3405:F3405"/>
    <mergeCell ref="D3406:F3406"/>
    <mergeCell ref="D3407:F3407"/>
    <mergeCell ref="D3408:F3408"/>
    <mergeCell ref="D3409:F3409"/>
    <mergeCell ref="G3410:I3410"/>
    <mergeCell ref="D3399:F3399"/>
    <mergeCell ref="D3400:F3400"/>
    <mergeCell ref="D3401:F3401"/>
    <mergeCell ref="G3402:I3402"/>
    <mergeCell ref="D3403:J3403"/>
    <mergeCell ref="D3404:J3404"/>
    <mergeCell ref="D3392:F3392"/>
    <mergeCell ref="D3393:F3393"/>
    <mergeCell ref="G3394:I3394"/>
    <mergeCell ref="D3396:J3396"/>
    <mergeCell ref="D3397:F3397"/>
    <mergeCell ref="D3398:F3398"/>
    <mergeCell ref="D3386:F3386"/>
    <mergeCell ref="D3387:F3387"/>
    <mergeCell ref="D3388:F3388"/>
    <mergeCell ref="D3389:F3389"/>
    <mergeCell ref="D3390:F3390"/>
    <mergeCell ref="D3391:F3391"/>
    <mergeCell ref="E3379:J3379"/>
    <mergeCell ref="E3380:I3381"/>
    <mergeCell ref="J3380:J3381"/>
    <mergeCell ref="E3382:I3383"/>
    <mergeCell ref="J3382:J3383"/>
    <mergeCell ref="D3385:J3385"/>
    <mergeCell ref="D3373:H3373"/>
    <mergeCell ref="I3373:J3373"/>
    <mergeCell ref="D3374:J3374"/>
    <mergeCell ref="E3376:J3376"/>
    <mergeCell ref="E3377:J3377"/>
    <mergeCell ref="E3378:J3378"/>
    <mergeCell ref="D3365:F3365"/>
    <mergeCell ref="G3365:J3365"/>
    <mergeCell ref="D3366:F3366"/>
    <mergeCell ref="G3366:J3366"/>
    <mergeCell ref="C3369:J3369"/>
    <mergeCell ref="D3371:E3372"/>
    <mergeCell ref="F3371:H3372"/>
    <mergeCell ref="I3371:J3371"/>
    <mergeCell ref="I3372:J3372"/>
    <mergeCell ref="D3362:F3362"/>
    <mergeCell ref="G3362:J3362"/>
    <mergeCell ref="D3363:F3363"/>
    <mergeCell ref="G3363:J3363"/>
    <mergeCell ref="D3364:F3364"/>
    <mergeCell ref="G3364:J3364"/>
    <mergeCell ref="D3358:I3358"/>
    <mergeCell ref="D3359:F3359"/>
    <mergeCell ref="G3359:J3359"/>
    <mergeCell ref="D3360:F3360"/>
    <mergeCell ref="G3360:J3360"/>
    <mergeCell ref="D3361:F3361"/>
    <mergeCell ref="G3361:J3361"/>
    <mergeCell ref="D3351:I3351"/>
    <mergeCell ref="D3353:F3353"/>
    <mergeCell ref="D3354:F3354"/>
    <mergeCell ref="D3355:F3355"/>
    <mergeCell ref="D3356:I3356"/>
    <mergeCell ref="D3357:F3357"/>
    <mergeCell ref="G3357:J3357"/>
    <mergeCell ref="D3343:F3343"/>
    <mergeCell ref="D3344:F3344"/>
    <mergeCell ref="D3345:F3345"/>
    <mergeCell ref="G3346:I3346"/>
    <mergeCell ref="D3348:I3348"/>
    <mergeCell ref="D3350:F3350"/>
    <mergeCell ref="D3337:F3337"/>
    <mergeCell ref="G3338:I3338"/>
    <mergeCell ref="D3339:J3339"/>
    <mergeCell ref="D3340:J3340"/>
    <mergeCell ref="D3341:F3341"/>
    <mergeCell ref="D3342:F3342"/>
    <mergeCell ref="G3330:I3330"/>
    <mergeCell ref="D3332:J3332"/>
    <mergeCell ref="D3333:F3333"/>
    <mergeCell ref="D3334:F3334"/>
    <mergeCell ref="D3335:F3335"/>
    <mergeCell ref="D3336:F3336"/>
    <mergeCell ref="D3324:F3324"/>
    <mergeCell ref="D3325:F3325"/>
    <mergeCell ref="D3326:F3326"/>
    <mergeCell ref="D3327:F3327"/>
    <mergeCell ref="D3328:F3328"/>
    <mergeCell ref="D3329:F3329"/>
    <mergeCell ref="E3318:I3319"/>
    <mergeCell ref="J3318:J3319"/>
    <mergeCell ref="D3320:J3320"/>
    <mergeCell ref="D3321:J3321"/>
    <mergeCell ref="D3322:F3322"/>
    <mergeCell ref="D3323:F3323"/>
    <mergeCell ref="D3310:J3310"/>
    <mergeCell ref="E3312:J3312"/>
    <mergeCell ref="E3313:J3313"/>
    <mergeCell ref="E3314:J3314"/>
    <mergeCell ref="E3315:J3315"/>
    <mergeCell ref="E3316:I3317"/>
    <mergeCell ref="J3316:J3317"/>
    <mergeCell ref="C3305:J3305"/>
    <mergeCell ref="D3307:E3308"/>
    <mergeCell ref="F3307:H3308"/>
    <mergeCell ref="I3307:J3307"/>
    <mergeCell ref="I3308:J3308"/>
    <mergeCell ref="D3309:H3309"/>
    <mergeCell ref="I3309:J3309"/>
    <mergeCell ref="D3300:F3300"/>
    <mergeCell ref="G3300:J3300"/>
    <mergeCell ref="D3301:F3301"/>
    <mergeCell ref="G3301:J3301"/>
    <mergeCell ref="D3302:F3302"/>
    <mergeCell ref="G3302:J3302"/>
    <mergeCell ref="D3297:F3297"/>
    <mergeCell ref="G3297:J3297"/>
    <mergeCell ref="D3298:F3298"/>
    <mergeCell ref="G3298:J3298"/>
    <mergeCell ref="D3299:F3299"/>
    <mergeCell ref="G3299:J3299"/>
    <mergeCell ref="D3293:F3293"/>
    <mergeCell ref="G3293:J3293"/>
    <mergeCell ref="D3294:I3294"/>
    <mergeCell ref="D3295:F3295"/>
    <mergeCell ref="G3295:J3295"/>
    <mergeCell ref="D3296:F3296"/>
    <mergeCell ref="G3296:J3296"/>
    <mergeCell ref="D3286:F3286"/>
    <mergeCell ref="D3287:I3287"/>
    <mergeCell ref="D3289:F3289"/>
    <mergeCell ref="D3290:F3290"/>
    <mergeCell ref="D3291:F3291"/>
    <mergeCell ref="D3292:I3292"/>
    <mergeCell ref="D3278:F3278"/>
    <mergeCell ref="D3279:F3279"/>
    <mergeCell ref="D3280:F3280"/>
    <mergeCell ref="D3281:F3281"/>
    <mergeCell ref="G3282:I3282"/>
    <mergeCell ref="D3284:I3284"/>
    <mergeCell ref="D3272:F3272"/>
    <mergeCell ref="D3273:F3273"/>
    <mergeCell ref="G3274:I3274"/>
    <mergeCell ref="D3275:J3275"/>
    <mergeCell ref="D3276:J3276"/>
    <mergeCell ref="D3277:F3277"/>
    <mergeCell ref="D3265:F3265"/>
    <mergeCell ref="D3266:F3266"/>
    <mergeCell ref="G3267:I3267"/>
    <mergeCell ref="D3269:J3269"/>
    <mergeCell ref="D3270:F3270"/>
    <mergeCell ref="D3271:F3271"/>
    <mergeCell ref="D3259:F3259"/>
    <mergeCell ref="D3260:F3260"/>
    <mergeCell ref="D3261:F3261"/>
    <mergeCell ref="D3262:F3262"/>
    <mergeCell ref="D3263:F3263"/>
    <mergeCell ref="D3264:F3264"/>
    <mergeCell ref="E3252:J3252"/>
    <mergeCell ref="E3253:I3254"/>
    <mergeCell ref="J3253:J3254"/>
    <mergeCell ref="E3255:I3256"/>
    <mergeCell ref="J3255:J3256"/>
    <mergeCell ref="D3258:J3258"/>
    <mergeCell ref="D3246:H3246"/>
    <mergeCell ref="I3246:J3246"/>
    <mergeCell ref="D3247:J3247"/>
    <mergeCell ref="E3249:J3249"/>
    <mergeCell ref="E3250:J3250"/>
    <mergeCell ref="E3251:J3251"/>
    <mergeCell ref="D3239:F3239"/>
    <mergeCell ref="G3239:J3239"/>
    <mergeCell ref="C3242:J3242"/>
    <mergeCell ref="D3244:E3245"/>
    <mergeCell ref="F3244:H3245"/>
    <mergeCell ref="I3244:J3244"/>
    <mergeCell ref="I3245:J3245"/>
    <mergeCell ref="D3236:F3236"/>
    <mergeCell ref="G3236:J3236"/>
    <mergeCell ref="D3237:F3237"/>
    <mergeCell ref="G3237:J3237"/>
    <mergeCell ref="D3238:F3238"/>
    <mergeCell ref="G3238:J3238"/>
    <mergeCell ref="D3233:F3233"/>
    <mergeCell ref="G3233:J3233"/>
    <mergeCell ref="D3234:F3234"/>
    <mergeCell ref="G3234:J3234"/>
    <mergeCell ref="D3235:F3235"/>
    <mergeCell ref="G3235:J3235"/>
    <mergeCell ref="D3228:F3228"/>
    <mergeCell ref="D3229:I3229"/>
    <mergeCell ref="D3230:F3230"/>
    <mergeCell ref="G3230:J3230"/>
    <mergeCell ref="D3231:I3231"/>
    <mergeCell ref="D3232:F3232"/>
    <mergeCell ref="G3232:J3232"/>
    <mergeCell ref="G3219:I3219"/>
    <mergeCell ref="D3221:I3221"/>
    <mergeCell ref="D3223:F3223"/>
    <mergeCell ref="D3224:I3224"/>
    <mergeCell ref="D3226:F3226"/>
    <mergeCell ref="D3227:F3227"/>
    <mergeCell ref="D3213:J3213"/>
    <mergeCell ref="D3214:F3214"/>
    <mergeCell ref="D3215:F3215"/>
    <mergeCell ref="D3216:F3216"/>
    <mergeCell ref="D3217:F3217"/>
    <mergeCell ref="D3218:F3218"/>
    <mergeCell ref="D3207:F3207"/>
    <mergeCell ref="D3208:F3208"/>
    <mergeCell ref="D3209:F3209"/>
    <mergeCell ref="D3210:F3210"/>
    <mergeCell ref="G3211:I3211"/>
    <mergeCell ref="D3212:J3212"/>
    <mergeCell ref="D3201:F3201"/>
    <mergeCell ref="D3202:F3202"/>
    <mergeCell ref="D3203:F3203"/>
    <mergeCell ref="G3204:I3204"/>
    <mergeCell ref="D3205:J3205"/>
    <mergeCell ref="D3206:J3206"/>
    <mergeCell ref="D3195:J3195"/>
    <mergeCell ref="D3196:F3196"/>
    <mergeCell ref="D3197:F3197"/>
    <mergeCell ref="D3198:F3198"/>
    <mergeCell ref="D3199:F3199"/>
    <mergeCell ref="D3200:F3200"/>
    <mergeCell ref="E3189:J3189"/>
    <mergeCell ref="E3190:I3191"/>
    <mergeCell ref="J3190:J3191"/>
    <mergeCell ref="E3192:I3193"/>
    <mergeCell ref="J3192:J3193"/>
    <mergeCell ref="D3194:J3194"/>
    <mergeCell ref="D3183:H3183"/>
    <mergeCell ref="I3183:J3183"/>
    <mergeCell ref="D3184:J3184"/>
    <mergeCell ref="E3186:J3186"/>
    <mergeCell ref="E3187:J3187"/>
    <mergeCell ref="E3188:J3188"/>
    <mergeCell ref="D3176:F3176"/>
    <mergeCell ref="G3176:J3176"/>
    <mergeCell ref="C3179:J3179"/>
    <mergeCell ref="D3181:E3182"/>
    <mergeCell ref="F3181:H3182"/>
    <mergeCell ref="I3181:J3181"/>
    <mergeCell ref="I3182:J3182"/>
    <mergeCell ref="D3173:F3173"/>
    <mergeCell ref="G3173:J3173"/>
    <mergeCell ref="D3174:F3174"/>
    <mergeCell ref="G3174:J3174"/>
    <mergeCell ref="D3175:F3175"/>
    <mergeCell ref="G3175:J3175"/>
    <mergeCell ref="D3170:F3170"/>
    <mergeCell ref="G3170:J3170"/>
    <mergeCell ref="D3171:F3171"/>
    <mergeCell ref="G3171:J3171"/>
    <mergeCell ref="D3172:F3172"/>
    <mergeCell ref="G3172:J3172"/>
    <mergeCell ref="D3166:I3166"/>
    <mergeCell ref="D3167:F3167"/>
    <mergeCell ref="G3167:J3167"/>
    <mergeCell ref="D3168:I3168"/>
    <mergeCell ref="D3169:F3169"/>
    <mergeCell ref="G3169:J3169"/>
    <mergeCell ref="D3158:I3158"/>
    <mergeCell ref="D3160:F3160"/>
    <mergeCell ref="D3161:I3161"/>
    <mergeCell ref="D3163:F3163"/>
    <mergeCell ref="D3164:F3164"/>
    <mergeCell ref="D3165:F3165"/>
    <mergeCell ref="D3151:F3151"/>
    <mergeCell ref="D3152:F3152"/>
    <mergeCell ref="D3153:F3153"/>
    <mergeCell ref="D3154:F3154"/>
    <mergeCell ref="D3155:F3155"/>
    <mergeCell ref="G3156:I3156"/>
    <mergeCell ref="D3145:F3145"/>
    <mergeCell ref="D3146:F3146"/>
    <mergeCell ref="D3147:F3147"/>
    <mergeCell ref="G3148:I3148"/>
    <mergeCell ref="D3149:J3149"/>
    <mergeCell ref="D3150:J3150"/>
    <mergeCell ref="D3139:F3139"/>
    <mergeCell ref="D3140:F3140"/>
    <mergeCell ref="G3141:I3141"/>
    <mergeCell ref="D3142:J3142"/>
    <mergeCell ref="D3143:J3143"/>
    <mergeCell ref="D3144:F3144"/>
    <mergeCell ref="D3133:J3133"/>
    <mergeCell ref="D3134:F3134"/>
    <mergeCell ref="D3135:F3135"/>
    <mergeCell ref="D3136:F3136"/>
    <mergeCell ref="D3137:F3137"/>
    <mergeCell ref="D3138:F3138"/>
    <mergeCell ref="E3127:J3127"/>
    <mergeCell ref="E3128:I3129"/>
    <mergeCell ref="J3128:J3129"/>
    <mergeCell ref="E3130:I3131"/>
    <mergeCell ref="J3130:J3131"/>
    <mergeCell ref="D3132:J3132"/>
    <mergeCell ref="D3121:H3121"/>
    <mergeCell ref="I3121:J3121"/>
    <mergeCell ref="D3122:J3122"/>
    <mergeCell ref="E3124:J3124"/>
    <mergeCell ref="E3125:J3125"/>
    <mergeCell ref="E3126:J3126"/>
    <mergeCell ref="D3114:F3114"/>
    <mergeCell ref="G3114:J3114"/>
    <mergeCell ref="C3117:J3117"/>
    <mergeCell ref="D3119:E3120"/>
    <mergeCell ref="F3119:H3120"/>
    <mergeCell ref="I3119:J3119"/>
    <mergeCell ref="I3120:J3120"/>
    <mergeCell ref="D3111:F3111"/>
    <mergeCell ref="G3111:J3111"/>
    <mergeCell ref="D3112:F3112"/>
    <mergeCell ref="G3112:J3112"/>
    <mergeCell ref="D3113:F3113"/>
    <mergeCell ref="G3113:J3113"/>
    <mergeCell ref="D3108:F3108"/>
    <mergeCell ref="G3108:J3108"/>
    <mergeCell ref="D3109:F3109"/>
    <mergeCell ref="G3109:J3109"/>
    <mergeCell ref="D3110:F3110"/>
    <mergeCell ref="G3110:J3110"/>
    <mergeCell ref="D3104:I3104"/>
    <mergeCell ref="D3105:F3105"/>
    <mergeCell ref="G3105:J3105"/>
    <mergeCell ref="D3106:I3106"/>
    <mergeCell ref="D3107:F3107"/>
    <mergeCell ref="G3107:J3107"/>
    <mergeCell ref="D3096:I3096"/>
    <mergeCell ref="D3098:F3098"/>
    <mergeCell ref="D3099:I3099"/>
    <mergeCell ref="D3101:F3101"/>
    <mergeCell ref="D3102:F3102"/>
    <mergeCell ref="D3103:F3103"/>
    <mergeCell ref="D3090:F3090"/>
    <mergeCell ref="D3091:F3091"/>
    <mergeCell ref="D3092:F3092"/>
    <mergeCell ref="D3093:F3093"/>
    <mergeCell ref="G3094:I3094"/>
    <mergeCell ref="D3095:J3095"/>
    <mergeCell ref="D3084:F3084"/>
    <mergeCell ref="D3085:F3085"/>
    <mergeCell ref="G3086:I3086"/>
    <mergeCell ref="D3087:J3087"/>
    <mergeCell ref="D3088:J3088"/>
    <mergeCell ref="D3089:F3089"/>
    <mergeCell ref="D3078:F3078"/>
    <mergeCell ref="D3079:F3079"/>
    <mergeCell ref="G3080:I3080"/>
    <mergeCell ref="D3081:J3081"/>
    <mergeCell ref="D3082:J3082"/>
    <mergeCell ref="D3083:F3083"/>
    <mergeCell ref="D3072:J3072"/>
    <mergeCell ref="D3073:F3073"/>
    <mergeCell ref="D3074:F3074"/>
    <mergeCell ref="D3075:F3075"/>
    <mergeCell ref="D3076:F3076"/>
    <mergeCell ref="D3077:F3077"/>
    <mergeCell ref="E3066:J3066"/>
    <mergeCell ref="E3067:I3068"/>
    <mergeCell ref="J3067:J3068"/>
    <mergeCell ref="E3069:I3070"/>
    <mergeCell ref="J3069:J3070"/>
    <mergeCell ref="D3071:J3071"/>
    <mergeCell ref="D3060:H3060"/>
    <mergeCell ref="I3060:J3060"/>
    <mergeCell ref="D3061:J3061"/>
    <mergeCell ref="E3063:J3063"/>
    <mergeCell ref="E3064:J3064"/>
    <mergeCell ref="E3065:J3065"/>
    <mergeCell ref="D3053:F3053"/>
    <mergeCell ref="G3053:J3053"/>
    <mergeCell ref="C3056:J3056"/>
    <mergeCell ref="D3058:E3059"/>
    <mergeCell ref="F3058:H3059"/>
    <mergeCell ref="I3058:J3058"/>
    <mergeCell ref="I3059:J3059"/>
    <mergeCell ref="D3050:F3050"/>
    <mergeCell ref="G3050:J3050"/>
    <mergeCell ref="D3051:F3051"/>
    <mergeCell ref="G3051:J3051"/>
    <mergeCell ref="D3052:F3052"/>
    <mergeCell ref="G3052:J3052"/>
    <mergeCell ref="D3047:F3047"/>
    <mergeCell ref="G3047:J3047"/>
    <mergeCell ref="D3048:F3048"/>
    <mergeCell ref="G3048:J3048"/>
    <mergeCell ref="D3049:F3049"/>
    <mergeCell ref="G3049:J3049"/>
    <mergeCell ref="D3043:I3043"/>
    <mergeCell ref="D3044:F3044"/>
    <mergeCell ref="G3044:J3044"/>
    <mergeCell ref="D3045:I3045"/>
    <mergeCell ref="D3046:F3046"/>
    <mergeCell ref="G3046:J3046"/>
    <mergeCell ref="D3035:I3035"/>
    <mergeCell ref="D3037:F3037"/>
    <mergeCell ref="D3038:I3038"/>
    <mergeCell ref="D3040:F3040"/>
    <mergeCell ref="D3041:F3041"/>
    <mergeCell ref="D3042:F3042"/>
    <mergeCell ref="D3029:F3029"/>
    <mergeCell ref="D3030:F3030"/>
    <mergeCell ref="D3031:F3031"/>
    <mergeCell ref="D3032:F3032"/>
    <mergeCell ref="G3033:I3033"/>
    <mergeCell ref="D3034:J3034"/>
    <mergeCell ref="D3023:F3023"/>
    <mergeCell ref="D3024:F3024"/>
    <mergeCell ref="G3025:I3025"/>
    <mergeCell ref="D3026:J3026"/>
    <mergeCell ref="D3027:J3027"/>
    <mergeCell ref="D3028:F3028"/>
    <mergeCell ref="D3017:F3017"/>
    <mergeCell ref="D3018:F3018"/>
    <mergeCell ref="G3019:I3019"/>
    <mergeCell ref="D3020:J3020"/>
    <mergeCell ref="D3021:J3021"/>
    <mergeCell ref="D3022:F3022"/>
    <mergeCell ref="D3011:J3011"/>
    <mergeCell ref="D3012:F3012"/>
    <mergeCell ref="D3013:F3013"/>
    <mergeCell ref="D3014:F3014"/>
    <mergeCell ref="D3015:F3015"/>
    <mergeCell ref="D3016:F3016"/>
    <mergeCell ref="E3005:J3005"/>
    <mergeCell ref="E3006:I3007"/>
    <mergeCell ref="J3006:J3007"/>
    <mergeCell ref="E3008:I3009"/>
    <mergeCell ref="J3008:J3009"/>
    <mergeCell ref="D3010:J3010"/>
    <mergeCell ref="D2999:H2999"/>
    <mergeCell ref="I2999:J2999"/>
    <mergeCell ref="D3000:J3000"/>
    <mergeCell ref="E3002:J3002"/>
    <mergeCell ref="E3003:J3003"/>
    <mergeCell ref="E3004:J3004"/>
    <mergeCell ref="D2992:F2992"/>
    <mergeCell ref="G2992:J2992"/>
    <mergeCell ref="C2995:J2995"/>
    <mergeCell ref="D2997:E2998"/>
    <mergeCell ref="F2997:H2998"/>
    <mergeCell ref="I2997:J2997"/>
    <mergeCell ref="I2998:J2998"/>
    <mergeCell ref="D2989:F2989"/>
    <mergeCell ref="G2989:J2989"/>
    <mergeCell ref="D2990:F2990"/>
    <mergeCell ref="G2990:J2990"/>
    <mergeCell ref="D2991:F2991"/>
    <mergeCell ref="G2991:J2991"/>
    <mergeCell ref="D2986:F2986"/>
    <mergeCell ref="G2986:J2986"/>
    <mergeCell ref="D2987:F2987"/>
    <mergeCell ref="G2987:J2987"/>
    <mergeCell ref="D2988:F2988"/>
    <mergeCell ref="G2988:J2988"/>
    <mergeCell ref="D2982:I2982"/>
    <mergeCell ref="D2983:F2983"/>
    <mergeCell ref="G2983:J2983"/>
    <mergeCell ref="D2984:I2984"/>
    <mergeCell ref="D2985:F2985"/>
    <mergeCell ref="G2985:J2985"/>
    <mergeCell ref="D2974:I2974"/>
    <mergeCell ref="D2976:F2976"/>
    <mergeCell ref="D2977:I2977"/>
    <mergeCell ref="D2979:F2979"/>
    <mergeCell ref="D2980:F2980"/>
    <mergeCell ref="D2981:F2981"/>
    <mergeCell ref="D2968:F2968"/>
    <mergeCell ref="D2969:F2969"/>
    <mergeCell ref="D2970:F2970"/>
    <mergeCell ref="D2971:F2971"/>
    <mergeCell ref="G2972:I2972"/>
    <mergeCell ref="D2973:J2973"/>
    <mergeCell ref="D2962:F2962"/>
    <mergeCell ref="D2963:F2963"/>
    <mergeCell ref="G2964:I2964"/>
    <mergeCell ref="D2965:J2965"/>
    <mergeCell ref="D2966:J2966"/>
    <mergeCell ref="D2967:F2967"/>
    <mergeCell ref="D2956:F2956"/>
    <mergeCell ref="D2957:F2957"/>
    <mergeCell ref="G2958:I2958"/>
    <mergeCell ref="D2959:J2959"/>
    <mergeCell ref="D2960:J2960"/>
    <mergeCell ref="D2961:F2961"/>
    <mergeCell ref="D2950:J2950"/>
    <mergeCell ref="D2951:F2951"/>
    <mergeCell ref="D2952:F2952"/>
    <mergeCell ref="D2953:F2953"/>
    <mergeCell ref="D2954:F2954"/>
    <mergeCell ref="D2955:F2955"/>
    <mergeCell ref="E2944:J2944"/>
    <mergeCell ref="E2945:I2946"/>
    <mergeCell ref="J2945:J2946"/>
    <mergeCell ref="E2947:I2948"/>
    <mergeCell ref="J2947:J2948"/>
    <mergeCell ref="D2949:J2949"/>
    <mergeCell ref="D2938:H2938"/>
    <mergeCell ref="I2938:J2938"/>
    <mergeCell ref="D2939:J2939"/>
    <mergeCell ref="E2941:J2941"/>
    <mergeCell ref="E2942:J2942"/>
    <mergeCell ref="E2943:J2943"/>
    <mergeCell ref="D2931:F2931"/>
    <mergeCell ref="G2931:J2931"/>
    <mergeCell ref="C2934:J2934"/>
    <mergeCell ref="D2936:E2937"/>
    <mergeCell ref="F2936:H2937"/>
    <mergeCell ref="I2936:J2936"/>
    <mergeCell ref="I2937:J2937"/>
    <mergeCell ref="D2928:F2928"/>
    <mergeCell ref="G2928:J2928"/>
    <mergeCell ref="D2929:F2929"/>
    <mergeCell ref="G2929:J2929"/>
    <mergeCell ref="D2930:F2930"/>
    <mergeCell ref="G2930:J2930"/>
    <mergeCell ref="D2925:F2925"/>
    <mergeCell ref="G2925:J2925"/>
    <mergeCell ref="D2926:F2926"/>
    <mergeCell ref="G2926:J2926"/>
    <mergeCell ref="D2927:F2927"/>
    <mergeCell ref="G2927:J2927"/>
    <mergeCell ref="D2921:I2921"/>
    <mergeCell ref="D2922:F2922"/>
    <mergeCell ref="G2922:J2922"/>
    <mergeCell ref="D2923:I2923"/>
    <mergeCell ref="D2924:F2924"/>
    <mergeCell ref="G2924:J2924"/>
    <mergeCell ref="D2913:I2913"/>
    <mergeCell ref="D2915:F2915"/>
    <mergeCell ref="D2916:I2916"/>
    <mergeCell ref="D2918:F2918"/>
    <mergeCell ref="D2919:F2919"/>
    <mergeCell ref="D2920:F2920"/>
    <mergeCell ref="D2907:F2907"/>
    <mergeCell ref="D2908:F2908"/>
    <mergeCell ref="D2909:F2909"/>
    <mergeCell ref="D2910:F2910"/>
    <mergeCell ref="G2911:I2911"/>
    <mergeCell ref="D2912:J2912"/>
    <mergeCell ref="D2901:F2901"/>
    <mergeCell ref="D2902:F2902"/>
    <mergeCell ref="G2903:I2903"/>
    <mergeCell ref="D2904:J2904"/>
    <mergeCell ref="D2905:J2905"/>
    <mergeCell ref="D2906:F2906"/>
    <mergeCell ref="D2895:F2895"/>
    <mergeCell ref="D2896:F2896"/>
    <mergeCell ref="G2897:I2897"/>
    <mergeCell ref="D2898:J2898"/>
    <mergeCell ref="D2899:J2899"/>
    <mergeCell ref="D2900:F2900"/>
    <mergeCell ref="D2889:J2889"/>
    <mergeCell ref="D2890:F2890"/>
    <mergeCell ref="D2891:F2891"/>
    <mergeCell ref="D2892:F2892"/>
    <mergeCell ref="D2893:F2893"/>
    <mergeCell ref="D2894:F2894"/>
    <mergeCell ref="E2883:J2883"/>
    <mergeCell ref="E2884:I2885"/>
    <mergeCell ref="J2884:J2885"/>
    <mergeCell ref="E2886:I2887"/>
    <mergeCell ref="J2886:J2887"/>
    <mergeCell ref="D2888:J2888"/>
    <mergeCell ref="D2877:H2877"/>
    <mergeCell ref="I2877:J2877"/>
    <mergeCell ref="D2878:J2878"/>
    <mergeCell ref="E2880:J2880"/>
    <mergeCell ref="E2881:J2881"/>
    <mergeCell ref="E2882:J2882"/>
    <mergeCell ref="D2870:F2870"/>
    <mergeCell ref="G2870:J2870"/>
    <mergeCell ref="C2873:J2873"/>
    <mergeCell ref="D2875:E2876"/>
    <mergeCell ref="F2875:H2876"/>
    <mergeCell ref="I2875:J2875"/>
    <mergeCell ref="I2876:J2876"/>
    <mergeCell ref="D2867:F2867"/>
    <mergeCell ref="G2867:J2867"/>
    <mergeCell ref="D2868:F2868"/>
    <mergeCell ref="G2868:J2868"/>
    <mergeCell ref="D2869:F2869"/>
    <mergeCell ref="G2869:J2869"/>
    <mergeCell ref="D2864:F2864"/>
    <mergeCell ref="G2864:J2864"/>
    <mergeCell ref="D2865:F2865"/>
    <mergeCell ref="G2865:J2865"/>
    <mergeCell ref="D2866:F2866"/>
    <mergeCell ref="G2866:J2866"/>
    <mergeCell ref="D2860:I2860"/>
    <mergeCell ref="D2861:F2861"/>
    <mergeCell ref="G2861:J2861"/>
    <mergeCell ref="D2862:I2862"/>
    <mergeCell ref="D2863:F2863"/>
    <mergeCell ref="G2863:J2863"/>
    <mergeCell ref="D2852:I2852"/>
    <mergeCell ref="D2854:F2854"/>
    <mergeCell ref="D2855:I2855"/>
    <mergeCell ref="D2857:F2857"/>
    <mergeCell ref="D2858:F2858"/>
    <mergeCell ref="D2859:F2859"/>
    <mergeCell ref="D2846:F2846"/>
    <mergeCell ref="D2847:F2847"/>
    <mergeCell ref="D2848:F2848"/>
    <mergeCell ref="D2849:F2849"/>
    <mergeCell ref="G2850:I2850"/>
    <mergeCell ref="D2851:J2851"/>
    <mergeCell ref="D2840:F2840"/>
    <mergeCell ref="D2841:F2841"/>
    <mergeCell ref="G2842:I2842"/>
    <mergeCell ref="D2843:J2843"/>
    <mergeCell ref="D2844:J2844"/>
    <mergeCell ref="D2845:F2845"/>
    <mergeCell ref="D2834:F2834"/>
    <mergeCell ref="D2835:F2835"/>
    <mergeCell ref="G2836:I2836"/>
    <mergeCell ref="D2837:J2837"/>
    <mergeCell ref="D2838:J2838"/>
    <mergeCell ref="D2839:F2839"/>
    <mergeCell ref="D2828:J2828"/>
    <mergeCell ref="D2829:F2829"/>
    <mergeCell ref="D2830:F2830"/>
    <mergeCell ref="D2831:F2831"/>
    <mergeCell ref="D2832:F2832"/>
    <mergeCell ref="D2833:F2833"/>
    <mergeCell ref="E2822:J2822"/>
    <mergeCell ref="E2823:I2824"/>
    <mergeCell ref="J2823:J2824"/>
    <mergeCell ref="E2825:I2826"/>
    <mergeCell ref="J2825:J2826"/>
    <mergeCell ref="D2827:J2827"/>
    <mergeCell ref="D2816:H2816"/>
    <mergeCell ref="I2816:J2816"/>
    <mergeCell ref="D2817:J2817"/>
    <mergeCell ref="E2819:J2819"/>
    <mergeCell ref="E2820:J2820"/>
    <mergeCell ref="E2821:J2821"/>
    <mergeCell ref="D2808:F2808"/>
    <mergeCell ref="G2808:J2808"/>
    <mergeCell ref="D2809:F2809"/>
    <mergeCell ref="G2809:J2809"/>
    <mergeCell ref="C2812:J2812"/>
    <mergeCell ref="D2814:E2815"/>
    <mergeCell ref="F2814:H2815"/>
    <mergeCell ref="I2814:J2814"/>
    <mergeCell ref="I2815:J2815"/>
    <mergeCell ref="D2805:F2805"/>
    <mergeCell ref="G2805:J2805"/>
    <mergeCell ref="D2806:F2806"/>
    <mergeCell ref="G2806:J2806"/>
    <mergeCell ref="D2807:F2807"/>
    <mergeCell ref="G2807:J2807"/>
    <mergeCell ref="D2802:F2802"/>
    <mergeCell ref="G2802:J2802"/>
    <mergeCell ref="D2803:F2803"/>
    <mergeCell ref="G2803:J2803"/>
    <mergeCell ref="D2804:F2804"/>
    <mergeCell ref="G2804:J2804"/>
    <mergeCell ref="D2797:F2797"/>
    <mergeCell ref="D2798:F2798"/>
    <mergeCell ref="D2799:I2799"/>
    <mergeCell ref="D2800:F2800"/>
    <mergeCell ref="G2800:J2800"/>
    <mergeCell ref="D2801:I2801"/>
    <mergeCell ref="G2789:I2789"/>
    <mergeCell ref="D2790:J2790"/>
    <mergeCell ref="D2791:I2791"/>
    <mergeCell ref="D2793:F2793"/>
    <mergeCell ref="D2794:I2794"/>
    <mergeCell ref="D2796:F2796"/>
    <mergeCell ref="D2783:J2783"/>
    <mergeCell ref="D2784:F2784"/>
    <mergeCell ref="D2785:F2785"/>
    <mergeCell ref="D2786:F2786"/>
    <mergeCell ref="D2787:F2787"/>
    <mergeCell ref="D2788:F2788"/>
    <mergeCell ref="D2777:F2777"/>
    <mergeCell ref="D2778:F2778"/>
    <mergeCell ref="D2779:F2779"/>
    <mergeCell ref="D2780:F2780"/>
    <mergeCell ref="G2781:I2781"/>
    <mergeCell ref="D2782:J2782"/>
    <mergeCell ref="D2771:F2771"/>
    <mergeCell ref="D2772:F2772"/>
    <mergeCell ref="G2773:I2773"/>
    <mergeCell ref="D2774:J2774"/>
    <mergeCell ref="D2775:J2775"/>
    <mergeCell ref="D2776:F2776"/>
    <mergeCell ref="D2765:J2765"/>
    <mergeCell ref="D2766:F2766"/>
    <mergeCell ref="D2767:F2767"/>
    <mergeCell ref="D2768:F2768"/>
    <mergeCell ref="D2769:F2769"/>
    <mergeCell ref="D2770:F2770"/>
    <mergeCell ref="E2759:J2759"/>
    <mergeCell ref="E2760:I2761"/>
    <mergeCell ref="J2760:J2761"/>
    <mergeCell ref="E2762:I2763"/>
    <mergeCell ref="J2762:J2763"/>
    <mergeCell ref="D2764:J2764"/>
    <mergeCell ref="D2753:H2753"/>
    <mergeCell ref="I2753:J2753"/>
    <mergeCell ref="D2754:J2754"/>
    <mergeCell ref="E2756:J2756"/>
    <mergeCell ref="E2757:J2757"/>
    <mergeCell ref="E2758:J2758"/>
    <mergeCell ref="D2745:F2745"/>
    <mergeCell ref="G2745:J2745"/>
    <mergeCell ref="D2746:F2746"/>
    <mergeCell ref="G2746:J2746"/>
    <mergeCell ref="C2749:J2749"/>
    <mergeCell ref="D2751:E2752"/>
    <mergeCell ref="F2751:H2752"/>
    <mergeCell ref="I2751:J2751"/>
    <mergeCell ref="I2752:J2752"/>
    <mergeCell ref="D2742:F2742"/>
    <mergeCell ref="G2742:J2742"/>
    <mergeCell ref="D2743:F2743"/>
    <mergeCell ref="G2743:J2743"/>
    <mergeCell ref="D2744:F2744"/>
    <mergeCell ref="G2744:J2744"/>
    <mergeCell ref="D2739:F2739"/>
    <mergeCell ref="G2739:J2739"/>
    <mergeCell ref="D2740:F2740"/>
    <mergeCell ref="G2740:J2740"/>
    <mergeCell ref="D2741:F2741"/>
    <mergeCell ref="G2741:J2741"/>
    <mergeCell ref="D2734:F2734"/>
    <mergeCell ref="D2735:F2735"/>
    <mergeCell ref="D2736:I2736"/>
    <mergeCell ref="D2737:F2737"/>
    <mergeCell ref="G2737:J2737"/>
    <mergeCell ref="D2738:I2738"/>
    <mergeCell ref="D2725:F2725"/>
    <mergeCell ref="G2726:I2726"/>
    <mergeCell ref="D2728:I2728"/>
    <mergeCell ref="D2730:F2730"/>
    <mergeCell ref="D2731:I2731"/>
    <mergeCell ref="D2733:F2733"/>
    <mergeCell ref="D2719:J2719"/>
    <mergeCell ref="D2720:J2720"/>
    <mergeCell ref="D2721:F2721"/>
    <mergeCell ref="D2722:F2722"/>
    <mergeCell ref="D2723:F2723"/>
    <mergeCell ref="D2724:F2724"/>
    <mergeCell ref="D2713:J2713"/>
    <mergeCell ref="D2714:F2714"/>
    <mergeCell ref="D2715:F2715"/>
    <mergeCell ref="D2716:F2716"/>
    <mergeCell ref="D2717:F2717"/>
    <mergeCell ref="G2718:I2718"/>
    <mergeCell ref="D2706:F2706"/>
    <mergeCell ref="D2707:F2707"/>
    <mergeCell ref="D2708:F2708"/>
    <mergeCell ref="D2709:F2709"/>
    <mergeCell ref="D2710:F2710"/>
    <mergeCell ref="G2711:I2711"/>
    <mergeCell ref="D2700:J2700"/>
    <mergeCell ref="D2701:F2701"/>
    <mergeCell ref="D2702:F2702"/>
    <mergeCell ref="D2703:F2703"/>
    <mergeCell ref="D2704:F2704"/>
    <mergeCell ref="D2705:F2705"/>
    <mergeCell ref="E2694:J2694"/>
    <mergeCell ref="E2695:I2696"/>
    <mergeCell ref="J2695:J2696"/>
    <mergeCell ref="E2697:I2698"/>
    <mergeCell ref="J2697:J2698"/>
    <mergeCell ref="D2699:J2699"/>
    <mergeCell ref="D2688:H2688"/>
    <mergeCell ref="I2688:J2688"/>
    <mergeCell ref="D2689:J2689"/>
    <mergeCell ref="E2691:J2691"/>
    <mergeCell ref="E2692:J2692"/>
    <mergeCell ref="E2693:J2693"/>
    <mergeCell ref="D2680:F2680"/>
    <mergeCell ref="G2680:J2680"/>
    <mergeCell ref="D2681:F2681"/>
    <mergeCell ref="G2681:J2681"/>
    <mergeCell ref="D2686:E2687"/>
    <mergeCell ref="F2686:H2687"/>
    <mergeCell ref="I2686:J2686"/>
    <mergeCell ref="I2687:J2687"/>
    <mergeCell ref="D2677:F2677"/>
    <mergeCell ref="G2677:J2677"/>
    <mergeCell ref="D2678:F2678"/>
    <mergeCell ref="G2678:J2678"/>
    <mergeCell ref="D2679:F2679"/>
    <mergeCell ref="G2679:J2679"/>
    <mergeCell ref="D2673:I2673"/>
    <mergeCell ref="D2674:F2674"/>
    <mergeCell ref="G2674:J2674"/>
    <mergeCell ref="D2675:F2675"/>
    <mergeCell ref="G2675:J2675"/>
    <mergeCell ref="D2676:F2676"/>
    <mergeCell ref="G2676:J2676"/>
    <mergeCell ref="D2668:F2668"/>
    <mergeCell ref="D2669:F2669"/>
    <mergeCell ref="D2670:F2670"/>
    <mergeCell ref="D2671:I2671"/>
    <mergeCell ref="D2672:F2672"/>
    <mergeCell ref="G2672:J2672"/>
    <mergeCell ref="D2659:F2659"/>
    <mergeCell ref="D2660:F2660"/>
    <mergeCell ref="G2661:I2661"/>
    <mergeCell ref="D2663:I2663"/>
    <mergeCell ref="D2665:F2665"/>
    <mergeCell ref="D2666:I2666"/>
    <mergeCell ref="D2653:F2653"/>
    <mergeCell ref="G2654:I2654"/>
    <mergeCell ref="D2655:J2655"/>
    <mergeCell ref="D2656:J2656"/>
    <mergeCell ref="D2657:F2657"/>
    <mergeCell ref="D2658:F2658"/>
    <mergeCell ref="D2646:F2646"/>
    <mergeCell ref="G2647:I2647"/>
    <mergeCell ref="D2649:J2649"/>
    <mergeCell ref="D2650:F2650"/>
    <mergeCell ref="D2651:F2651"/>
    <mergeCell ref="D2652:F2652"/>
    <mergeCell ref="D2640:F2640"/>
    <mergeCell ref="D2641:F2641"/>
    <mergeCell ref="D2642:F2642"/>
    <mergeCell ref="D2643:F2643"/>
    <mergeCell ref="D2644:F2644"/>
    <mergeCell ref="D2645:F2645"/>
    <mergeCell ref="D2634:J2634"/>
    <mergeCell ref="D2635:F2635"/>
    <mergeCell ref="D2636:F2636"/>
    <mergeCell ref="D2637:F2637"/>
    <mergeCell ref="D2638:F2638"/>
    <mergeCell ref="D2639:F2639"/>
    <mergeCell ref="E2628:J2628"/>
    <mergeCell ref="E2629:I2630"/>
    <mergeCell ref="J2629:J2630"/>
    <mergeCell ref="E2631:I2632"/>
    <mergeCell ref="J2631:J2632"/>
    <mergeCell ref="D2633:J2633"/>
    <mergeCell ref="D2622:H2622"/>
    <mergeCell ref="I2622:J2622"/>
    <mergeCell ref="D2623:J2623"/>
    <mergeCell ref="E2625:J2625"/>
    <mergeCell ref="E2626:J2626"/>
    <mergeCell ref="E2627:J2627"/>
    <mergeCell ref="D2614:F2614"/>
    <mergeCell ref="G2614:J2614"/>
    <mergeCell ref="D2615:F2615"/>
    <mergeCell ref="G2615:J2615"/>
    <mergeCell ref="D2620:E2621"/>
    <mergeCell ref="F2620:H2621"/>
    <mergeCell ref="I2620:J2620"/>
    <mergeCell ref="I2621:J2621"/>
    <mergeCell ref="D2611:F2611"/>
    <mergeCell ref="G2611:J2611"/>
    <mergeCell ref="D2612:F2612"/>
    <mergeCell ref="G2612:J2612"/>
    <mergeCell ref="D2613:F2613"/>
    <mergeCell ref="G2613:J2613"/>
    <mergeCell ref="D2608:F2608"/>
    <mergeCell ref="G2608:J2608"/>
    <mergeCell ref="D2609:F2609"/>
    <mergeCell ref="G2609:J2609"/>
    <mergeCell ref="D2610:F2610"/>
    <mergeCell ref="G2610:J2610"/>
    <mergeCell ref="D2603:F2603"/>
    <mergeCell ref="D2604:F2604"/>
    <mergeCell ref="D2605:I2605"/>
    <mergeCell ref="D2606:F2606"/>
    <mergeCell ref="G2606:J2606"/>
    <mergeCell ref="D2607:I2607"/>
    <mergeCell ref="D2594:F2594"/>
    <mergeCell ref="G2595:I2595"/>
    <mergeCell ref="D2597:I2597"/>
    <mergeCell ref="D2599:F2599"/>
    <mergeCell ref="D2600:I2600"/>
    <mergeCell ref="D2602:F2602"/>
    <mergeCell ref="G2588:I2588"/>
    <mergeCell ref="D2589:J2589"/>
    <mergeCell ref="D2590:J2590"/>
    <mergeCell ref="D2591:F2591"/>
    <mergeCell ref="D2592:F2592"/>
    <mergeCell ref="D2593:F2593"/>
    <mergeCell ref="G2581:I2581"/>
    <mergeCell ref="D2583:J2583"/>
    <mergeCell ref="D2584:F2584"/>
    <mergeCell ref="D2585:F2585"/>
    <mergeCell ref="D2586:F2586"/>
    <mergeCell ref="D2587:F2587"/>
    <mergeCell ref="D2575:F2575"/>
    <mergeCell ref="D2576:F2576"/>
    <mergeCell ref="D2577:F2577"/>
    <mergeCell ref="D2578:F2578"/>
    <mergeCell ref="D2579:F2579"/>
    <mergeCell ref="D2580:F2580"/>
    <mergeCell ref="D2569:J2569"/>
    <mergeCell ref="D2570:F2570"/>
    <mergeCell ref="D2571:F2571"/>
    <mergeCell ref="D2572:F2572"/>
    <mergeCell ref="D2573:F2573"/>
    <mergeCell ref="D2574:F2574"/>
    <mergeCell ref="E2563:J2563"/>
    <mergeCell ref="E2564:I2565"/>
    <mergeCell ref="J2564:J2565"/>
    <mergeCell ref="E2566:I2567"/>
    <mergeCell ref="J2566:J2567"/>
    <mergeCell ref="D2568:J2568"/>
    <mergeCell ref="D2557:H2557"/>
    <mergeCell ref="I2557:J2557"/>
    <mergeCell ref="D2558:J2558"/>
    <mergeCell ref="E2560:J2560"/>
    <mergeCell ref="E2561:J2561"/>
    <mergeCell ref="E2562:J2562"/>
    <mergeCell ref="D2549:F2549"/>
    <mergeCell ref="G2549:J2549"/>
    <mergeCell ref="D2550:F2550"/>
    <mergeCell ref="G2550:J2550"/>
    <mergeCell ref="D2555:E2556"/>
    <mergeCell ref="F2555:H2556"/>
    <mergeCell ref="I2555:J2555"/>
    <mergeCell ref="I2556:J2556"/>
    <mergeCell ref="D2546:F2546"/>
    <mergeCell ref="G2546:J2546"/>
    <mergeCell ref="D2547:F2547"/>
    <mergeCell ref="G2547:J2547"/>
    <mergeCell ref="D2548:F2548"/>
    <mergeCell ref="G2548:J2548"/>
    <mergeCell ref="D2543:F2543"/>
    <mergeCell ref="G2543:J2543"/>
    <mergeCell ref="D2544:F2544"/>
    <mergeCell ref="G2544:J2544"/>
    <mergeCell ref="D2545:F2545"/>
    <mergeCell ref="G2545:J2545"/>
    <mergeCell ref="D2538:F2538"/>
    <mergeCell ref="D2539:F2539"/>
    <mergeCell ref="D2540:I2540"/>
    <mergeCell ref="D2541:F2541"/>
    <mergeCell ref="G2541:J2541"/>
    <mergeCell ref="D2542:I2542"/>
    <mergeCell ref="D2529:F2529"/>
    <mergeCell ref="G2530:I2530"/>
    <mergeCell ref="D2532:I2532"/>
    <mergeCell ref="D2534:F2534"/>
    <mergeCell ref="D2535:I2535"/>
    <mergeCell ref="D2537:F2537"/>
    <mergeCell ref="D2523:J2523"/>
    <mergeCell ref="D2524:J2524"/>
    <mergeCell ref="D2525:F2525"/>
    <mergeCell ref="D2526:F2526"/>
    <mergeCell ref="D2527:F2527"/>
    <mergeCell ref="D2528:F2528"/>
    <mergeCell ref="G2516:I2516"/>
    <mergeCell ref="D2518:J2518"/>
    <mergeCell ref="D2519:F2519"/>
    <mergeCell ref="D2520:F2520"/>
    <mergeCell ref="D2521:F2521"/>
    <mergeCell ref="G2522:I2522"/>
    <mergeCell ref="D2510:F2510"/>
    <mergeCell ref="D2511:F2511"/>
    <mergeCell ref="D2512:F2512"/>
    <mergeCell ref="D2513:F2513"/>
    <mergeCell ref="D2514:F2514"/>
    <mergeCell ref="D2515:F2515"/>
    <mergeCell ref="D2504:J2504"/>
    <mergeCell ref="D2505:F2505"/>
    <mergeCell ref="D2506:F2506"/>
    <mergeCell ref="D2507:F2507"/>
    <mergeCell ref="D2508:F2508"/>
    <mergeCell ref="D2509:F2509"/>
    <mergeCell ref="E2498:J2498"/>
    <mergeCell ref="E2499:I2500"/>
    <mergeCell ref="J2499:J2500"/>
    <mergeCell ref="E2501:I2502"/>
    <mergeCell ref="J2501:J2502"/>
    <mergeCell ref="D2503:J2503"/>
    <mergeCell ref="D2492:H2492"/>
    <mergeCell ref="I2492:J2492"/>
    <mergeCell ref="D2493:J2493"/>
    <mergeCell ref="E2495:J2495"/>
    <mergeCell ref="E2496:J2496"/>
    <mergeCell ref="E2497:J2497"/>
    <mergeCell ref="D2484:F2484"/>
    <mergeCell ref="G2484:J2484"/>
    <mergeCell ref="D2485:F2485"/>
    <mergeCell ref="G2485:J2485"/>
    <mergeCell ref="D2490:E2491"/>
    <mergeCell ref="F2490:H2491"/>
    <mergeCell ref="I2490:J2490"/>
    <mergeCell ref="I2491:J2491"/>
    <mergeCell ref="D2481:F2481"/>
    <mergeCell ref="G2481:J2481"/>
    <mergeCell ref="D2482:F2482"/>
    <mergeCell ref="G2482:J2482"/>
    <mergeCell ref="D2483:F2483"/>
    <mergeCell ref="G2483:J2483"/>
    <mergeCell ref="D2477:I2477"/>
    <mergeCell ref="D2478:F2478"/>
    <mergeCell ref="G2478:J2478"/>
    <mergeCell ref="D2479:F2479"/>
    <mergeCell ref="G2479:J2479"/>
    <mergeCell ref="D2480:F2480"/>
    <mergeCell ref="G2480:J2480"/>
    <mergeCell ref="D2472:F2472"/>
    <mergeCell ref="D2473:F2473"/>
    <mergeCell ref="D2474:F2474"/>
    <mergeCell ref="D2475:I2475"/>
    <mergeCell ref="D2476:F2476"/>
    <mergeCell ref="G2476:J2476"/>
    <mergeCell ref="D2463:F2463"/>
    <mergeCell ref="D2464:F2464"/>
    <mergeCell ref="G2465:I2465"/>
    <mergeCell ref="D2467:I2467"/>
    <mergeCell ref="D2469:F2469"/>
    <mergeCell ref="D2470:I2470"/>
    <mergeCell ref="G2457:I2457"/>
    <mergeCell ref="D2458:J2458"/>
    <mergeCell ref="D2459:J2459"/>
    <mergeCell ref="D2460:F2460"/>
    <mergeCell ref="D2461:F2461"/>
    <mergeCell ref="D2462:F2462"/>
    <mergeCell ref="D2450:F2450"/>
    <mergeCell ref="G2451:I2451"/>
    <mergeCell ref="D2453:J2453"/>
    <mergeCell ref="D2454:F2454"/>
    <mergeCell ref="D2455:F2455"/>
    <mergeCell ref="D2456:F2456"/>
    <mergeCell ref="D2444:F2444"/>
    <mergeCell ref="D2445:F2445"/>
    <mergeCell ref="D2446:F2446"/>
    <mergeCell ref="D2447:F2447"/>
    <mergeCell ref="D2448:F2448"/>
    <mergeCell ref="D2449:F2449"/>
    <mergeCell ref="D2438:J2438"/>
    <mergeCell ref="D2439:F2439"/>
    <mergeCell ref="D2440:F2440"/>
    <mergeCell ref="D2441:F2441"/>
    <mergeCell ref="D2442:F2442"/>
    <mergeCell ref="D2443:F2443"/>
    <mergeCell ref="E2432:J2432"/>
    <mergeCell ref="E2433:I2434"/>
    <mergeCell ref="J2433:J2434"/>
    <mergeCell ref="E2435:I2436"/>
    <mergeCell ref="J2435:J2436"/>
    <mergeCell ref="D2437:J2437"/>
    <mergeCell ref="D2426:H2426"/>
    <mergeCell ref="I2426:J2426"/>
    <mergeCell ref="D2427:J2427"/>
    <mergeCell ref="E2429:J2429"/>
    <mergeCell ref="E2430:J2430"/>
    <mergeCell ref="E2431:J2431"/>
    <mergeCell ref="D2418:F2418"/>
    <mergeCell ref="G2418:J2418"/>
    <mergeCell ref="D2419:F2419"/>
    <mergeCell ref="G2419:J2419"/>
    <mergeCell ref="D2424:E2425"/>
    <mergeCell ref="F2424:H2425"/>
    <mergeCell ref="I2424:J2424"/>
    <mergeCell ref="I2425:J2425"/>
    <mergeCell ref="D2415:F2415"/>
    <mergeCell ref="G2415:J2415"/>
    <mergeCell ref="D2416:F2416"/>
    <mergeCell ref="G2416:J2416"/>
    <mergeCell ref="D2417:F2417"/>
    <mergeCell ref="G2417:J2417"/>
    <mergeCell ref="D2411:I2411"/>
    <mergeCell ref="D2412:F2412"/>
    <mergeCell ref="G2412:J2412"/>
    <mergeCell ref="D2413:F2413"/>
    <mergeCell ref="G2413:J2413"/>
    <mergeCell ref="D2414:F2414"/>
    <mergeCell ref="G2414:J2414"/>
    <mergeCell ref="D2406:F2406"/>
    <mergeCell ref="D2407:F2407"/>
    <mergeCell ref="D2408:F2408"/>
    <mergeCell ref="D2409:I2409"/>
    <mergeCell ref="D2410:F2410"/>
    <mergeCell ref="G2410:J2410"/>
    <mergeCell ref="D2397:F2397"/>
    <mergeCell ref="D2398:F2398"/>
    <mergeCell ref="G2399:I2399"/>
    <mergeCell ref="D2401:I2401"/>
    <mergeCell ref="D2403:F2403"/>
    <mergeCell ref="D2404:I2404"/>
    <mergeCell ref="G2391:I2391"/>
    <mergeCell ref="D2392:J2392"/>
    <mergeCell ref="D2393:J2393"/>
    <mergeCell ref="D2394:F2394"/>
    <mergeCell ref="D2395:F2395"/>
    <mergeCell ref="D2396:F2396"/>
    <mergeCell ref="D2384:F2384"/>
    <mergeCell ref="G2385:I2385"/>
    <mergeCell ref="D2387:J2387"/>
    <mergeCell ref="D2388:F2388"/>
    <mergeCell ref="D2389:F2389"/>
    <mergeCell ref="D2390:F2390"/>
    <mergeCell ref="D2378:F2378"/>
    <mergeCell ref="D2379:F2379"/>
    <mergeCell ref="D2380:F2380"/>
    <mergeCell ref="D2381:F2381"/>
    <mergeCell ref="D2382:F2382"/>
    <mergeCell ref="D2383:F2383"/>
    <mergeCell ref="D2372:J2372"/>
    <mergeCell ref="D2373:F2373"/>
    <mergeCell ref="D2374:F2374"/>
    <mergeCell ref="D2375:F2375"/>
    <mergeCell ref="D2376:F2376"/>
    <mergeCell ref="D2377:F2377"/>
    <mergeCell ref="E2366:J2366"/>
    <mergeCell ref="E2367:I2368"/>
    <mergeCell ref="J2367:J2368"/>
    <mergeCell ref="E2369:I2370"/>
    <mergeCell ref="J2369:J2370"/>
    <mergeCell ref="D2371:J2371"/>
    <mergeCell ref="D2360:H2360"/>
    <mergeCell ref="I2360:J2360"/>
    <mergeCell ref="D2361:J2361"/>
    <mergeCell ref="E2363:J2363"/>
    <mergeCell ref="E2364:J2364"/>
    <mergeCell ref="E2365:J2365"/>
    <mergeCell ref="D2353:F2353"/>
    <mergeCell ref="G2353:J2353"/>
    <mergeCell ref="D2358:E2359"/>
    <mergeCell ref="F2358:H2359"/>
    <mergeCell ref="I2358:J2358"/>
    <mergeCell ref="I2359:J2359"/>
    <mergeCell ref="D2350:F2350"/>
    <mergeCell ref="G2350:J2350"/>
    <mergeCell ref="D2351:F2351"/>
    <mergeCell ref="G2351:J2351"/>
    <mergeCell ref="D2352:F2352"/>
    <mergeCell ref="G2352:J2352"/>
    <mergeCell ref="D2347:F2347"/>
    <mergeCell ref="G2347:J2347"/>
    <mergeCell ref="D2348:F2348"/>
    <mergeCell ref="G2348:J2348"/>
    <mergeCell ref="D2349:F2349"/>
    <mergeCell ref="G2349:J2349"/>
    <mergeCell ref="D2342:F2342"/>
    <mergeCell ref="D2343:I2343"/>
    <mergeCell ref="D2344:F2344"/>
    <mergeCell ref="G2344:J2344"/>
    <mergeCell ref="D2345:I2345"/>
    <mergeCell ref="D2346:F2346"/>
    <mergeCell ref="G2346:J2346"/>
    <mergeCell ref="G2333:I2333"/>
    <mergeCell ref="D2335:I2335"/>
    <mergeCell ref="D2337:F2337"/>
    <mergeCell ref="D2338:I2338"/>
    <mergeCell ref="D2340:F2340"/>
    <mergeCell ref="D2341:F2341"/>
    <mergeCell ref="D2327:J2327"/>
    <mergeCell ref="D2328:F2328"/>
    <mergeCell ref="D2329:F2329"/>
    <mergeCell ref="D2330:F2330"/>
    <mergeCell ref="D2331:F2331"/>
    <mergeCell ref="D2332:F2332"/>
    <mergeCell ref="D2321:F2321"/>
    <mergeCell ref="D2322:F2322"/>
    <mergeCell ref="D2323:F2323"/>
    <mergeCell ref="D2324:F2324"/>
    <mergeCell ref="G2325:I2325"/>
    <mergeCell ref="D2326:J2326"/>
    <mergeCell ref="D2315:F2315"/>
    <mergeCell ref="D2316:F2316"/>
    <mergeCell ref="D2317:F2317"/>
    <mergeCell ref="G2318:I2318"/>
    <mergeCell ref="D2319:J2319"/>
    <mergeCell ref="D2320:J2320"/>
    <mergeCell ref="D2309:J2309"/>
    <mergeCell ref="D2310:F2310"/>
    <mergeCell ref="D2311:F2311"/>
    <mergeCell ref="D2312:F2312"/>
    <mergeCell ref="D2313:F2313"/>
    <mergeCell ref="D2314:F2314"/>
    <mergeCell ref="E2303:J2303"/>
    <mergeCell ref="E2304:I2305"/>
    <mergeCell ref="J2304:J2305"/>
    <mergeCell ref="E2306:I2307"/>
    <mergeCell ref="J2306:J2307"/>
    <mergeCell ref="D2308:J2308"/>
    <mergeCell ref="D2297:H2297"/>
    <mergeCell ref="I2297:J2297"/>
    <mergeCell ref="D2298:J2298"/>
    <mergeCell ref="E2300:J2300"/>
    <mergeCell ref="E2301:J2301"/>
    <mergeCell ref="E2302:J2302"/>
    <mergeCell ref="D2290:F2290"/>
    <mergeCell ref="G2290:J2290"/>
    <mergeCell ref="C2293:J2293"/>
    <mergeCell ref="D2295:E2296"/>
    <mergeCell ref="F2295:H2296"/>
    <mergeCell ref="I2295:J2295"/>
    <mergeCell ref="I2296:J2296"/>
    <mergeCell ref="D2287:F2287"/>
    <mergeCell ref="G2287:J2287"/>
    <mergeCell ref="D2288:F2288"/>
    <mergeCell ref="G2288:J2288"/>
    <mergeCell ref="D2289:F2289"/>
    <mergeCell ref="G2289:J2289"/>
    <mergeCell ref="D2284:F2284"/>
    <mergeCell ref="G2284:J2284"/>
    <mergeCell ref="D2285:F2285"/>
    <mergeCell ref="G2285:J2285"/>
    <mergeCell ref="D2286:F2286"/>
    <mergeCell ref="G2286:J2286"/>
    <mergeCell ref="D2279:F2279"/>
    <mergeCell ref="D2280:I2280"/>
    <mergeCell ref="D2281:F2281"/>
    <mergeCell ref="G2281:J2281"/>
    <mergeCell ref="D2282:I2282"/>
    <mergeCell ref="D2283:F2283"/>
    <mergeCell ref="G2283:J2283"/>
    <mergeCell ref="G2270:I2270"/>
    <mergeCell ref="D2272:I2272"/>
    <mergeCell ref="D2274:F2274"/>
    <mergeCell ref="D2275:I2275"/>
    <mergeCell ref="D2277:F2277"/>
    <mergeCell ref="D2278:F2278"/>
    <mergeCell ref="D2264:J2264"/>
    <mergeCell ref="D2265:F2265"/>
    <mergeCell ref="D2266:F2266"/>
    <mergeCell ref="D2267:F2267"/>
    <mergeCell ref="D2268:F2268"/>
    <mergeCell ref="D2269:F2269"/>
    <mergeCell ref="D2258:F2258"/>
    <mergeCell ref="D2259:F2259"/>
    <mergeCell ref="D2260:F2260"/>
    <mergeCell ref="D2261:F2261"/>
    <mergeCell ref="G2262:I2262"/>
    <mergeCell ref="D2263:J2263"/>
    <mergeCell ref="D2251:F2251"/>
    <mergeCell ref="D2252:F2252"/>
    <mergeCell ref="D2253:F2253"/>
    <mergeCell ref="D2254:F2254"/>
    <mergeCell ref="G2255:I2255"/>
    <mergeCell ref="D2257:J2257"/>
    <mergeCell ref="D2245:J2245"/>
    <mergeCell ref="D2246:F2246"/>
    <mergeCell ref="D2247:F2247"/>
    <mergeCell ref="D2248:F2248"/>
    <mergeCell ref="D2249:F2249"/>
    <mergeCell ref="D2250:F2250"/>
    <mergeCell ref="E2239:J2239"/>
    <mergeCell ref="E2240:I2241"/>
    <mergeCell ref="J2240:J2241"/>
    <mergeCell ref="E2242:I2243"/>
    <mergeCell ref="J2242:J2243"/>
    <mergeCell ref="D2244:J2244"/>
    <mergeCell ref="D2233:H2233"/>
    <mergeCell ref="I2233:J2233"/>
    <mergeCell ref="D2234:J2234"/>
    <mergeCell ref="E2236:J2236"/>
    <mergeCell ref="E2237:J2237"/>
    <mergeCell ref="E2238:J2238"/>
    <mergeCell ref="D2226:F2226"/>
    <mergeCell ref="G2226:J2226"/>
    <mergeCell ref="C2229:J2229"/>
    <mergeCell ref="D2231:E2232"/>
    <mergeCell ref="F2231:H2232"/>
    <mergeCell ref="I2231:J2231"/>
    <mergeCell ref="I2232:J2232"/>
    <mergeCell ref="D2223:F2223"/>
    <mergeCell ref="G2223:J2223"/>
    <mergeCell ref="D2224:F2224"/>
    <mergeCell ref="G2224:J2224"/>
    <mergeCell ref="D2225:F2225"/>
    <mergeCell ref="G2225:J2225"/>
    <mergeCell ref="D2220:F2220"/>
    <mergeCell ref="G2220:J2220"/>
    <mergeCell ref="D2221:F2221"/>
    <mergeCell ref="G2221:J2221"/>
    <mergeCell ref="D2222:F2222"/>
    <mergeCell ref="G2222:J2222"/>
    <mergeCell ref="D2215:F2215"/>
    <mergeCell ref="D2216:I2216"/>
    <mergeCell ref="D2217:F2217"/>
    <mergeCell ref="G2217:J2217"/>
    <mergeCell ref="D2218:I2218"/>
    <mergeCell ref="D2219:F2219"/>
    <mergeCell ref="G2219:J2219"/>
    <mergeCell ref="G2206:I2206"/>
    <mergeCell ref="D2208:I2208"/>
    <mergeCell ref="D2210:F2210"/>
    <mergeCell ref="D2211:I2211"/>
    <mergeCell ref="D2213:F2213"/>
    <mergeCell ref="D2214:F2214"/>
    <mergeCell ref="D2200:J2200"/>
    <mergeCell ref="D2201:F2201"/>
    <mergeCell ref="D2202:F2202"/>
    <mergeCell ref="D2203:F2203"/>
    <mergeCell ref="D2204:F2204"/>
    <mergeCell ref="D2205:F2205"/>
    <mergeCell ref="D2194:F2194"/>
    <mergeCell ref="D2195:F2195"/>
    <mergeCell ref="D2196:F2196"/>
    <mergeCell ref="D2197:F2197"/>
    <mergeCell ref="G2198:I2198"/>
    <mergeCell ref="D2199:J2199"/>
    <mergeCell ref="D2187:F2187"/>
    <mergeCell ref="D2188:F2188"/>
    <mergeCell ref="D2189:F2189"/>
    <mergeCell ref="D2190:F2190"/>
    <mergeCell ref="G2191:I2191"/>
    <mergeCell ref="D2193:J2193"/>
    <mergeCell ref="D2181:J2181"/>
    <mergeCell ref="D2182:F2182"/>
    <mergeCell ref="D2183:F2183"/>
    <mergeCell ref="D2184:F2184"/>
    <mergeCell ref="D2185:F2185"/>
    <mergeCell ref="D2186:F2186"/>
    <mergeCell ref="E2175:J2175"/>
    <mergeCell ref="E2176:I2177"/>
    <mergeCell ref="J2176:J2177"/>
    <mergeCell ref="E2178:I2179"/>
    <mergeCell ref="J2178:J2179"/>
    <mergeCell ref="D2180:J2180"/>
    <mergeCell ref="D2169:H2169"/>
    <mergeCell ref="I2169:J2169"/>
    <mergeCell ref="D2170:J2170"/>
    <mergeCell ref="E2172:J2172"/>
    <mergeCell ref="E2173:J2173"/>
    <mergeCell ref="E2174:J2174"/>
    <mergeCell ref="D2162:F2162"/>
    <mergeCell ref="G2162:J2162"/>
    <mergeCell ref="C2165:J2165"/>
    <mergeCell ref="D2167:E2168"/>
    <mergeCell ref="F2167:H2168"/>
    <mergeCell ref="I2167:J2167"/>
    <mergeCell ref="I2168:J2168"/>
    <mergeCell ref="D2159:F2159"/>
    <mergeCell ref="G2159:J2159"/>
    <mergeCell ref="D2160:F2160"/>
    <mergeCell ref="G2160:J2160"/>
    <mergeCell ref="D2161:F2161"/>
    <mergeCell ref="G2161:J2161"/>
    <mergeCell ref="D2156:F2156"/>
    <mergeCell ref="G2156:J2156"/>
    <mergeCell ref="D2157:F2157"/>
    <mergeCell ref="G2157:J2157"/>
    <mergeCell ref="D2158:F2158"/>
    <mergeCell ref="G2158:J2158"/>
    <mergeCell ref="D2151:F2151"/>
    <mergeCell ref="D2152:I2152"/>
    <mergeCell ref="D2153:F2153"/>
    <mergeCell ref="G2153:J2153"/>
    <mergeCell ref="D2154:I2154"/>
    <mergeCell ref="D2155:F2155"/>
    <mergeCell ref="G2155:J2155"/>
    <mergeCell ref="G2142:I2142"/>
    <mergeCell ref="D2144:I2144"/>
    <mergeCell ref="D2146:F2146"/>
    <mergeCell ref="D2147:I2147"/>
    <mergeCell ref="D2149:F2149"/>
    <mergeCell ref="D2150:F2150"/>
    <mergeCell ref="D2136:J2136"/>
    <mergeCell ref="D2137:F2137"/>
    <mergeCell ref="D2138:F2138"/>
    <mergeCell ref="D2139:F2139"/>
    <mergeCell ref="D2140:F2140"/>
    <mergeCell ref="D2141:F2141"/>
    <mergeCell ref="D2130:F2130"/>
    <mergeCell ref="D2131:F2131"/>
    <mergeCell ref="D2132:F2132"/>
    <mergeCell ref="D2133:F2133"/>
    <mergeCell ref="G2134:I2134"/>
    <mergeCell ref="D2135:J2135"/>
    <mergeCell ref="D2123:F2123"/>
    <mergeCell ref="D2124:F2124"/>
    <mergeCell ref="D2125:F2125"/>
    <mergeCell ref="D2126:F2126"/>
    <mergeCell ref="G2127:I2127"/>
    <mergeCell ref="D2129:J2129"/>
    <mergeCell ref="D2117:J2117"/>
    <mergeCell ref="D2118:F2118"/>
    <mergeCell ref="D2119:F2119"/>
    <mergeCell ref="D2120:F2120"/>
    <mergeCell ref="D2121:F2121"/>
    <mergeCell ref="D2122:F2122"/>
    <mergeCell ref="E2111:J2111"/>
    <mergeCell ref="E2112:I2113"/>
    <mergeCell ref="J2112:J2113"/>
    <mergeCell ref="E2114:I2115"/>
    <mergeCell ref="J2114:J2115"/>
    <mergeCell ref="D2116:J2116"/>
    <mergeCell ref="D2105:H2105"/>
    <mergeCell ref="I2105:J2105"/>
    <mergeCell ref="D2106:J2106"/>
    <mergeCell ref="E2108:J2108"/>
    <mergeCell ref="E2109:J2109"/>
    <mergeCell ref="E2110:J2110"/>
    <mergeCell ref="D2098:F2098"/>
    <mergeCell ref="G2098:J2098"/>
    <mergeCell ref="C2101:J2101"/>
    <mergeCell ref="D2103:E2104"/>
    <mergeCell ref="F2103:H2104"/>
    <mergeCell ref="I2103:J2103"/>
    <mergeCell ref="I2104:J2104"/>
    <mergeCell ref="D2095:F2095"/>
    <mergeCell ref="G2095:J2095"/>
    <mergeCell ref="D2096:F2096"/>
    <mergeCell ref="G2096:J2096"/>
    <mergeCell ref="D2097:F2097"/>
    <mergeCell ref="G2097:J2097"/>
    <mergeCell ref="D2092:F2092"/>
    <mergeCell ref="G2092:J2092"/>
    <mergeCell ref="D2093:F2093"/>
    <mergeCell ref="G2093:J2093"/>
    <mergeCell ref="D2094:F2094"/>
    <mergeCell ref="G2094:J2094"/>
    <mergeCell ref="D2087:F2087"/>
    <mergeCell ref="D2088:I2088"/>
    <mergeCell ref="D2089:F2089"/>
    <mergeCell ref="G2089:J2089"/>
    <mergeCell ref="D2090:I2090"/>
    <mergeCell ref="D2091:F2091"/>
    <mergeCell ref="G2091:J2091"/>
    <mergeCell ref="G2078:I2078"/>
    <mergeCell ref="D2080:I2080"/>
    <mergeCell ref="D2082:F2082"/>
    <mergeCell ref="D2083:I2083"/>
    <mergeCell ref="D2085:F2085"/>
    <mergeCell ref="D2086:F2086"/>
    <mergeCell ref="D2072:J2072"/>
    <mergeCell ref="D2073:F2073"/>
    <mergeCell ref="D2074:F2074"/>
    <mergeCell ref="D2075:F2075"/>
    <mergeCell ref="D2076:F2076"/>
    <mergeCell ref="D2077:F2077"/>
    <mergeCell ref="D2066:F2066"/>
    <mergeCell ref="D2067:F2067"/>
    <mergeCell ref="D2068:F2068"/>
    <mergeCell ref="D2069:F2069"/>
    <mergeCell ref="G2070:I2070"/>
    <mergeCell ref="D2071:J2071"/>
    <mergeCell ref="D2059:F2059"/>
    <mergeCell ref="D2060:F2060"/>
    <mergeCell ref="D2061:F2061"/>
    <mergeCell ref="D2062:F2062"/>
    <mergeCell ref="G2063:I2063"/>
    <mergeCell ref="D2065:J2065"/>
    <mergeCell ref="D2053:J2053"/>
    <mergeCell ref="D2054:F2054"/>
    <mergeCell ref="D2055:F2055"/>
    <mergeCell ref="D2056:F2056"/>
    <mergeCell ref="D2057:F2057"/>
    <mergeCell ref="D2058:F2058"/>
    <mergeCell ref="E2047:J2047"/>
    <mergeCell ref="E2048:I2049"/>
    <mergeCell ref="J2048:J2049"/>
    <mergeCell ref="E2050:I2051"/>
    <mergeCell ref="J2050:J2051"/>
    <mergeCell ref="D2052:J2052"/>
    <mergeCell ref="D2041:H2041"/>
    <mergeCell ref="I2041:J2041"/>
    <mergeCell ref="D2042:J2042"/>
    <mergeCell ref="E2044:J2044"/>
    <mergeCell ref="E2045:J2045"/>
    <mergeCell ref="E2046:J2046"/>
    <mergeCell ref="D2034:F2034"/>
    <mergeCell ref="G2034:J2034"/>
    <mergeCell ref="C2037:J2037"/>
    <mergeCell ref="D2039:E2040"/>
    <mergeCell ref="F2039:H2040"/>
    <mergeCell ref="I2039:J2039"/>
    <mergeCell ref="I2040:J2040"/>
    <mergeCell ref="D2031:F2031"/>
    <mergeCell ref="G2031:J2031"/>
    <mergeCell ref="D2032:F2032"/>
    <mergeCell ref="G2032:J2032"/>
    <mergeCell ref="D2033:F2033"/>
    <mergeCell ref="G2033:J2033"/>
    <mergeCell ref="D2028:F2028"/>
    <mergeCell ref="G2028:J2028"/>
    <mergeCell ref="D2029:F2029"/>
    <mergeCell ref="G2029:J2029"/>
    <mergeCell ref="D2030:F2030"/>
    <mergeCell ref="G2030:J2030"/>
    <mergeCell ref="D2023:F2023"/>
    <mergeCell ref="D2024:I2024"/>
    <mergeCell ref="D2025:F2025"/>
    <mergeCell ref="G2025:J2025"/>
    <mergeCell ref="D2026:I2026"/>
    <mergeCell ref="D2027:F2027"/>
    <mergeCell ref="G2027:J2027"/>
    <mergeCell ref="G2014:I2014"/>
    <mergeCell ref="D2016:I2016"/>
    <mergeCell ref="D2018:F2018"/>
    <mergeCell ref="D2019:I2019"/>
    <mergeCell ref="D2021:F2021"/>
    <mergeCell ref="D2022:F2022"/>
    <mergeCell ref="D2008:J2008"/>
    <mergeCell ref="D2009:F2009"/>
    <mergeCell ref="D2010:F2010"/>
    <mergeCell ref="D2011:F2011"/>
    <mergeCell ref="D2012:F2012"/>
    <mergeCell ref="D2013:F2013"/>
    <mergeCell ref="D2002:F2002"/>
    <mergeCell ref="D2003:F2003"/>
    <mergeCell ref="D2004:F2004"/>
    <mergeCell ref="D2005:F2005"/>
    <mergeCell ref="G2006:I2006"/>
    <mergeCell ref="D2007:J2007"/>
    <mergeCell ref="D1995:F1995"/>
    <mergeCell ref="D1996:F1996"/>
    <mergeCell ref="D1997:F1997"/>
    <mergeCell ref="D1998:F1998"/>
    <mergeCell ref="G1999:I1999"/>
    <mergeCell ref="D2001:J2001"/>
    <mergeCell ref="D1989:J1989"/>
    <mergeCell ref="D1990:F1990"/>
    <mergeCell ref="D1991:F1991"/>
    <mergeCell ref="D1992:F1992"/>
    <mergeCell ref="D1993:F1993"/>
    <mergeCell ref="D1994:F1994"/>
    <mergeCell ref="E1983:J1983"/>
    <mergeCell ref="E1984:I1985"/>
    <mergeCell ref="J1984:J1985"/>
    <mergeCell ref="E1986:I1987"/>
    <mergeCell ref="J1986:J1987"/>
    <mergeCell ref="D1988:J1988"/>
    <mergeCell ref="D1977:H1977"/>
    <mergeCell ref="I1977:J1977"/>
    <mergeCell ref="D1978:J1978"/>
    <mergeCell ref="E1980:J1980"/>
    <mergeCell ref="E1981:J1981"/>
    <mergeCell ref="E1982:J1982"/>
    <mergeCell ref="D1970:F1970"/>
    <mergeCell ref="G1970:J1970"/>
    <mergeCell ref="C1973:J1973"/>
    <mergeCell ref="D1975:E1976"/>
    <mergeCell ref="F1975:H1976"/>
    <mergeCell ref="I1975:J1975"/>
    <mergeCell ref="I1976:J1976"/>
    <mergeCell ref="D1967:F1967"/>
    <mergeCell ref="G1967:J1967"/>
    <mergeCell ref="D1968:F1968"/>
    <mergeCell ref="G1968:J1968"/>
    <mergeCell ref="D1969:F1969"/>
    <mergeCell ref="G1969:J1969"/>
    <mergeCell ref="D1964:F1964"/>
    <mergeCell ref="G1964:J1964"/>
    <mergeCell ref="D1965:F1965"/>
    <mergeCell ref="G1965:J1965"/>
    <mergeCell ref="D1966:F1966"/>
    <mergeCell ref="G1966:J1966"/>
    <mergeCell ref="D1959:F1959"/>
    <mergeCell ref="D1960:I1960"/>
    <mergeCell ref="D1961:F1961"/>
    <mergeCell ref="G1961:J1961"/>
    <mergeCell ref="D1962:I1962"/>
    <mergeCell ref="D1963:F1963"/>
    <mergeCell ref="G1963:J1963"/>
    <mergeCell ref="G1950:I1950"/>
    <mergeCell ref="D1952:I1952"/>
    <mergeCell ref="D1954:F1954"/>
    <mergeCell ref="D1955:I1955"/>
    <mergeCell ref="D1957:F1957"/>
    <mergeCell ref="D1958:F1958"/>
    <mergeCell ref="G1944:I1944"/>
    <mergeCell ref="D1945:J1945"/>
    <mergeCell ref="D1946:J1946"/>
    <mergeCell ref="D1947:F1947"/>
    <mergeCell ref="D1948:F1948"/>
    <mergeCell ref="D1949:F1949"/>
    <mergeCell ref="G1937:I1937"/>
    <mergeCell ref="D1939:J1939"/>
    <mergeCell ref="D1940:F1940"/>
    <mergeCell ref="D1941:F1941"/>
    <mergeCell ref="D1942:F1942"/>
    <mergeCell ref="D1943:F1943"/>
    <mergeCell ref="D1931:F1931"/>
    <mergeCell ref="D1932:F1932"/>
    <mergeCell ref="D1933:F1933"/>
    <mergeCell ref="D1934:F1934"/>
    <mergeCell ref="D1935:F1935"/>
    <mergeCell ref="D1936:F1936"/>
    <mergeCell ref="D1925:J1925"/>
    <mergeCell ref="D1926:F1926"/>
    <mergeCell ref="D1927:F1927"/>
    <mergeCell ref="D1928:F1928"/>
    <mergeCell ref="D1929:F1929"/>
    <mergeCell ref="D1930:F1930"/>
    <mergeCell ref="E1919:J1919"/>
    <mergeCell ref="E1920:I1921"/>
    <mergeCell ref="J1920:J1921"/>
    <mergeCell ref="E1922:I1923"/>
    <mergeCell ref="J1922:J1923"/>
    <mergeCell ref="D1924:J1924"/>
    <mergeCell ref="D1913:H1913"/>
    <mergeCell ref="I1913:J1913"/>
    <mergeCell ref="D1914:J1914"/>
    <mergeCell ref="E1916:J1916"/>
    <mergeCell ref="E1917:J1917"/>
    <mergeCell ref="E1918:J1918"/>
    <mergeCell ref="D1906:F1906"/>
    <mergeCell ref="G1906:J1906"/>
    <mergeCell ref="C1909:J1909"/>
    <mergeCell ref="D1911:E1912"/>
    <mergeCell ref="F1911:H1912"/>
    <mergeCell ref="I1911:J1911"/>
    <mergeCell ref="I1912:J1912"/>
    <mergeCell ref="D1903:F1903"/>
    <mergeCell ref="G1903:J1903"/>
    <mergeCell ref="D1904:F1904"/>
    <mergeCell ref="G1904:J1904"/>
    <mergeCell ref="D1905:F1905"/>
    <mergeCell ref="G1905:J1905"/>
    <mergeCell ref="D1900:F1900"/>
    <mergeCell ref="G1900:J1900"/>
    <mergeCell ref="D1901:F1901"/>
    <mergeCell ref="G1901:J1901"/>
    <mergeCell ref="D1902:F1902"/>
    <mergeCell ref="G1902:J1902"/>
    <mergeCell ref="D1895:F1895"/>
    <mergeCell ref="D1896:I1896"/>
    <mergeCell ref="D1897:F1897"/>
    <mergeCell ref="G1897:J1897"/>
    <mergeCell ref="D1898:I1898"/>
    <mergeCell ref="D1899:F1899"/>
    <mergeCell ref="G1899:J1899"/>
    <mergeCell ref="G1886:I1886"/>
    <mergeCell ref="D1888:I1888"/>
    <mergeCell ref="D1890:F1890"/>
    <mergeCell ref="D1891:I1891"/>
    <mergeCell ref="D1893:F1893"/>
    <mergeCell ref="D1894:F1894"/>
    <mergeCell ref="D1880:J1880"/>
    <mergeCell ref="D1881:F1881"/>
    <mergeCell ref="D1882:F1882"/>
    <mergeCell ref="D1883:F1883"/>
    <mergeCell ref="D1884:F1884"/>
    <mergeCell ref="D1885:F1885"/>
    <mergeCell ref="D1874:F1874"/>
    <mergeCell ref="D1875:F1875"/>
    <mergeCell ref="D1876:F1876"/>
    <mergeCell ref="D1877:F1877"/>
    <mergeCell ref="G1878:I1878"/>
    <mergeCell ref="D1879:J1879"/>
    <mergeCell ref="D1867:F1867"/>
    <mergeCell ref="D1868:F1868"/>
    <mergeCell ref="D1869:F1869"/>
    <mergeCell ref="D1870:F1870"/>
    <mergeCell ref="G1871:I1871"/>
    <mergeCell ref="D1873:J1873"/>
    <mergeCell ref="D1861:J1861"/>
    <mergeCell ref="D1862:F1862"/>
    <mergeCell ref="D1863:F1863"/>
    <mergeCell ref="D1864:F1864"/>
    <mergeCell ref="D1865:F1865"/>
    <mergeCell ref="D1866:F1866"/>
    <mergeCell ref="E1855:J1855"/>
    <mergeCell ref="E1856:I1857"/>
    <mergeCell ref="J1856:J1857"/>
    <mergeCell ref="E1858:I1859"/>
    <mergeCell ref="J1858:J1859"/>
    <mergeCell ref="D1860:J1860"/>
    <mergeCell ref="D1849:H1849"/>
    <mergeCell ref="I1849:J1849"/>
    <mergeCell ref="D1850:J1850"/>
    <mergeCell ref="E1852:J1852"/>
    <mergeCell ref="E1853:J1853"/>
    <mergeCell ref="E1854:J1854"/>
    <mergeCell ref="D1842:F1842"/>
    <mergeCell ref="G1842:J1842"/>
    <mergeCell ref="C1845:J1845"/>
    <mergeCell ref="D1847:E1848"/>
    <mergeCell ref="F1847:H1848"/>
    <mergeCell ref="I1847:J1847"/>
    <mergeCell ref="I1848:J1848"/>
    <mergeCell ref="D1839:F1839"/>
    <mergeCell ref="G1839:J1839"/>
    <mergeCell ref="D1840:F1840"/>
    <mergeCell ref="G1840:J1840"/>
    <mergeCell ref="D1841:F1841"/>
    <mergeCell ref="G1841:J1841"/>
    <mergeCell ref="D1836:F1836"/>
    <mergeCell ref="G1836:J1836"/>
    <mergeCell ref="D1837:F1837"/>
    <mergeCell ref="G1837:J1837"/>
    <mergeCell ref="D1838:F1838"/>
    <mergeCell ref="G1838:J1838"/>
    <mergeCell ref="D1831:F1831"/>
    <mergeCell ref="D1832:I1832"/>
    <mergeCell ref="D1833:F1833"/>
    <mergeCell ref="G1833:J1833"/>
    <mergeCell ref="D1834:I1834"/>
    <mergeCell ref="D1835:F1835"/>
    <mergeCell ref="G1835:J1835"/>
    <mergeCell ref="G1822:I1822"/>
    <mergeCell ref="D1824:I1824"/>
    <mergeCell ref="D1826:F1826"/>
    <mergeCell ref="D1827:I1827"/>
    <mergeCell ref="D1829:F1829"/>
    <mergeCell ref="D1830:F1830"/>
    <mergeCell ref="D1816:J1816"/>
    <mergeCell ref="D1817:F1817"/>
    <mergeCell ref="D1818:F1818"/>
    <mergeCell ref="D1819:F1819"/>
    <mergeCell ref="D1820:F1820"/>
    <mergeCell ref="D1821:F1821"/>
    <mergeCell ref="D1810:F1810"/>
    <mergeCell ref="D1811:F1811"/>
    <mergeCell ref="D1812:F1812"/>
    <mergeCell ref="D1813:F1813"/>
    <mergeCell ref="G1814:I1814"/>
    <mergeCell ref="D1815:J1815"/>
    <mergeCell ref="D1803:F1803"/>
    <mergeCell ref="D1804:F1804"/>
    <mergeCell ref="D1805:F1805"/>
    <mergeCell ref="D1806:F1806"/>
    <mergeCell ref="G1807:I1807"/>
    <mergeCell ref="D1809:J1809"/>
    <mergeCell ref="D1797:J1797"/>
    <mergeCell ref="D1798:F1798"/>
    <mergeCell ref="D1799:F1799"/>
    <mergeCell ref="D1800:F1800"/>
    <mergeCell ref="D1801:F1801"/>
    <mergeCell ref="D1802:F1802"/>
    <mergeCell ref="E1791:J1791"/>
    <mergeCell ref="E1792:I1793"/>
    <mergeCell ref="J1792:J1793"/>
    <mergeCell ref="E1794:I1795"/>
    <mergeCell ref="J1794:J1795"/>
    <mergeCell ref="D1796:J1796"/>
    <mergeCell ref="D1785:H1785"/>
    <mergeCell ref="I1785:J1785"/>
    <mergeCell ref="D1786:J1786"/>
    <mergeCell ref="E1788:J1788"/>
    <mergeCell ref="E1789:J1789"/>
    <mergeCell ref="E1790:J1790"/>
    <mergeCell ref="D1778:F1778"/>
    <mergeCell ref="G1778:J1778"/>
    <mergeCell ref="C1781:J1781"/>
    <mergeCell ref="D1783:E1784"/>
    <mergeCell ref="F1783:H1784"/>
    <mergeCell ref="I1783:J1783"/>
    <mergeCell ref="I1784:J1784"/>
    <mergeCell ref="D1775:F1775"/>
    <mergeCell ref="G1775:J1775"/>
    <mergeCell ref="D1776:F1776"/>
    <mergeCell ref="G1776:J1776"/>
    <mergeCell ref="D1777:F1777"/>
    <mergeCell ref="G1777:J1777"/>
    <mergeCell ref="D1772:F1772"/>
    <mergeCell ref="G1772:J1772"/>
    <mergeCell ref="D1773:F1773"/>
    <mergeCell ref="G1773:J1773"/>
    <mergeCell ref="D1774:F1774"/>
    <mergeCell ref="G1774:J1774"/>
    <mergeCell ref="D1767:F1767"/>
    <mergeCell ref="D1768:I1768"/>
    <mergeCell ref="D1769:F1769"/>
    <mergeCell ref="G1769:J1769"/>
    <mergeCell ref="D1770:I1770"/>
    <mergeCell ref="D1771:F1771"/>
    <mergeCell ref="G1771:J1771"/>
    <mergeCell ref="G1758:I1758"/>
    <mergeCell ref="D1760:I1760"/>
    <mergeCell ref="D1762:F1762"/>
    <mergeCell ref="D1763:I1763"/>
    <mergeCell ref="D1765:F1765"/>
    <mergeCell ref="D1766:F1766"/>
    <mergeCell ref="G1752:I1752"/>
    <mergeCell ref="D1753:J1753"/>
    <mergeCell ref="D1754:J1754"/>
    <mergeCell ref="D1755:F1755"/>
    <mergeCell ref="D1756:F1756"/>
    <mergeCell ref="D1757:F1757"/>
    <mergeCell ref="G1745:I1745"/>
    <mergeCell ref="D1747:J1747"/>
    <mergeCell ref="D1748:F1748"/>
    <mergeCell ref="D1749:F1749"/>
    <mergeCell ref="D1750:F1750"/>
    <mergeCell ref="D1751:F1751"/>
    <mergeCell ref="D1739:F1739"/>
    <mergeCell ref="D1740:F1740"/>
    <mergeCell ref="D1741:F1741"/>
    <mergeCell ref="D1742:F1742"/>
    <mergeCell ref="D1743:F1743"/>
    <mergeCell ref="D1744:F1744"/>
    <mergeCell ref="D1733:J1733"/>
    <mergeCell ref="D1734:F1734"/>
    <mergeCell ref="D1735:F1735"/>
    <mergeCell ref="D1736:F1736"/>
    <mergeCell ref="D1737:F1737"/>
    <mergeCell ref="D1738:F1738"/>
    <mergeCell ref="E1727:J1727"/>
    <mergeCell ref="E1728:I1729"/>
    <mergeCell ref="J1728:J1729"/>
    <mergeCell ref="E1730:I1731"/>
    <mergeCell ref="J1730:J1731"/>
    <mergeCell ref="D1732:J1732"/>
    <mergeCell ref="D1721:H1721"/>
    <mergeCell ref="I1721:J1721"/>
    <mergeCell ref="D1722:J1722"/>
    <mergeCell ref="E1724:J1724"/>
    <mergeCell ref="E1725:J1725"/>
    <mergeCell ref="E1726:J1726"/>
    <mergeCell ref="D1714:F1714"/>
    <mergeCell ref="G1714:J1714"/>
    <mergeCell ref="C1717:J1717"/>
    <mergeCell ref="D1719:E1720"/>
    <mergeCell ref="F1719:H1720"/>
    <mergeCell ref="I1719:J1719"/>
    <mergeCell ref="I1720:J1720"/>
    <mergeCell ref="D1711:F1711"/>
    <mergeCell ref="G1711:J1711"/>
    <mergeCell ref="D1712:F1712"/>
    <mergeCell ref="G1712:J1712"/>
    <mergeCell ref="D1713:F1713"/>
    <mergeCell ref="G1713:J1713"/>
    <mergeCell ref="D1708:F1708"/>
    <mergeCell ref="G1708:J1708"/>
    <mergeCell ref="D1709:F1709"/>
    <mergeCell ref="G1709:J1709"/>
    <mergeCell ref="D1710:F1710"/>
    <mergeCell ref="G1710:J1710"/>
    <mergeCell ref="D1704:I1704"/>
    <mergeCell ref="D1705:F1705"/>
    <mergeCell ref="G1705:J1705"/>
    <mergeCell ref="D1706:I1706"/>
    <mergeCell ref="D1707:F1707"/>
    <mergeCell ref="G1707:J1707"/>
    <mergeCell ref="D1696:I1696"/>
    <mergeCell ref="D1698:F1698"/>
    <mergeCell ref="D1699:I1699"/>
    <mergeCell ref="D1701:F1701"/>
    <mergeCell ref="D1702:F1702"/>
    <mergeCell ref="D1703:F1703"/>
    <mergeCell ref="D1689:F1689"/>
    <mergeCell ref="D1690:F1690"/>
    <mergeCell ref="D1691:F1691"/>
    <mergeCell ref="D1692:F1692"/>
    <mergeCell ref="D1693:F1693"/>
    <mergeCell ref="G1694:I1694"/>
    <mergeCell ref="D1683:F1683"/>
    <mergeCell ref="D1684:F1684"/>
    <mergeCell ref="D1685:F1685"/>
    <mergeCell ref="G1686:I1686"/>
    <mergeCell ref="D1687:J1687"/>
    <mergeCell ref="D1688:J1688"/>
    <mergeCell ref="D1676:F1676"/>
    <mergeCell ref="D1677:F1677"/>
    <mergeCell ref="D1678:F1678"/>
    <mergeCell ref="G1679:I1679"/>
    <mergeCell ref="D1681:J1681"/>
    <mergeCell ref="D1682:F1682"/>
    <mergeCell ref="D1670:J1670"/>
    <mergeCell ref="D1671:F1671"/>
    <mergeCell ref="D1672:F1672"/>
    <mergeCell ref="D1673:F1673"/>
    <mergeCell ref="D1674:F1674"/>
    <mergeCell ref="D1675:F1675"/>
    <mergeCell ref="E1664:J1664"/>
    <mergeCell ref="E1665:I1666"/>
    <mergeCell ref="J1665:J1666"/>
    <mergeCell ref="E1667:I1668"/>
    <mergeCell ref="J1667:J1668"/>
    <mergeCell ref="D1669:J1669"/>
    <mergeCell ref="D1658:H1658"/>
    <mergeCell ref="I1658:J1658"/>
    <mergeCell ref="D1659:J1659"/>
    <mergeCell ref="E1661:J1661"/>
    <mergeCell ref="E1662:J1662"/>
    <mergeCell ref="E1663:J1663"/>
    <mergeCell ref="D1651:F1651"/>
    <mergeCell ref="G1651:J1651"/>
    <mergeCell ref="C1654:J1654"/>
    <mergeCell ref="D1656:E1657"/>
    <mergeCell ref="F1656:H1657"/>
    <mergeCell ref="I1656:J1656"/>
    <mergeCell ref="I1657:J1657"/>
    <mergeCell ref="D1648:F1648"/>
    <mergeCell ref="G1648:J1648"/>
    <mergeCell ref="D1649:F1649"/>
    <mergeCell ref="G1649:J1649"/>
    <mergeCell ref="D1650:F1650"/>
    <mergeCell ref="G1650:J1650"/>
    <mergeCell ref="D1645:F1645"/>
    <mergeCell ref="G1645:J1645"/>
    <mergeCell ref="D1646:F1646"/>
    <mergeCell ref="G1646:J1646"/>
    <mergeCell ref="D1647:F1647"/>
    <mergeCell ref="G1647:J1647"/>
    <mergeCell ref="D1641:I1641"/>
    <mergeCell ref="D1642:F1642"/>
    <mergeCell ref="G1642:J1642"/>
    <mergeCell ref="D1643:I1643"/>
    <mergeCell ref="D1644:F1644"/>
    <mergeCell ref="G1644:J1644"/>
    <mergeCell ref="D1633:I1633"/>
    <mergeCell ref="D1635:F1635"/>
    <mergeCell ref="D1636:I1636"/>
    <mergeCell ref="D1638:F1638"/>
    <mergeCell ref="D1639:F1639"/>
    <mergeCell ref="D1640:F1640"/>
    <mergeCell ref="D1626:F1626"/>
    <mergeCell ref="D1627:F1627"/>
    <mergeCell ref="D1628:F1628"/>
    <mergeCell ref="D1629:F1629"/>
    <mergeCell ref="D1630:F1630"/>
    <mergeCell ref="G1631:I1631"/>
    <mergeCell ref="D1620:F1620"/>
    <mergeCell ref="D1621:F1621"/>
    <mergeCell ref="D1622:F1622"/>
    <mergeCell ref="G1623:I1623"/>
    <mergeCell ref="D1624:J1624"/>
    <mergeCell ref="D1625:J1625"/>
    <mergeCell ref="D1613:F1613"/>
    <mergeCell ref="D1614:F1614"/>
    <mergeCell ref="D1615:F1615"/>
    <mergeCell ref="G1616:I1616"/>
    <mergeCell ref="D1618:J1618"/>
    <mergeCell ref="D1619:F1619"/>
    <mergeCell ref="D1607:J1607"/>
    <mergeCell ref="D1608:F1608"/>
    <mergeCell ref="D1609:F1609"/>
    <mergeCell ref="D1610:F1610"/>
    <mergeCell ref="D1611:F1611"/>
    <mergeCell ref="D1612:F1612"/>
    <mergeCell ref="E1601:J1601"/>
    <mergeCell ref="E1602:I1603"/>
    <mergeCell ref="J1602:J1603"/>
    <mergeCell ref="E1604:I1605"/>
    <mergeCell ref="J1604:J1605"/>
    <mergeCell ref="D1606:J1606"/>
    <mergeCell ref="D1595:H1595"/>
    <mergeCell ref="I1595:J1595"/>
    <mergeCell ref="D1596:J1596"/>
    <mergeCell ref="E1598:J1598"/>
    <mergeCell ref="E1599:J1599"/>
    <mergeCell ref="E1600:J1600"/>
    <mergeCell ref="D1588:F1588"/>
    <mergeCell ref="G1588:J1588"/>
    <mergeCell ref="C1591:J1591"/>
    <mergeCell ref="D1593:E1594"/>
    <mergeCell ref="F1593:H1594"/>
    <mergeCell ref="I1593:J1593"/>
    <mergeCell ref="I1594:J1594"/>
    <mergeCell ref="D1585:F1585"/>
    <mergeCell ref="G1585:J1585"/>
    <mergeCell ref="D1586:F1586"/>
    <mergeCell ref="G1586:J1586"/>
    <mergeCell ref="D1587:F1587"/>
    <mergeCell ref="G1587:J1587"/>
    <mergeCell ref="D1582:F1582"/>
    <mergeCell ref="G1582:J1582"/>
    <mergeCell ref="D1583:F1583"/>
    <mergeCell ref="G1583:J1583"/>
    <mergeCell ref="D1584:F1584"/>
    <mergeCell ref="G1584:J1584"/>
    <mergeCell ref="D1578:I1578"/>
    <mergeCell ref="D1579:F1579"/>
    <mergeCell ref="G1579:J1579"/>
    <mergeCell ref="D1580:I1580"/>
    <mergeCell ref="D1581:F1581"/>
    <mergeCell ref="G1581:J1581"/>
    <mergeCell ref="D1570:I1570"/>
    <mergeCell ref="D1572:F1572"/>
    <mergeCell ref="D1573:I1573"/>
    <mergeCell ref="D1575:F1575"/>
    <mergeCell ref="D1576:F1576"/>
    <mergeCell ref="D1577:F1577"/>
    <mergeCell ref="D1563:F1563"/>
    <mergeCell ref="D1564:F1564"/>
    <mergeCell ref="D1565:F1565"/>
    <mergeCell ref="D1566:F1566"/>
    <mergeCell ref="D1567:F1567"/>
    <mergeCell ref="G1568:I1568"/>
    <mergeCell ref="D1557:F1557"/>
    <mergeCell ref="D1558:F1558"/>
    <mergeCell ref="D1559:F1559"/>
    <mergeCell ref="G1560:I1560"/>
    <mergeCell ref="D1561:J1561"/>
    <mergeCell ref="D1562:J1562"/>
    <mergeCell ref="D1550:F1550"/>
    <mergeCell ref="D1551:F1551"/>
    <mergeCell ref="D1552:F1552"/>
    <mergeCell ref="G1553:I1553"/>
    <mergeCell ref="D1555:J1555"/>
    <mergeCell ref="D1556:F1556"/>
    <mergeCell ref="D1544:J1544"/>
    <mergeCell ref="D1545:F1545"/>
    <mergeCell ref="D1546:F1546"/>
    <mergeCell ref="D1547:F1547"/>
    <mergeCell ref="D1548:F1548"/>
    <mergeCell ref="D1549:F1549"/>
    <mergeCell ref="E1538:J1538"/>
    <mergeCell ref="E1539:I1540"/>
    <mergeCell ref="J1539:J1540"/>
    <mergeCell ref="E1541:I1542"/>
    <mergeCell ref="J1541:J1542"/>
    <mergeCell ref="D1543:J1543"/>
    <mergeCell ref="D1532:H1532"/>
    <mergeCell ref="I1532:J1532"/>
    <mergeCell ref="D1533:J1533"/>
    <mergeCell ref="E1535:J1535"/>
    <mergeCell ref="E1536:J1536"/>
    <mergeCell ref="E1537:J1537"/>
    <mergeCell ref="D1525:F1525"/>
    <mergeCell ref="G1525:J1525"/>
    <mergeCell ref="C1528:J1528"/>
    <mergeCell ref="D1530:E1531"/>
    <mergeCell ref="F1530:H1531"/>
    <mergeCell ref="I1530:J1530"/>
    <mergeCell ref="I1531:J1531"/>
    <mergeCell ref="D1522:F1522"/>
    <mergeCell ref="G1522:J1522"/>
    <mergeCell ref="D1523:F1523"/>
    <mergeCell ref="G1523:J1523"/>
    <mergeCell ref="D1524:F1524"/>
    <mergeCell ref="G1524:J1524"/>
    <mergeCell ref="D1519:F1519"/>
    <mergeCell ref="G1519:J1519"/>
    <mergeCell ref="D1520:F1520"/>
    <mergeCell ref="G1520:J1520"/>
    <mergeCell ref="D1521:F1521"/>
    <mergeCell ref="G1521:J1521"/>
    <mergeCell ref="D1514:F1514"/>
    <mergeCell ref="D1515:I1515"/>
    <mergeCell ref="D1516:F1516"/>
    <mergeCell ref="G1516:J1516"/>
    <mergeCell ref="D1517:I1517"/>
    <mergeCell ref="D1518:F1518"/>
    <mergeCell ref="G1518:J1518"/>
    <mergeCell ref="G1505:I1505"/>
    <mergeCell ref="D1507:I1507"/>
    <mergeCell ref="D1509:F1509"/>
    <mergeCell ref="D1510:I1510"/>
    <mergeCell ref="D1512:F1512"/>
    <mergeCell ref="D1513:F1513"/>
    <mergeCell ref="D1499:J1499"/>
    <mergeCell ref="D1500:F1500"/>
    <mergeCell ref="D1501:F1501"/>
    <mergeCell ref="D1502:F1502"/>
    <mergeCell ref="D1503:F1503"/>
    <mergeCell ref="D1504:F1504"/>
    <mergeCell ref="D1493:F1493"/>
    <mergeCell ref="D1494:F1494"/>
    <mergeCell ref="D1495:F1495"/>
    <mergeCell ref="D1496:F1496"/>
    <mergeCell ref="G1497:I1497"/>
    <mergeCell ref="D1498:J1498"/>
    <mergeCell ref="D1486:F1486"/>
    <mergeCell ref="D1487:F1487"/>
    <mergeCell ref="D1488:F1488"/>
    <mergeCell ref="D1489:F1489"/>
    <mergeCell ref="G1490:I1490"/>
    <mergeCell ref="D1492:J1492"/>
    <mergeCell ref="D1480:J1480"/>
    <mergeCell ref="D1481:F1481"/>
    <mergeCell ref="D1482:F1482"/>
    <mergeCell ref="D1483:F1483"/>
    <mergeCell ref="D1484:F1484"/>
    <mergeCell ref="D1485:F1485"/>
    <mergeCell ref="E1474:J1474"/>
    <mergeCell ref="E1475:I1476"/>
    <mergeCell ref="J1475:J1476"/>
    <mergeCell ref="E1477:I1478"/>
    <mergeCell ref="J1477:J1478"/>
    <mergeCell ref="D1479:J1479"/>
    <mergeCell ref="D1468:H1468"/>
    <mergeCell ref="I1468:J1468"/>
    <mergeCell ref="D1469:J1469"/>
    <mergeCell ref="E1471:J1471"/>
    <mergeCell ref="E1472:J1472"/>
    <mergeCell ref="E1473:J1473"/>
    <mergeCell ref="D1461:F1461"/>
    <mergeCell ref="G1461:J1461"/>
    <mergeCell ref="C1464:J1464"/>
    <mergeCell ref="D1466:E1467"/>
    <mergeCell ref="F1466:H1467"/>
    <mergeCell ref="I1466:J1466"/>
    <mergeCell ref="I1467:J1467"/>
    <mergeCell ref="D1458:F1458"/>
    <mergeCell ref="G1458:J1458"/>
    <mergeCell ref="D1459:F1459"/>
    <mergeCell ref="G1459:J1459"/>
    <mergeCell ref="D1460:F1460"/>
    <mergeCell ref="G1460:J1460"/>
    <mergeCell ref="D1455:F1455"/>
    <mergeCell ref="G1455:J1455"/>
    <mergeCell ref="D1456:F1456"/>
    <mergeCell ref="G1456:J1456"/>
    <mergeCell ref="D1457:F1457"/>
    <mergeCell ref="G1457:J1457"/>
    <mergeCell ref="D1451:I1451"/>
    <mergeCell ref="D1452:F1452"/>
    <mergeCell ref="G1452:J1452"/>
    <mergeCell ref="D1453:I1453"/>
    <mergeCell ref="D1454:F1454"/>
    <mergeCell ref="G1454:J1454"/>
    <mergeCell ref="D1443:I1443"/>
    <mergeCell ref="D1445:F1445"/>
    <mergeCell ref="D1446:I1446"/>
    <mergeCell ref="D1448:F1448"/>
    <mergeCell ref="D1449:F1449"/>
    <mergeCell ref="D1450:F1450"/>
    <mergeCell ref="D1436:F1436"/>
    <mergeCell ref="D1437:F1437"/>
    <mergeCell ref="D1438:F1438"/>
    <mergeCell ref="D1439:F1439"/>
    <mergeCell ref="D1440:F1440"/>
    <mergeCell ref="G1441:I1441"/>
    <mergeCell ref="D1430:F1430"/>
    <mergeCell ref="D1431:F1431"/>
    <mergeCell ref="D1432:F1432"/>
    <mergeCell ref="G1433:I1433"/>
    <mergeCell ref="D1434:J1434"/>
    <mergeCell ref="D1435:J1435"/>
    <mergeCell ref="D1423:F1423"/>
    <mergeCell ref="D1424:F1424"/>
    <mergeCell ref="D1425:F1425"/>
    <mergeCell ref="G1426:I1426"/>
    <mergeCell ref="D1428:J1428"/>
    <mergeCell ref="D1429:F1429"/>
    <mergeCell ref="D1417:J1417"/>
    <mergeCell ref="D1418:F1418"/>
    <mergeCell ref="D1419:F1419"/>
    <mergeCell ref="D1420:F1420"/>
    <mergeCell ref="D1421:F1421"/>
    <mergeCell ref="D1422:F1422"/>
    <mergeCell ref="E1411:J1411"/>
    <mergeCell ref="E1412:I1413"/>
    <mergeCell ref="J1412:J1413"/>
    <mergeCell ref="E1414:I1415"/>
    <mergeCell ref="J1414:J1415"/>
    <mergeCell ref="D1416:J1416"/>
    <mergeCell ref="D1405:H1405"/>
    <mergeCell ref="I1405:J1405"/>
    <mergeCell ref="D1406:J1406"/>
    <mergeCell ref="E1408:J1408"/>
    <mergeCell ref="E1409:J1409"/>
    <mergeCell ref="E1410:J1410"/>
    <mergeCell ref="D1398:F1398"/>
    <mergeCell ref="G1398:J1398"/>
    <mergeCell ref="C1401:J1401"/>
    <mergeCell ref="D1403:E1404"/>
    <mergeCell ref="F1403:H1404"/>
    <mergeCell ref="I1403:J1403"/>
    <mergeCell ref="I1404:J1404"/>
    <mergeCell ref="D1395:F1395"/>
    <mergeCell ref="G1395:J1395"/>
    <mergeCell ref="D1396:F1396"/>
    <mergeCell ref="G1396:J1396"/>
    <mergeCell ref="D1397:F1397"/>
    <mergeCell ref="G1397:J1397"/>
    <mergeCell ref="D1392:F1392"/>
    <mergeCell ref="G1392:J1392"/>
    <mergeCell ref="D1393:F1393"/>
    <mergeCell ref="G1393:J1393"/>
    <mergeCell ref="D1394:F1394"/>
    <mergeCell ref="G1394:J1394"/>
    <mergeCell ref="D1388:I1388"/>
    <mergeCell ref="D1389:F1389"/>
    <mergeCell ref="G1389:J1389"/>
    <mergeCell ref="D1390:I1390"/>
    <mergeCell ref="D1391:F1391"/>
    <mergeCell ref="G1391:J1391"/>
    <mergeCell ref="D1380:I1380"/>
    <mergeCell ref="D1382:F1382"/>
    <mergeCell ref="D1383:I1383"/>
    <mergeCell ref="D1385:F1385"/>
    <mergeCell ref="D1386:F1386"/>
    <mergeCell ref="D1387:F1387"/>
    <mergeCell ref="D1373:F1373"/>
    <mergeCell ref="D1374:F1374"/>
    <mergeCell ref="D1375:F1375"/>
    <mergeCell ref="D1376:F1376"/>
    <mergeCell ref="D1377:F1377"/>
    <mergeCell ref="G1378:I1378"/>
    <mergeCell ref="D1367:F1367"/>
    <mergeCell ref="D1368:F1368"/>
    <mergeCell ref="D1369:F1369"/>
    <mergeCell ref="G1370:I1370"/>
    <mergeCell ref="D1371:J1371"/>
    <mergeCell ref="D1372:J1372"/>
    <mergeCell ref="D1360:F1360"/>
    <mergeCell ref="D1361:F1361"/>
    <mergeCell ref="D1362:F1362"/>
    <mergeCell ref="G1363:I1363"/>
    <mergeCell ref="D1365:J1365"/>
    <mergeCell ref="D1366:F1366"/>
    <mergeCell ref="D1354:J1354"/>
    <mergeCell ref="D1355:F1355"/>
    <mergeCell ref="D1356:F1356"/>
    <mergeCell ref="D1357:F1357"/>
    <mergeCell ref="D1358:F1358"/>
    <mergeCell ref="D1359:F1359"/>
    <mergeCell ref="E1348:J1348"/>
    <mergeCell ref="E1349:I1350"/>
    <mergeCell ref="J1349:J1350"/>
    <mergeCell ref="E1351:I1352"/>
    <mergeCell ref="J1351:J1352"/>
    <mergeCell ref="D1353:J1353"/>
    <mergeCell ref="D1342:H1342"/>
    <mergeCell ref="I1342:J1342"/>
    <mergeCell ref="D1343:J1343"/>
    <mergeCell ref="E1345:J1345"/>
    <mergeCell ref="E1346:J1346"/>
    <mergeCell ref="E1347:J1347"/>
    <mergeCell ref="C1338:J1338"/>
    <mergeCell ref="D1340:E1341"/>
    <mergeCell ref="F1340:H1341"/>
    <mergeCell ref="I1340:J1340"/>
    <mergeCell ref="I1341:J1341"/>
    <mergeCell ref="D1335:F1335"/>
    <mergeCell ref="G1335:J1335"/>
    <mergeCell ref="D1332:F1332"/>
    <mergeCell ref="G1332:J1332"/>
    <mergeCell ref="D1333:F1333"/>
    <mergeCell ref="G1333:J1333"/>
    <mergeCell ref="D1334:F1334"/>
    <mergeCell ref="G1334:J1334"/>
    <mergeCell ref="D1329:F1329"/>
    <mergeCell ref="G1329:J1329"/>
    <mergeCell ref="D1330:F1330"/>
    <mergeCell ref="G1330:J1330"/>
    <mergeCell ref="D1331:F1331"/>
    <mergeCell ref="G1331:J1331"/>
    <mergeCell ref="D1324:F1324"/>
    <mergeCell ref="D1325:I1325"/>
    <mergeCell ref="D1326:F1326"/>
    <mergeCell ref="G1326:J1326"/>
    <mergeCell ref="D1327:I1327"/>
    <mergeCell ref="D1328:F1328"/>
    <mergeCell ref="G1328:J1328"/>
    <mergeCell ref="G1315:I1315"/>
    <mergeCell ref="D1317:I1317"/>
    <mergeCell ref="D1319:F1319"/>
    <mergeCell ref="D1320:I1320"/>
    <mergeCell ref="D1322:F1322"/>
    <mergeCell ref="D1323:F1323"/>
    <mergeCell ref="G1309:I1309"/>
    <mergeCell ref="D1310:J1310"/>
    <mergeCell ref="D1311:J1311"/>
    <mergeCell ref="D1312:F1312"/>
    <mergeCell ref="D1313:F1313"/>
    <mergeCell ref="D1314:F1314"/>
    <mergeCell ref="G1302:I1302"/>
    <mergeCell ref="D1304:J1304"/>
    <mergeCell ref="D1305:F1305"/>
    <mergeCell ref="D1306:F1306"/>
    <mergeCell ref="D1307:F1307"/>
    <mergeCell ref="D1308:F1308"/>
    <mergeCell ref="D1296:F1296"/>
    <mergeCell ref="D1297:F1297"/>
    <mergeCell ref="D1298:F1298"/>
    <mergeCell ref="D1299:F1299"/>
    <mergeCell ref="D1300:F1300"/>
    <mergeCell ref="D1301:F1301"/>
    <mergeCell ref="D1290:J1290"/>
    <mergeCell ref="D1291:F1291"/>
    <mergeCell ref="D1292:F1292"/>
    <mergeCell ref="D1293:F1293"/>
    <mergeCell ref="D1294:F1294"/>
    <mergeCell ref="D1295:F1295"/>
    <mergeCell ref="E1284:J1284"/>
    <mergeCell ref="E1285:I1286"/>
    <mergeCell ref="J1285:J1286"/>
    <mergeCell ref="E1287:I1288"/>
    <mergeCell ref="J1287:J1288"/>
    <mergeCell ref="D1289:J1289"/>
    <mergeCell ref="D1278:H1278"/>
    <mergeCell ref="I1278:J1278"/>
    <mergeCell ref="D1279:J1279"/>
    <mergeCell ref="E1281:J1281"/>
    <mergeCell ref="E1282:J1282"/>
    <mergeCell ref="E1283:J1283"/>
    <mergeCell ref="D1270:F1270"/>
    <mergeCell ref="G1270:J1270"/>
    <mergeCell ref="D1271:F1271"/>
    <mergeCell ref="G1271:J1271"/>
    <mergeCell ref="C1274:J1274"/>
    <mergeCell ref="D1276:E1277"/>
    <mergeCell ref="F1276:H1277"/>
    <mergeCell ref="I1276:J1276"/>
    <mergeCell ref="I1277:J1277"/>
    <mergeCell ref="D1265:F1265"/>
    <mergeCell ref="G1265:J1265"/>
    <mergeCell ref="D1266:F1269"/>
    <mergeCell ref="G1266:J1266"/>
    <mergeCell ref="G1267:J1267"/>
    <mergeCell ref="G1268:J1268"/>
    <mergeCell ref="G1269:J1269"/>
    <mergeCell ref="D1261:I1261"/>
    <mergeCell ref="D1262:F1262"/>
    <mergeCell ref="G1262:J1262"/>
    <mergeCell ref="D1263:I1263"/>
    <mergeCell ref="D1264:F1264"/>
    <mergeCell ref="G1264:J1264"/>
    <mergeCell ref="D1253:I1253"/>
    <mergeCell ref="D1255:F1255"/>
    <mergeCell ref="D1256:I1256"/>
    <mergeCell ref="D1258:F1258"/>
    <mergeCell ref="D1259:F1259"/>
    <mergeCell ref="D1260:F1260"/>
    <mergeCell ref="D1246:F1246"/>
    <mergeCell ref="D1247:F1247"/>
    <mergeCell ref="D1248:F1248"/>
    <mergeCell ref="D1249:F1249"/>
    <mergeCell ref="D1250:F1250"/>
    <mergeCell ref="G1251:I1251"/>
    <mergeCell ref="D1240:F1240"/>
    <mergeCell ref="D1241:F1241"/>
    <mergeCell ref="D1242:F1242"/>
    <mergeCell ref="G1243:I1243"/>
    <mergeCell ref="D1244:J1244"/>
    <mergeCell ref="D1245:J1245"/>
    <mergeCell ref="D1233:F1233"/>
    <mergeCell ref="D1234:F1234"/>
    <mergeCell ref="D1235:F1235"/>
    <mergeCell ref="G1236:I1236"/>
    <mergeCell ref="D1238:J1238"/>
    <mergeCell ref="D1239:F1239"/>
    <mergeCell ref="D1227:J1227"/>
    <mergeCell ref="D1228:F1228"/>
    <mergeCell ref="D1229:F1229"/>
    <mergeCell ref="D1230:F1230"/>
    <mergeCell ref="D1231:F1231"/>
    <mergeCell ref="D1232:F1232"/>
    <mergeCell ref="E1221:J1221"/>
    <mergeCell ref="E1222:I1223"/>
    <mergeCell ref="J1222:J1223"/>
    <mergeCell ref="E1224:I1225"/>
    <mergeCell ref="J1224:J1225"/>
    <mergeCell ref="D1226:J1226"/>
    <mergeCell ref="D1215:H1215"/>
    <mergeCell ref="I1215:J1215"/>
    <mergeCell ref="D1216:J1216"/>
    <mergeCell ref="E1218:J1218"/>
    <mergeCell ref="E1219:J1219"/>
    <mergeCell ref="E1220:J1220"/>
    <mergeCell ref="D1208:F1208"/>
    <mergeCell ref="G1208:J1208"/>
    <mergeCell ref="C1211:J1211"/>
    <mergeCell ref="D1213:E1214"/>
    <mergeCell ref="F1213:H1214"/>
    <mergeCell ref="I1213:J1213"/>
    <mergeCell ref="I1214:J1214"/>
    <mergeCell ref="D1205:F1205"/>
    <mergeCell ref="G1205:J1205"/>
    <mergeCell ref="D1206:F1206"/>
    <mergeCell ref="G1206:J1206"/>
    <mergeCell ref="D1207:F1207"/>
    <mergeCell ref="G1207:J1207"/>
    <mergeCell ref="D1202:F1202"/>
    <mergeCell ref="G1202:J1202"/>
    <mergeCell ref="D1203:F1203"/>
    <mergeCell ref="G1203:J1203"/>
    <mergeCell ref="D1204:F1204"/>
    <mergeCell ref="G1204:J1204"/>
    <mergeCell ref="D1197:F1197"/>
    <mergeCell ref="D1198:I1198"/>
    <mergeCell ref="D1199:F1199"/>
    <mergeCell ref="G1199:J1199"/>
    <mergeCell ref="D1200:I1200"/>
    <mergeCell ref="D1201:F1201"/>
    <mergeCell ref="G1201:J1201"/>
    <mergeCell ref="G1188:I1188"/>
    <mergeCell ref="D1190:I1190"/>
    <mergeCell ref="D1192:F1192"/>
    <mergeCell ref="D1193:I1193"/>
    <mergeCell ref="D1195:F1195"/>
    <mergeCell ref="D1196:F1196"/>
    <mergeCell ref="G1181:I1181"/>
    <mergeCell ref="D1183:J1183"/>
    <mergeCell ref="D1184:F1184"/>
    <mergeCell ref="D1185:F1185"/>
    <mergeCell ref="D1186:F1186"/>
    <mergeCell ref="D1187:F1187"/>
    <mergeCell ref="D1175:J1175"/>
    <mergeCell ref="D1176:F1176"/>
    <mergeCell ref="D1177:F1177"/>
    <mergeCell ref="D1178:F1178"/>
    <mergeCell ref="D1179:F1179"/>
    <mergeCell ref="D1180:F1180"/>
    <mergeCell ref="D1169:F1169"/>
    <mergeCell ref="D1170:F1170"/>
    <mergeCell ref="D1171:F1171"/>
    <mergeCell ref="D1172:F1172"/>
    <mergeCell ref="G1173:I1173"/>
    <mergeCell ref="D1174:J1174"/>
    <mergeCell ref="D1163:F1163"/>
    <mergeCell ref="D1164:F1164"/>
    <mergeCell ref="G1165:I1165"/>
    <mergeCell ref="D1166:J1166"/>
    <mergeCell ref="D1167:J1167"/>
    <mergeCell ref="D1168:F1168"/>
    <mergeCell ref="D1157:J1157"/>
    <mergeCell ref="D1158:F1158"/>
    <mergeCell ref="D1159:F1159"/>
    <mergeCell ref="D1160:F1160"/>
    <mergeCell ref="D1161:F1161"/>
    <mergeCell ref="D1162:F1162"/>
    <mergeCell ref="E1151:J1151"/>
    <mergeCell ref="E1152:I1153"/>
    <mergeCell ref="J1152:J1153"/>
    <mergeCell ref="E1154:I1155"/>
    <mergeCell ref="J1154:J1155"/>
    <mergeCell ref="D1156:J1156"/>
    <mergeCell ref="D1145:H1145"/>
    <mergeCell ref="I1145:J1145"/>
    <mergeCell ref="D1146:J1146"/>
    <mergeCell ref="E1148:J1148"/>
    <mergeCell ref="E1149:J1149"/>
    <mergeCell ref="E1150:J1150"/>
    <mergeCell ref="D1138:F1138"/>
    <mergeCell ref="G1138:J1138"/>
    <mergeCell ref="C1141:J1141"/>
    <mergeCell ref="D1143:E1144"/>
    <mergeCell ref="F1143:H1144"/>
    <mergeCell ref="I1143:J1143"/>
    <mergeCell ref="I1144:J1144"/>
    <mergeCell ref="D1135:F1135"/>
    <mergeCell ref="G1135:J1135"/>
    <mergeCell ref="D1136:F1136"/>
    <mergeCell ref="G1136:J1136"/>
    <mergeCell ref="D1137:F1137"/>
    <mergeCell ref="G1137:J1137"/>
    <mergeCell ref="D1132:F1132"/>
    <mergeCell ref="G1132:J1132"/>
    <mergeCell ref="D1133:F1133"/>
    <mergeCell ref="G1133:J1133"/>
    <mergeCell ref="D1134:F1134"/>
    <mergeCell ref="G1134:J1134"/>
    <mergeCell ref="D1127:F1127"/>
    <mergeCell ref="D1128:I1128"/>
    <mergeCell ref="D1129:F1129"/>
    <mergeCell ref="G1129:J1129"/>
    <mergeCell ref="D1130:I1130"/>
    <mergeCell ref="D1131:F1131"/>
    <mergeCell ref="G1131:J1131"/>
    <mergeCell ref="G1118:I1118"/>
    <mergeCell ref="D1120:I1120"/>
    <mergeCell ref="D1122:F1122"/>
    <mergeCell ref="D1123:I1123"/>
    <mergeCell ref="D1125:F1125"/>
    <mergeCell ref="D1126:F1126"/>
    <mergeCell ref="D1112:J1112"/>
    <mergeCell ref="D1113:F1113"/>
    <mergeCell ref="D1114:F1114"/>
    <mergeCell ref="D1115:F1115"/>
    <mergeCell ref="D1116:F1116"/>
    <mergeCell ref="D1117:F1117"/>
    <mergeCell ref="E1106:J1106"/>
    <mergeCell ref="E1107:I1108"/>
    <mergeCell ref="J1107:J1108"/>
    <mergeCell ref="E1109:I1110"/>
    <mergeCell ref="J1109:J1110"/>
    <mergeCell ref="D1111:J1111"/>
    <mergeCell ref="D1100:H1100"/>
    <mergeCell ref="I1100:J1100"/>
    <mergeCell ref="D1101:J1101"/>
    <mergeCell ref="E1103:J1103"/>
    <mergeCell ref="E1104:J1104"/>
    <mergeCell ref="E1105:J1105"/>
    <mergeCell ref="D1092:F1092"/>
    <mergeCell ref="G1092:J1092"/>
    <mergeCell ref="D1093:F1093"/>
    <mergeCell ref="G1093:J1093"/>
    <mergeCell ref="C1096:J1096"/>
    <mergeCell ref="D1098:E1099"/>
    <mergeCell ref="F1098:H1099"/>
    <mergeCell ref="I1098:J1098"/>
    <mergeCell ref="I1099:J1099"/>
    <mergeCell ref="D1089:F1089"/>
    <mergeCell ref="G1089:J1089"/>
    <mergeCell ref="D1090:F1090"/>
    <mergeCell ref="G1090:J1090"/>
    <mergeCell ref="D1091:F1091"/>
    <mergeCell ref="G1091:J1091"/>
    <mergeCell ref="D1085:I1085"/>
    <mergeCell ref="D1086:F1086"/>
    <mergeCell ref="G1086:J1086"/>
    <mergeCell ref="D1087:F1087"/>
    <mergeCell ref="G1087:J1087"/>
    <mergeCell ref="D1088:F1088"/>
    <mergeCell ref="G1088:J1088"/>
    <mergeCell ref="D1080:F1080"/>
    <mergeCell ref="D1081:F1081"/>
    <mergeCell ref="D1082:F1082"/>
    <mergeCell ref="D1083:I1083"/>
    <mergeCell ref="D1084:F1084"/>
    <mergeCell ref="G1084:J1084"/>
    <mergeCell ref="D1071:F1071"/>
    <mergeCell ref="D1072:F1072"/>
    <mergeCell ref="G1073:I1073"/>
    <mergeCell ref="D1075:I1075"/>
    <mergeCell ref="D1077:F1077"/>
    <mergeCell ref="D1078:I1078"/>
    <mergeCell ref="G1065:I1065"/>
    <mergeCell ref="D1066:J1066"/>
    <mergeCell ref="D1067:J1067"/>
    <mergeCell ref="D1068:F1068"/>
    <mergeCell ref="D1069:F1069"/>
    <mergeCell ref="D1070:F1070"/>
    <mergeCell ref="D1059:J1059"/>
    <mergeCell ref="D1060:F1060"/>
    <mergeCell ref="D1061:F1061"/>
    <mergeCell ref="D1062:F1062"/>
    <mergeCell ref="D1063:F1063"/>
    <mergeCell ref="D1064:F1064"/>
    <mergeCell ref="E1053:J1053"/>
    <mergeCell ref="E1054:I1055"/>
    <mergeCell ref="J1054:J1055"/>
    <mergeCell ref="E1056:I1057"/>
    <mergeCell ref="J1056:J1057"/>
    <mergeCell ref="D1058:J1058"/>
    <mergeCell ref="D1047:H1047"/>
    <mergeCell ref="I1047:J1047"/>
    <mergeCell ref="D1048:J1048"/>
    <mergeCell ref="E1050:J1050"/>
    <mergeCell ref="E1051:J1051"/>
    <mergeCell ref="E1052:J1052"/>
    <mergeCell ref="D1040:F1040"/>
    <mergeCell ref="G1040:J1040"/>
    <mergeCell ref="C1043:J1043"/>
    <mergeCell ref="D1045:E1046"/>
    <mergeCell ref="F1045:H1046"/>
    <mergeCell ref="I1045:J1045"/>
    <mergeCell ref="I1046:J1046"/>
    <mergeCell ref="D1037:F1037"/>
    <mergeCell ref="G1037:J1037"/>
    <mergeCell ref="D1038:F1038"/>
    <mergeCell ref="G1038:J1038"/>
    <mergeCell ref="D1039:F1039"/>
    <mergeCell ref="G1039:J1039"/>
    <mergeCell ref="D1034:F1034"/>
    <mergeCell ref="G1034:J1034"/>
    <mergeCell ref="D1035:F1035"/>
    <mergeCell ref="G1035:J1035"/>
    <mergeCell ref="D1036:F1036"/>
    <mergeCell ref="G1036:J1036"/>
    <mergeCell ref="D1029:F1029"/>
    <mergeCell ref="D1030:I1030"/>
    <mergeCell ref="D1031:F1031"/>
    <mergeCell ref="G1031:J1031"/>
    <mergeCell ref="D1032:I1032"/>
    <mergeCell ref="D1033:F1033"/>
    <mergeCell ref="G1033:J1033"/>
    <mergeCell ref="G1020:I1020"/>
    <mergeCell ref="D1022:I1022"/>
    <mergeCell ref="D1024:F1024"/>
    <mergeCell ref="D1025:I1025"/>
    <mergeCell ref="D1027:F1027"/>
    <mergeCell ref="D1028:F1028"/>
    <mergeCell ref="D1014:J1014"/>
    <mergeCell ref="D1015:F1015"/>
    <mergeCell ref="D1016:F1016"/>
    <mergeCell ref="D1017:F1017"/>
    <mergeCell ref="D1018:F1018"/>
    <mergeCell ref="D1019:F1019"/>
    <mergeCell ref="D1008:F1008"/>
    <mergeCell ref="D1009:F1009"/>
    <mergeCell ref="D1010:F1010"/>
    <mergeCell ref="D1011:F1011"/>
    <mergeCell ref="G1012:I1012"/>
    <mergeCell ref="D1013:J1013"/>
    <mergeCell ref="D1002:F1002"/>
    <mergeCell ref="G1003:I1003"/>
    <mergeCell ref="D1004:J1004"/>
    <mergeCell ref="D1005:J1005"/>
    <mergeCell ref="D1006:F1006"/>
    <mergeCell ref="D1007:F1007"/>
    <mergeCell ref="D996:F996"/>
    <mergeCell ref="D997:F997"/>
    <mergeCell ref="D998:F998"/>
    <mergeCell ref="D999:F999"/>
    <mergeCell ref="D1000:F1000"/>
    <mergeCell ref="D1001:F1001"/>
    <mergeCell ref="E989:J989"/>
    <mergeCell ref="E990:I991"/>
    <mergeCell ref="J990:J991"/>
    <mergeCell ref="E992:I993"/>
    <mergeCell ref="J992:J993"/>
    <mergeCell ref="D995:J995"/>
    <mergeCell ref="D983:H983"/>
    <mergeCell ref="I983:J983"/>
    <mergeCell ref="D984:J984"/>
    <mergeCell ref="E986:J986"/>
    <mergeCell ref="E987:J987"/>
    <mergeCell ref="E988:J988"/>
    <mergeCell ref="D976:F976"/>
    <mergeCell ref="G976:J976"/>
    <mergeCell ref="C979:J979"/>
    <mergeCell ref="D981:E982"/>
    <mergeCell ref="F981:H982"/>
    <mergeCell ref="I981:J981"/>
    <mergeCell ref="I982:J982"/>
    <mergeCell ref="D973:F973"/>
    <mergeCell ref="G973:J973"/>
    <mergeCell ref="D974:F974"/>
    <mergeCell ref="G974:J974"/>
    <mergeCell ref="D975:F975"/>
    <mergeCell ref="G975:J975"/>
    <mergeCell ref="D970:F970"/>
    <mergeCell ref="G970:J970"/>
    <mergeCell ref="D971:F971"/>
    <mergeCell ref="G971:J971"/>
    <mergeCell ref="D972:F972"/>
    <mergeCell ref="G972:J972"/>
    <mergeCell ref="D966:I966"/>
    <mergeCell ref="D967:F967"/>
    <mergeCell ref="G967:J967"/>
    <mergeCell ref="D968:I968"/>
    <mergeCell ref="D969:F969"/>
    <mergeCell ref="G969:J969"/>
    <mergeCell ref="D958:I958"/>
    <mergeCell ref="D960:F960"/>
    <mergeCell ref="D961:I961"/>
    <mergeCell ref="D963:F963"/>
    <mergeCell ref="D964:F964"/>
    <mergeCell ref="D965:F965"/>
    <mergeCell ref="D951:F951"/>
    <mergeCell ref="D952:F952"/>
    <mergeCell ref="D953:F953"/>
    <mergeCell ref="D954:F954"/>
    <mergeCell ref="D955:F955"/>
    <mergeCell ref="G956:I956"/>
    <mergeCell ref="D945:F945"/>
    <mergeCell ref="D946:F946"/>
    <mergeCell ref="D947:F947"/>
    <mergeCell ref="G948:I948"/>
    <mergeCell ref="D949:J949"/>
    <mergeCell ref="D950:J950"/>
    <mergeCell ref="D939:F939"/>
    <mergeCell ref="D940:F940"/>
    <mergeCell ref="G941:I941"/>
    <mergeCell ref="D942:J942"/>
    <mergeCell ref="D943:J943"/>
    <mergeCell ref="D944:F944"/>
    <mergeCell ref="D933:J933"/>
    <mergeCell ref="D934:F934"/>
    <mergeCell ref="D935:F935"/>
    <mergeCell ref="D936:F936"/>
    <mergeCell ref="D937:F937"/>
    <mergeCell ref="D938:F938"/>
    <mergeCell ref="E927:J927"/>
    <mergeCell ref="E928:I929"/>
    <mergeCell ref="J928:J929"/>
    <mergeCell ref="E930:I931"/>
    <mergeCell ref="J930:J931"/>
    <mergeCell ref="D932:J932"/>
    <mergeCell ref="D921:H921"/>
    <mergeCell ref="I921:J921"/>
    <mergeCell ref="D922:J922"/>
    <mergeCell ref="E924:J924"/>
    <mergeCell ref="E925:J925"/>
    <mergeCell ref="E926:J926"/>
    <mergeCell ref="D913:F913"/>
    <mergeCell ref="G913:J913"/>
    <mergeCell ref="D914:F914"/>
    <mergeCell ref="G914:J914"/>
    <mergeCell ref="C917:J917"/>
    <mergeCell ref="D919:E920"/>
    <mergeCell ref="F919:H920"/>
    <mergeCell ref="I919:J919"/>
    <mergeCell ref="I920:J920"/>
    <mergeCell ref="D910:F910"/>
    <mergeCell ref="G910:J910"/>
    <mergeCell ref="D911:F911"/>
    <mergeCell ref="G911:J911"/>
    <mergeCell ref="D912:F912"/>
    <mergeCell ref="G912:J912"/>
    <mergeCell ref="D906:I906"/>
    <mergeCell ref="D907:F907"/>
    <mergeCell ref="G907:J907"/>
    <mergeCell ref="D908:F908"/>
    <mergeCell ref="G908:J908"/>
    <mergeCell ref="D909:F909"/>
    <mergeCell ref="G909:J909"/>
    <mergeCell ref="D899:I899"/>
    <mergeCell ref="D901:F901"/>
    <mergeCell ref="D902:F902"/>
    <mergeCell ref="D903:F903"/>
    <mergeCell ref="D904:I904"/>
    <mergeCell ref="D905:F905"/>
    <mergeCell ref="G905:J905"/>
    <mergeCell ref="D891:F891"/>
    <mergeCell ref="D892:F892"/>
    <mergeCell ref="D893:F893"/>
    <mergeCell ref="G894:I894"/>
    <mergeCell ref="D896:I896"/>
    <mergeCell ref="D898:F898"/>
    <mergeCell ref="D885:F885"/>
    <mergeCell ref="G886:I886"/>
    <mergeCell ref="D887:J887"/>
    <mergeCell ref="D888:J888"/>
    <mergeCell ref="D889:F889"/>
    <mergeCell ref="D890:F890"/>
    <mergeCell ref="G879:I879"/>
    <mergeCell ref="D880:J880"/>
    <mergeCell ref="D881:J881"/>
    <mergeCell ref="D882:F882"/>
    <mergeCell ref="D883:F883"/>
    <mergeCell ref="D884:F884"/>
    <mergeCell ref="D873:F873"/>
    <mergeCell ref="D874:F874"/>
    <mergeCell ref="D875:F875"/>
    <mergeCell ref="D876:F876"/>
    <mergeCell ref="D877:F877"/>
    <mergeCell ref="D878:F878"/>
    <mergeCell ref="E867:I868"/>
    <mergeCell ref="J867:J868"/>
    <mergeCell ref="D869:J869"/>
    <mergeCell ref="D870:J870"/>
    <mergeCell ref="D871:F871"/>
    <mergeCell ref="D872:F872"/>
    <mergeCell ref="D859:J859"/>
    <mergeCell ref="E861:J861"/>
    <mergeCell ref="E862:J862"/>
    <mergeCell ref="E863:J863"/>
    <mergeCell ref="E864:J864"/>
    <mergeCell ref="E865:I866"/>
    <mergeCell ref="J865:J866"/>
    <mergeCell ref="C854:J854"/>
    <mergeCell ref="D856:E857"/>
    <mergeCell ref="F856:H857"/>
    <mergeCell ref="I856:J856"/>
    <mergeCell ref="I857:J857"/>
    <mergeCell ref="D858:H858"/>
    <mergeCell ref="I858:J858"/>
    <mergeCell ref="D849:F849"/>
    <mergeCell ref="G849:J849"/>
    <mergeCell ref="D850:F850"/>
    <mergeCell ref="G850:J850"/>
    <mergeCell ref="D851:F851"/>
    <mergeCell ref="G851:J851"/>
    <mergeCell ref="D846:F846"/>
    <mergeCell ref="G846:J846"/>
    <mergeCell ref="D847:F847"/>
    <mergeCell ref="G847:J847"/>
    <mergeCell ref="D848:F848"/>
    <mergeCell ref="G848:J848"/>
    <mergeCell ref="D842:F842"/>
    <mergeCell ref="G842:J842"/>
    <mergeCell ref="D843:I843"/>
    <mergeCell ref="D844:F844"/>
    <mergeCell ref="G844:J844"/>
    <mergeCell ref="D845:F845"/>
    <mergeCell ref="G845:J845"/>
    <mergeCell ref="D835:F835"/>
    <mergeCell ref="D836:I836"/>
    <mergeCell ref="D838:F838"/>
    <mergeCell ref="D839:F839"/>
    <mergeCell ref="D840:F840"/>
    <mergeCell ref="D841:I841"/>
    <mergeCell ref="D827:F827"/>
    <mergeCell ref="D828:F828"/>
    <mergeCell ref="D829:F829"/>
    <mergeCell ref="D830:F830"/>
    <mergeCell ref="G831:I831"/>
    <mergeCell ref="D833:I833"/>
    <mergeCell ref="D821:F821"/>
    <mergeCell ref="D822:F822"/>
    <mergeCell ref="G823:I823"/>
    <mergeCell ref="D824:J824"/>
    <mergeCell ref="D825:J825"/>
    <mergeCell ref="D826:F826"/>
    <mergeCell ref="D814:F814"/>
    <mergeCell ref="D815:F815"/>
    <mergeCell ref="G816:I816"/>
    <mergeCell ref="D818:J818"/>
    <mergeCell ref="D819:F819"/>
    <mergeCell ref="D820:F820"/>
    <mergeCell ref="D808:J808"/>
    <mergeCell ref="D809:F809"/>
    <mergeCell ref="D810:F810"/>
    <mergeCell ref="D811:F811"/>
    <mergeCell ref="D812:F812"/>
    <mergeCell ref="D813:F813"/>
    <mergeCell ref="E802:J802"/>
    <mergeCell ref="E803:I804"/>
    <mergeCell ref="J803:J804"/>
    <mergeCell ref="E805:I806"/>
    <mergeCell ref="J805:J806"/>
    <mergeCell ref="D807:J807"/>
    <mergeCell ref="D796:H796"/>
    <mergeCell ref="I796:J796"/>
    <mergeCell ref="D797:J797"/>
    <mergeCell ref="E799:J799"/>
    <mergeCell ref="E800:J800"/>
    <mergeCell ref="E801:J801"/>
    <mergeCell ref="D789:F789"/>
    <mergeCell ref="G789:J789"/>
    <mergeCell ref="C792:J792"/>
    <mergeCell ref="D794:E795"/>
    <mergeCell ref="F794:H795"/>
    <mergeCell ref="I794:J794"/>
    <mergeCell ref="I795:J795"/>
    <mergeCell ref="D786:F786"/>
    <mergeCell ref="G786:J786"/>
    <mergeCell ref="D787:F787"/>
    <mergeCell ref="G787:J787"/>
    <mergeCell ref="D788:F788"/>
    <mergeCell ref="G788:J788"/>
    <mergeCell ref="D783:F783"/>
    <mergeCell ref="G783:J783"/>
    <mergeCell ref="D784:F784"/>
    <mergeCell ref="G784:J784"/>
    <mergeCell ref="D785:F785"/>
    <mergeCell ref="G785:J785"/>
    <mergeCell ref="D779:I779"/>
    <mergeCell ref="D780:F780"/>
    <mergeCell ref="G780:J780"/>
    <mergeCell ref="D781:I781"/>
    <mergeCell ref="D782:F782"/>
    <mergeCell ref="G782:J782"/>
    <mergeCell ref="D771:I771"/>
    <mergeCell ref="D773:F773"/>
    <mergeCell ref="D774:I774"/>
    <mergeCell ref="D776:F776"/>
    <mergeCell ref="D777:F777"/>
    <mergeCell ref="D778:F778"/>
    <mergeCell ref="D765:F765"/>
    <mergeCell ref="D766:F766"/>
    <mergeCell ref="D767:F767"/>
    <mergeCell ref="D768:F768"/>
    <mergeCell ref="G769:I769"/>
    <mergeCell ref="D770:J770"/>
    <mergeCell ref="D759:F759"/>
    <mergeCell ref="D760:F760"/>
    <mergeCell ref="G761:I761"/>
    <mergeCell ref="D762:J762"/>
    <mergeCell ref="D763:J763"/>
    <mergeCell ref="D764:F764"/>
    <mergeCell ref="D753:F753"/>
    <mergeCell ref="G754:I754"/>
    <mergeCell ref="D755:J755"/>
    <mergeCell ref="D756:J756"/>
    <mergeCell ref="D757:F757"/>
    <mergeCell ref="D758:F758"/>
    <mergeCell ref="D747:J747"/>
    <mergeCell ref="D748:F748"/>
    <mergeCell ref="D749:F749"/>
    <mergeCell ref="D750:F750"/>
    <mergeCell ref="D751:F751"/>
    <mergeCell ref="D752:F752"/>
    <mergeCell ref="E741:J741"/>
    <mergeCell ref="E742:I743"/>
    <mergeCell ref="J742:J743"/>
    <mergeCell ref="E744:I745"/>
    <mergeCell ref="J744:J745"/>
    <mergeCell ref="D746:J746"/>
    <mergeCell ref="D735:H735"/>
    <mergeCell ref="I735:J735"/>
    <mergeCell ref="D736:J736"/>
    <mergeCell ref="E738:J738"/>
    <mergeCell ref="E739:J739"/>
    <mergeCell ref="E740:J740"/>
    <mergeCell ref="D728:F728"/>
    <mergeCell ref="G728:J728"/>
    <mergeCell ref="C731:J731"/>
    <mergeCell ref="D733:E734"/>
    <mergeCell ref="F733:H734"/>
    <mergeCell ref="I733:J733"/>
    <mergeCell ref="I734:J734"/>
    <mergeCell ref="D725:F725"/>
    <mergeCell ref="G725:J725"/>
    <mergeCell ref="D726:F726"/>
    <mergeCell ref="G726:J726"/>
    <mergeCell ref="D727:F727"/>
    <mergeCell ref="G727:J727"/>
    <mergeCell ref="D722:F722"/>
    <mergeCell ref="G722:J722"/>
    <mergeCell ref="D723:F723"/>
    <mergeCell ref="G723:J723"/>
    <mergeCell ref="D724:F724"/>
    <mergeCell ref="G724:J724"/>
    <mergeCell ref="D717:F717"/>
    <mergeCell ref="D718:I718"/>
    <mergeCell ref="D719:F719"/>
    <mergeCell ref="G719:J719"/>
    <mergeCell ref="D720:I720"/>
    <mergeCell ref="D721:F721"/>
    <mergeCell ref="G721:J721"/>
    <mergeCell ref="G708:I708"/>
    <mergeCell ref="D710:I710"/>
    <mergeCell ref="D712:F712"/>
    <mergeCell ref="D713:I713"/>
    <mergeCell ref="D715:F715"/>
    <mergeCell ref="D716:F716"/>
    <mergeCell ref="D702:J702"/>
    <mergeCell ref="D703:F703"/>
    <mergeCell ref="D704:F704"/>
    <mergeCell ref="D705:F705"/>
    <mergeCell ref="D706:F706"/>
    <mergeCell ref="D707:F707"/>
    <mergeCell ref="D696:F696"/>
    <mergeCell ref="D697:F697"/>
    <mergeCell ref="D698:F698"/>
    <mergeCell ref="D699:F699"/>
    <mergeCell ref="G700:I700"/>
    <mergeCell ref="D701:J701"/>
    <mergeCell ref="D690:F690"/>
    <mergeCell ref="D691:F691"/>
    <mergeCell ref="D692:F692"/>
    <mergeCell ref="G693:I693"/>
    <mergeCell ref="D694:J694"/>
    <mergeCell ref="D695:J695"/>
    <mergeCell ref="D684:J684"/>
    <mergeCell ref="D685:F685"/>
    <mergeCell ref="D686:F686"/>
    <mergeCell ref="D687:F687"/>
    <mergeCell ref="D688:F688"/>
    <mergeCell ref="D689:F689"/>
    <mergeCell ref="E678:J678"/>
    <mergeCell ref="E679:I680"/>
    <mergeCell ref="J679:J680"/>
    <mergeCell ref="E681:I682"/>
    <mergeCell ref="J681:J682"/>
    <mergeCell ref="D683:J683"/>
    <mergeCell ref="D672:H672"/>
    <mergeCell ref="I672:J672"/>
    <mergeCell ref="D673:J673"/>
    <mergeCell ref="E675:J675"/>
    <mergeCell ref="E676:J676"/>
    <mergeCell ref="E677:J677"/>
    <mergeCell ref="D664:F664"/>
    <mergeCell ref="G664:J664"/>
    <mergeCell ref="D665:F665"/>
    <mergeCell ref="G665:J665"/>
    <mergeCell ref="C668:J668"/>
    <mergeCell ref="D670:E671"/>
    <mergeCell ref="F670:H671"/>
    <mergeCell ref="I670:J670"/>
    <mergeCell ref="I671:J671"/>
    <mergeCell ref="D661:F661"/>
    <mergeCell ref="G661:J661"/>
    <mergeCell ref="D662:F662"/>
    <mergeCell ref="G662:J662"/>
    <mergeCell ref="D663:F663"/>
    <mergeCell ref="G663:J663"/>
    <mergeCell ref="D657:I657"/>
    <mergeCell ref="D658:F658"/>
    <mergeCell ref="G658:J658"/>
    <mergeCell ref="D659:F659"/>
    <mergeCell ref="G659:J659"/>
    <mergeCell ref="D660:F660"/>
    <mergeCell ref="G660:J660"/>
    <mergeCell ref="D650:I650"/>
    <mergeCell ref="D652:F652"/>
    <mergeCell ref="D653:F653"/>
    <mergeCell ref="D654:F654"/>
    <mergeCell ref="D655:I655"/>
    <mergeCell ref="D656:F656"/>
    <mergeCell ref="G656:J656"/>
    <mergeCell ref="D643:F643"/>
    <mergeCell ref="D644:F644"/>
    <mergeCell ref="G645:I645"/>
    <mergeCell ref="D646:J646"/>
    <mergeCell ref="D647:I647"/>
    <mergeCell ref="D649:F649"/>
    <mergeCell ref="G637:I637"/>
    <mergeCell ref="D638:J638"/>
    <mergeCell ref="D639:J639"/>
    <mergeCell ref="D640:F640"/>
    <mergeCell ref="D641:F641"/>
    <mergeCell ref="D642:F642"/>
    <mergeCell ref="D631:J631"/>
    <mergeCell ref="D632:J632"/>
    <mergeCell ref="D633:F633"/>
    <mergeCell ref="D634:F634"/>
    <mergeCell ref="D635:F635"/>
    <mergeCell ref="D636:F636"/>
    <mergeCell ref="D625:F625"/>
    <mergeCell ref="D626:F626"/>
    <mergeCell ref="D627:F627"/>
    <mergeCell ref="D628:F628"/>
    <mergeCell ref="D629:F629"/>
    <mergeCell ref="G630:I630"/>
    <mergeCell ref="D619:J619"/>
    <mergeCell ref="D620:F620"/>
    <mergeCell ref="D621:F621"/>
    <mergeCell ref="D622:F622"/>
    <mergeCell ref="D623:F623"/>
    <mergeCell ref="D624:F624"/>
    <mergeCell ref="E613:J613"/>
    <mergeCell ref="E614:I615"/>
    <mergeCell ref="J614:J615"/>
    <mergeCell ref="E616:I617"/>
    <mergeCell ref="J616:J617"/>
    <mergeCell ref="D618:J618"/>
    <mergeCell ref="D607:H607"/>
    <mergeCell ref="I607:J607"/>
    <mergeCell ref="D608:J608"/>
    <mergeCell ref="E610:J610"/>
    <mergeCell ref="E611:J611"/>
    <mergeCell ref="E612:J612"/>
    <mergeCell ref="D600:F600"/>
    <mergeCell ref="G600:J600"/>
    <mergeCell ref="C603:J603"/>
    <mergeCell ref="D605:E606"/>
    <mergeCell ref="F605:H606"/>
    <mergeCell ref="I605:J605"/>
    <mergeCell ref="I606:J606"/>
    <mergeCell ref="D597:F597"/>
    <mergeCell ref="G597:J597"/>
    <mergeCell ref="D598:F598"/>
    <mergeCell ref="G598:J598"/>
    <mergeCell ref="D599:F599"/>
    <mergeCell ref="G599:J599"/>
    <mergeCell ref="D594:F594"/>
    <mergeCell ref="G594:J594"/>
    <mergeCell ref="D595:F595"/>
    <mergeCell ref="G595:J595"/>
    <mergeCell ref="D596:F596"/>
    <mergeCell ref="G596:J596"/>
    <mergeCell ref="D589:F589"/>
    <mergeCell ref="D590:I590"/>
    <mergeCell ref="D591:F591"/>
    <mergeCell ref="G591:J591"/>
    <mergeCell ref="D592:I592"/>
    <mergeCell ref="D593:F593"/>
    <mergeCell ref="G593:J593"/>
    <mergeCell ref="G580:I580"/>
    <mergeCell ref="D582:I582"/>
    <mergeCell ref="D584:F584"/>
    <mergeCell ref="D585:I585"/>
    <mergeCell ref="D587:F587"/>
    <mergeCell ref="D588:F588"/>
    <mergeCell ref="D574:J574"/>
    <mergeCell ref="D575:F575"/>
    <mergeCell ref="D576:F576"/>
    <mergeCell ref="D577:F577"/>
    <mergeCell ref="D578:F578"/>
    <mergeCell ref="D579:F579"/>
    <mergeCell ref="D568:F568"/>
    <mergeCell ref="D569:F569"/>
    <mergeCell ref="D570:F570"/>
    <mergeCell ref="D571:F571"/>
    <mergeCell ref="G572:I572"/>
    <mergeCell ref="D573:J573"/>
    <mergeCell ref="D561:F561"/>
    <mergeCell ref="D562:F562"/>
    <mergeCell ref="D563:F563"/>
    <mergeCell ref="D564:F564"/>
    <mergeCell ref="G565:I565"/>
    <mergeCell ref="D567:J567"/>
    <mergeCell ref="E555:I556"/>
    <mergeCell ref="J555:J556"/>
    <mergeCell ref="D557:J557"/>
    <mergeCell ref="D558:J558"/>
    <mergeCell ref="D559:F559"/>
    <mergeCell ref="D560:F560"/>
    <mergeCell ref="D547:J547"/>
    <mergeCell ref="E549:J549"/>
    <mergeCell ref="E550:J550"/>
    <mergeCell ref="E551:J551"/>
    <mergeCell ref="E552:J552"/>
    <mergeCell ref="E553:I554"/>
    <mergeCell ref="J553:J554"/>
    <mergeCell ref="C542:J542"/>
    <mergeCell ref="D544:E545"/>
    <mergeCell ref="F544:H545"/>
    <mergeCell ref="I544:J544"/>
    <mergeCell ref="I545:J545"/>
    <mergeCell ref="D546:H546"/>
    <mergeCell ref="I546:J546"/>
    <mergeCell ref="D537:F537"/>
    <mergeCell ref="G537:J537"/>
    <mergeCell ref="D538:F538"/>
    <mergeCell ref="G538:J538"/>
    <mergeCell ref="D539:F539"/>
    <mergeCell ref="G539:J539"/>
    <mergeCell ref="D534:F534"/>
    <mergeCell ref="G534:J534"/>
    <mergeCell ref="D535:F535"/>
    <mergeCell ref="G535:J535"/>
    <mergeCell ref="D536:F536"/>
    <mergeCell ref="G536:J536"/>
    <mergeCell ref="D530:F530"/>
    <mergeCell ref="G530:J530"/>
    <mergeCell ref="D531:I531"/>
    <mergeCell ref="D532:F532"/>
    <mergeCell ref="G532:J532"/>
    <mergeCell ref="D533:F533"/>
    <mergeCell ref="G533:J533"/>
    <mergeCell ref="D523:F523"/>
    <mergeCell ref="D524:I524"/>
    <mergeCell ref="D526:F526"/>
    <mergeCell ref="D527:F527"/>
    <mergeCell ref="D528:F528"/>
    <mergeCell ref="D529:I529"/>
    <mergeCell ref="D515:F515"/>
    <mergeCell ref="D516:F516"/>
    <mergeCell ref="D517:F517"/>
    <mergeCell ref="D518:F518"/>
    <mergeCell ref="G519:I519"/>
    <mergeCell ref="D521:I521"/>
    <mergeCell ref="D509:F509"/>
    <mergeCell ref="D510:F510"/>
    <mergeCell ref="G511:I511"/>
    <mergeCell ref="D512:J512"/>
    <mergeCell ref="D513:J513"/>
    <mergeCell ref="D514:F514"/>
    <mergeCell ref="D503:F503"/>
    <mergeCell ref="D504:F504"/>
    <mergeCell ref="D505:F505"/>
    <mergeCell ref="G506:I506"/>
    <mergeCell ref="D507:J507"/>
    <mergeCell ref="D508:F508"/>
    <mergeCell ref="D497:J497"/>
    <mergeCell ref="D498:F498"/>
    <mergeCell ref="D499:F499"/>
    <mergeCell ref="D500:F500"/>
    <mergeCell ref="D501:F501"/>
    <mergeCell ref="D502:F502"/>
    <mergeCell ref="E491:J491"/>
    <mergeCell ref="E492:I493"/>
    <mergeCell ref="J492:J493"/>
    <mergeCell ref="E494:I495"/>
    <mergeCell ref="J494:J495"/>
    <mergeCell ref="D496:J496"/>
    <mergeCell ref="D485:H485"/>
    <mergeCell ref="I485:J485"/>
    <mergeCell ref="D486:J486"/>
    <mergeCell ref="E488:J488"/>
    <mergeCell ref="E489:J489"/>
    <mergeCell ref="E490:J490"/>
    <mergeCell ref="D478:F478"/>
    <mergeCell ref="G478:J478"/>
    <mergeCell ref="C481:J481"/>
    <mergeCell ref="D483:E484"/>
    <mergeCell ref="F483:H484"/>
    <mergeCell ref="I483:J483"/>
    <mergeCell ref="I484:J484"/>
    <mergeCell ref="D475:F475"/>
    <mergeCell ref="G475:J475"/>
    <mergeCell ref="D476:F476"/>
    <mergeCell ref="G476:J476"/>
    <mergeCell ref="D477:F477"/>
    <mergeCell ref="G477:J477"/>
    <mergeCell ref="D472:F472"/>
    <mergeCell ref="G472:J472"/>
    <mergeCell ref="D473:F473"/>
    <mergeCell ref="G473:J473"/>
    <mergeCell ref="D474:F474"/>
    <mergeCell ref="G474:J474"/>
    <mergeCell ref="D468:I468"/>
    <mergeCell ref="D469:F469"/>
    <mergeCell ref="G469:J469"/>
    <mergeCell ref="D470:I470"/>
    <mergeCell ref="D471:F471"/>
    <mergeCell ref="G471:J471"/>
    <mergeCell ref="D460:I460"/>
    <mergeCell ref="D462:F462"/>
    <mergeCell ref="D463:I463"/>
    <mergeCell ref="D465:F465"/>
    <mergeCell ref="D466:F466"/>
    <mergeCell ref="D467:F467"/>
    <mergeCell ref="D453:F453"/>
    <mergeCell ref="D454:F454"/>
    <mergeCell ref="D455:F455"/>
    <mergeCell ref="D456:F456"/>
    <mergeCell ref="D457:F457"/>
    <mergeCell ref="G458:I458"/>
    <mergeCell ref="D447:F447"/>
    <mergeCell ref="D448:F448"/>
    <mergeCell ref="D449:F449"/>
    <mergeCell ref="G450:I450"/>
    <mergeCell ref="D451:J451"/>
    <mergeCell ref="D452:J452"/>
    <mergeCell ref="D441:F441"/>
    <mergeCell ref="G442:I442"/>
    <mergeCell ref="D443:J443"/>
    <mergeCell ref="D444:J444"/>
    <mergeCell ref="D445:F445"/>
    <mergeCell ref="D446:F446"/>
    <mergeCell ref="D435:J435"/>
    <mergeCell ref="D436:F436"/>
    <mergeCell ref="D437:F437"/>
    <mergeCell ref="D438:F438"/>
    <mergeCell ref="D439:F439"/>
    <mergeCell ref="D440:F440"/>
    <mergeCell ref="E429:J429"/>
    <mergeCell ref="E430:I431"/>
    <mergeCell ref="J430:J431"/>
    <mergeCell ref="E432:I433"/>
    <mergeCell ref="J432:J433"/>
    <mergeCell ref="D434:J434"/>
    <mergeCell ref="D423:H423"/>
    <mergeCell ref="I423:J423"/>
    <mergeCell ref="D424:J424"/>
    <mergeCell ref="E426:J426"/>
    <mergeCell ref="E427:J427"/>
    <mergeCell ref="E428:J428"/>
    <mergeCell ref="D416:F416"/>
    <mergeCell ref="G416:J416"/>
    <mergeCell ref="C419:J419"/>
    <mergeCell ref="D421:E422"/>
    <mergeCell ref="F421:H422"/>
    <mergeCell ref="I421:J421"/>
    <mergeCell ref="I422:J422"/>
    <mergeCell ref="D413:F413"/>
    <mergeCell ref="G413:J413"/>
    <mergeCell ref="D414:F414"/>
    <mergeCell ref="G414:J414"/>
    <mergeCell ref="D415:F415"/>
    <mergeCell ref="G415:J415"/>
    <mergeCell ref="D410:F410"/>
    <mergeCell ref="G410:J410"/>
    <mergeCell ref="D411:F411"/>
    <mergeCell ref="G411:J411"/>
    <mergeCell ref="D412:F412"/>
    <mergeCell ref="G412:J412"/>
    <mergeCell ref="D406:I406"/>
    <mergeCell ref="D407:F407"/>
    <mergeCell ref="G407:J407"/>
    <mergeCell ref="D408:I408"/>
    <mergeCell ref="D409:F409"/>
    <mergeCell ref="G409:J409"/>
    <mergeCell ref="D398:I398"/>
    <mergeCell ref="D400:F400"/>
    <mergeCell ref="D401:I401"/>
    <mergeCell ref="D403:F403"/>
    <mergeCell ref="D404:F404"/>
    <mergeCell ref="D405:F405"/>
    <mergeCell ref="D391:F391"/>
    <mergeCell ref="D392:F392"/>
    <mergeCell ref="D393:F393"/>
    <mergeCell ref="D394:F394"/>
    <mergeCell ref="D395:F395"/>
    <mergeCell ref="G396:I396"/>
    <mergeCell ref="D385:F385"/>
    <mergeCell ref="D386:F386"/>
    <mergeCell ref="D387:F387"/>
    <mergeCell ref="G388:I388"/>
    <mergeCell ref="D389:J389"/>
    <mergeCell ref="D390:J390"/>
    <mergeCell ref="D379:F379"/>
    <mergeCell ref="D380:F380"/>
    <mergeCell ref="D381:F381"/>
    <mergeCell ref="G382:I382"/>
    <mergeCell ref="D383:J383"/>
    <mergeCell ref="D384:J384"/>
    <mergeCell ref="D373:J373"/>
    <mergeCell ref="D374:F374"/>
    <mergeCell ref="D375:F375"/>
    <mergeCell ref="D376:F376"/>
    <mergeCell ref="D377:F377"/>
    <mergeCell ref="D378:F378"/>
    <mergeCell ref="E367:J367"/>
    <mergeCell ref="E368:I369"/>
    <mergeCell ref="J368:J369"/>
    <mergeCell ref="E370:I371"/>
    <mergeCell ref="J370:J371"/>
    <mergeCell ref="D372:J372"/>
    <mergeCell ref="D361:H361"/>
    <mergeCell ref="I361:J361"/>
    <mergeCell ref="D362:J362"/>
    <mergeCell ref="E364:J364"/>
    <mergeCell ref="E365:J365"/>
    <mergeCell ref="E366:J366"/>
    <mergeCell ref="D353:F353"/>
    <mergeCell ref="G353:J353"/>
    <mergeCell ref="D354:F354"/>
    <mergeCell ref="G354:J354"/>
    <mergeCell ref="C357:J357"/>
    <mergeCell ref="D359:E360"/>
    <mergeCell ref="F359:H360"/>
    <mergeCell ref="I359:J359"/>
    <mergeCell ref="I360:J360"/>
    <mergeCell ref="D350:F350"/>
    <mergeCell ref="G350:J350"/>
    <mergeCell ref="D351:F351"/>
    <mergeCell ref="G351:J351"/>
    <mergeCell ref="D352:F352"/>
    <mergeCell ref="G352:J352"/>
    <mergeCell ref="D346:I346"/>
    <mergeCell ref="D347:F347"/>
    <mergeCell ref="G347:J347"/>
    <mergeCell ref="D348:F348"/>
    <mergeCell ref="G348:J348"/>
    <mergeCell ref="D349:F349"/>
    <mergeCell ref="G349:J349"/>
    <mergeCell ref="D341:F341"/>
    <mergeCell ref="D342:F342"/>
    <mergeCell ref="D343:F343"/>
    <mergeCell ref="D344:I344"/>
    <mergeCell ref="D345:F345"/>
    <mergeCell ref="G345:J345"/>
    <mergeCell ref="D332:F332"/>
    <mergeCell ref="D333:F333"/>
    <mergeCell ref="G334:I334"/>
    <mergeCell ref="D336:I336"/>
    <mergeCell ref="D338:F338"/>
    <mergeCell ref="D339:I339"/>
    <mergeCell ref="D325:F325"/>
    <mergeCell ref="G326:I326"/>
    <mergeCell ref="D328:J328"/>
    <mergeCell ref="D329:F329"/>
    <mergeCell ref="D330:F330"/>
    <mergeCell ref="D331:F331"/>
    <mergeCell ref="D319:J319"/>
    <mergeCell ref="D320:J320"/>
    <mergeCell ref="D321:F321"/>
    <mergeCell ref="D322:F322"/>
    <mergeCell ref="D323:F323"/>
    <mergeCell ref="D324:F324"/>
    <mergeCell ref="D313:J313"/>
    <mergeCell ref="D314:F314"/>
    <mergeCell ref="D315:F315"/>
    <mergeCell ref="D316:F316"/>
    <mergeCell ref="D317:F317"/>
    <mergeCell ref="G318:I318"/>
    <mergeCell ref="E307:J307"/>
    <mergeCell ref="E308:I309"/>
    <mergeCell ref="J308:J309"/>
    <mergeCell ref="E310:I311"/>
    <mergeCell ref="J310:J311"/>
    <mergeCell ref="D312:J312"/>
    <mergeCell ref="D301:H301"/>
    <mergeCell ref="I301:J301"/>
    <mergeCell ref="D302:J302"/>
    <mergeCell ref="E304:J304"/>
    <mergeCell ref="E305:J305"/>
    <mergeCell ref="E306:J306"/>
    <mergeCell ref="D294:F294"/>
    <mergeCell ref="G294:J294"/>
    <mergeCell ref="C297:J297"/>
    <mergeCell ref="D299:E300"/>
    <mergeCell ref="F299:H300"/>
    <mergeCell ref="I299:J299"/>
    <mergeCell ref="I300:J300"/>
    <mergeCell ref="D291:F291"/>
    <mergeCell ref="G291:J291"/>
    <mergeCell ref="D292:F292"/>
    <mergeCell ref="G292:J292"/>
    <mergeCell ref="D293:F293"/>
    <mergeCell ref="G293:J293"/>
    <mergeCell ref="D288:F288"/>
    <mergeCell ref="G288:J288"/>
    <mergeCell ref="D289:F289"/>
    <mergeCell ref="G289:J289"/>
    <mergeCell ref="D290:F290"/>
    <mergeCell ref="G290:J290"/>
    <mergeCell ref="D283:F283"/>
    <mergeCell ref="D284:I284"/>
    <mergeCell ref="D285:F285"/>
    <mergeCell ref="G285:J285"/>
    <mergeCell ref="D286:I286"/>
    <mergeCell ref="D287:F287"/>
    <mergeCell ref="G287:J287"/>
    <mergeCell ref="G274:I274"/>
    <mergeCell ref="D276:I276"/>
    <mergeCell ref="D278:F278"/>
    <mergeCell ref="D279:I279"/>
    <mergeCell ref="D281:F281"/>
    <mergeCell ref="D282:F282"/>
    <mergeCell ref="D268:J268"/>
    <mergeCell ref="D269:F269"/>
    <mergeCell ref="D270:F270"/>
    <mergeCell ref="D271:F271"/>
    <mergeCell ref="D272:F272"/>
    <mergeCell ref="D273:F273"/>
    <mergeCell ref="D262:F262"/>
    <mergeCell ref="D263:F263"/>
    <mergeCell ref="D264:F264"/>
    <mergeCell ref="D265:F265"/>
    <mergeCell ref="G266:I266"/>
    <mergeCell ref="D267:J267"/>
    <mergeCell ref="D256:F256"/>
    <mergeCell ref="D257:F257"/>
    <mergeCell ref="D258:F258"/>
    <mergeCell ref="G259:I259"/>
    <mergeCell ref="D260:J260"/>
    <mergeCell ref="D261:J261"/>
    <mergeCell ref="D250:J250"/>
    <mergeCell ref="D251:F251"/>
    <mergeCell ref="D252:F252"/>
    <mergeCell ref="D253:F253"/>
    <mergeCell ref="D254:F254"/>
    <mergeCell ref="D255:F255"/>
    <mergeCell ref="E244:J244"/>
    <mergeCell ref="E245:I246"/>
    <mergeCell ref="J245:J246"/>
    <mergeCell ref="E247:I248"/>
    <mergeCell ref="J247:J248"/>
    <mergeCell ref="D249:J249"/>
    <mergeCell ref="D238:H238"/>
    <mergeCell ref="I238:J238"/>
    <mergeCell ref="D239:J239"/>
    <mergeCell ref="E241:J241"/>
    <mergeCell ref="E242:J242"/>
    <mergeCell ref="E243:J243"/>
    <mergeCell ref="D231:F231"/>
    <mergeCell ref="G231:J231"/>
    <mergeCell ref="C234:J234"/>
    <mergeCell ref="D236:E237"/>
    <mergeCell ref="F236:H237"/>
    <mergeCell ref="I236:J236"/>
    <mergeCell ref="I237:J237"/>
    <mergeCell ref="D228:F228"/>
    <mergeCell ref="G228:J228"/>
    <mergeCell ref="D229:F229"/>
    <mergeCell ref="G229:J229"/>
    <mergeCell ref="D230:F230"/>
    <mergeCell ref="G230:J230"/>
    <mergeCell ref="D225:F225"/>
    <mergeCell ref="G225:J225"/>
    <mergeCell ref="D226:F226"/>
    <mergeCell ref="G226:J226"/>
    <mergeCell ref="D227:F227"/>
    <mergeCell ref="G227:J227"/>
    <mergeCell ref="D220:F220"/>
    <mergeCell ref="D221:I221"/>
    <mergeCell ref="D222:F222"/>
    <mergeCell ref="G222:J222"/>
    <mergeCell ref="D223:I223"/>
    <mergeCell ref="D224:F224"/>
    <mergeCell ref="G224:J224"/>
    <mergeCell ref="G211:I211"/>
    <mergeCell ref="D213:I213"/>
    <mergeCell ref="D215:F215"/>
    <mergeCell ref="D216:I216"/>
    <mergeCell ref="D218:F218"/>
    <mergeCell ref="D219:F219"/>
    <mergeCell ref="G204:I204"/>
    <mergeCell ref="D206:J206"/>
    <mergeCell ref="D207:F207"/>
    <mergeCell ref="D208:F208"/>
    <mergeCell ref="D209:F209"/>
    <mergeCell ref="D210:F210"/>
    <mergeCell ref="D198:J198"/>
    <mergeCell ref="D199:F199"/>
    <mergeCell ref="D200:F200"/>
    <mergeCell ref="D201:F201"/>
    <mergeCell ref="D202:F202"/>
    <mergeCell ref="D203:F203"/>
    <mergeCell ref="D192:F192"/>
    <mergeCell ref="D193:F193"/>
    <mergeCell ref="D194:F194"/>
    <mergeCell ref="D195:F195"/>
    <mergeCell ref="G196:I196"/>
    <mergeCell ref="D197:J197"/>
    <mergeCell ref="D186:F186"/>
    <mergeCell ref="D187:F187"/>
    <mergeCell ref="G188:I188"/>
    <mergeCell ref="D189:J189"/>
    <mergeCell ref="D190:J190"/>
    <mergeCell ref="D191:F191"/>
    <mergeCell ref="D180:J180"/>
    <mergeCell ref="D181:F181"/>
    <mergeCell ref="D182:F182"/>
    <mergeCell ref="D183:F183"/>
    <mergeCell ref="D184:F184"/>
    <mergeCell ref="D185:F185"/>
    <mergeCell ref="E174:J174"/>
    <mergeCell ref="E175:I176"/>
    <mergeCell ref="J175:J176"/>
    <mergeCell ref="E177:I178"/>
    <mergeCell ref="J177:J178"/>
    <mergeCell ref="D179:J179"/>
    <mergeCell ref="D168:H168"/>
    <mergeCell ref="I168:J168"/>
    <mergeCell ref="D169:J169"/>
    <mergeCell ref="E171:J171"/>
    <mergeCell ref="E172:J172"/>
    <mergeCell ref="E173:J173"/>
    <mergeCell ref="D161:F161"/>
    <mergeCell ref="G161:J161"/>
    <mergeCell ref="C164:J164"/>
    <mergeCell ref="D166:E167"/>
    <mergeCell ref="F166:H167"/>
    <mergeCell ref="I166:J166"/>
    <mergeCell ref="I167:J167"/>
    <mergeCell ref="D158:F158"/>
    <mergeCell ref="G158:J158"/>
    <mergeCell ref="D159:F159"/>
    <mergeCell ref="G159:J159"/>
    <mergeCell ref="D160:F160"/>
    <mergeCell ref="G160:J160"/>
    <mergeCell ref="D155:F155"/>
    <mergeCell ref="G155:J155"/>
    <mergeCell ref="D156:F156"/>
    <mergeCell ref="G156:J156"/>
    <mergeCell ref="D157:F157"/>
    <mergeCell ref="G157:J157"/>
    <mergeCell ref="D150:F150"/>
    <mergeCell ref="D151:I151"/>
    <mergeCell ref="D152:F152"/>
    <mergeCell ref="G152:J152"/>
    <mergeCell ref="D153:I153"/>
    <mergeCell ref="D154:F154"/>
    <mergeCell ref="G154:J154"/>
    <mergeCell ref="G141:I141"/>
    <mergeCell ref="D143:I143"/>
    <mergeCell ref="D145:F145"/>
    <mergeCell ref="D146:I146"/>
    <mergeCell ref="D148:F148"/>
    <mergeCell ref="D149:F149"/>
    <mergeCell ref="D135:J135"/>
    <mergeCell ref="D136:F136"/>
    <mergeCell ref="D137:F137"/>
    <mergeCell ref="D138:F138"/>
    <mergeCell ref="D139:F139"/>
    <mergeCell ref="D140:F140"/>
    <mergeCell ref="E129:J129"/>
    <mergeCell ref="E130:I131"/>
    <mergeCell ref="J130:J131"/>
    <mergeCell ref="E132:I133"/>
    <mergeCell ref="J132:J133"/>
    <mergeCell ref="D134:J134"/>
    <mergeCell ref="D123:H123"/>
    <mergeCell ref="I123:J123"/>
    <mergeCell ref="D124:J124"/>
    <mergeCell ref="E126:J126"/>
    <mergeCell ref="E127:J127"/>
    <mergeCell ref="E128:J128"/>
    <mergeCell ref="D115:F115"/>
    <mergeCell ref="G115:J115"/>
    <mergeCell ref="D116:F116"/>
    <mergeCell ref="G116:J116"/>
    <mergeCell ref="C119:J119"/>
    <mergeCell ref="D121:E122"/>
    <mergeCell ref="F121:H122"/>
    <mergeCell ref="I121:J121"/>
    <mergeCell ref="I122:J122"/>
    <mergeCell ref="D112:F112"/>
    <mergeCell ref="G112:J112"/>
    <mergeCell ref="D113:F113"/>
    <mergeCell ref="G113:J113"/>
    <mergeCell ref="D114:F114"/>
    <mergeCell ref="G114:J114"/>
    <mergeCell ref="D108:I108"/>
    <mergeCell ref="D109:F109"/>
    <mergeCell ref="G109:J109"/>
    <mergeCell ref="D110:F110"/>
    <mergeCell ref="G110:J110"/>
    <mergeCell ref="D111:F111"/>
    <mergeCell ref="G111:J111"/>
    <mergeCell ref="D103:F103"/>
    <mergeCell ref="D104:F104"/>
    <mergeCell ref="D105:F105"/>
    <mergeCell ref="D106:I106"/>
    <mergeCell ref="D107:F107"/>
    <mergeCell ref="G107:J107"/>
    <mergeCell ref="D94:F94"/>
    <mergeCell ref="D95:F95"/>
    <mergeCell ref="G96:I96"/>
    <mergeCell ref="D98:I98"/>
    <mergeCell ref="D100:F100"/>
    <mergeCell ref="D101:I101"/>
    <mergeCell ref="G88:I88"/>
    <mergeCell ref="D89:J89"/>
    <mergeCell ref="D90:J90"/>
    <mergeCell ref="D91:F91"/>
    <mergeCell ref="D92:F92"/>
    <mergeCell ref="D93:F93"/>
    <mergeCell ref="D82:J82"/>
    <mergeCell ref="D83:F83"/>
    <mergeCell ref="D84:F84"/>
    <mergeCell ref="D85:F85"/>
    <mergeCell ref="D86:F86"/>
    <mergeCell ref="D87:F87"/>
    <mergeCell ref="E76:J76"/>
    <mergeCell ref="E77:I78"/>
    <mergeCell ref="J77:J78"/>
    <mergeCell ref="E79:I80"/>
    <mergeCell ref="J79:J80"/>
    <mergeCell ref="D81:J81"/>
    <mergeCell ref="D70:H70"/>
    <mergeCell ref="I70:J70"/>
    <mergeCell ref="D71:J71"/>
    <mergeCell ref="E73:J73"/>
    <mergeCell ref="E74:J74"/>
    <mergeCell ref="E75:J75"/>
    <mergeCell ref="D62:F62"/>
    <mergeCell ref="G62:J62"/>
    <mergeCell ref="D63:F63"/>
    <mergeCell ref="G63:J63"/>
    <mergeCell ref="C66:J66"/>
    <mergeCell ref="D68:E69"/>
    <mergeCell ref="F68:H69"/>
    <mergeCell ref="I68:J68"/>
    <mergeCell ref="I69:J69"/>
    <mergeCell ref="D59:F59"/>
    <mergeCell ref="G59:J59"/>
    <mergeCell ref="D60:F60"/>
    <mergeCell ref="G60:J60"/>
    <mergeCell ref="D61:F61"/>
    <mergeCell ref="G61:J61"/>
    <mergeCell ref="D55:I55"/>
    <mergeCell ref="D56:F56"/>
    <mergeCell ref="G56:J56"/>
    <mergeCell ref="D57:F57"/>
    <mergeCell ref="G57:J57"/>
    <mergeCell ref="D58:F58"/>
    <mergeCell ref="G58:J58"/>
    <mergeCell ref="D48:I48"/>
    <mergeCell ref="D50:F50"/>
    <mergeCell ref="D51:F51"/>
    <mergeCell ref="D52:F52"/>
    <mergeCell ref="D53:I53"/>
    <mergeCell ref="D54:F54"/>
    <mergeCell ref="G54:J54"/>
    <mergeCell ref="D40:F40"/>
    <mergeCell ref="D41:F41"/>
    <mergeCell ref="D42:F42"/>
    <mergeCell ref="G43:I43"/>
    <mergeCell ref="D45:I45"/>
    <mergeCell ref="D47:F47"/>
    <mergeCell ref="D34:F34"/>
    <mergeCell ref="G35:I35"/>
    <mergeCell ref="D36:J36"/>
    <mergeCell ref="D37:J37"/>
    <mergeCell ref="D38:F38"/>
    <mergeCell ref="D39:F39"/>
    <mergeCell ref="G27:I27"/>
    <mergeCell ref="D29:J29"/>
    <mergeCell ref="D30:F30"/>
    <mergeCell ref="D31:F31"/>
    <mergeCell ref="D32:F32"/>
    <mergeCell ref="D33:F33"/>
    <mergeCell ref="C2:J2"/>
    <mergeCell ref="D4:E5"/>
    <mergeCell ref="F4:H5"/>
    <mergeCell ref="I4:J4"/>
    <mergeCell ref="I5:J5"/>
    <mergeCell ref="D6:H6"/>
    <mergeCell ref="I6:J6"/>
    <mergeCell ref="D21:F21"/>
    <mergeCell ref="D22:F22"/>
    <mergeCell ref="D23:F23"/>
    <mergeCell ref="D24:F24"/>
    <mergeCell ref="D25:F25"/>
    <mergeCell ref="D26:F26"/>
    <mergeCell ref="E15:I16"/>
    <mergeCell ref="J15:J16"/>
    <mergeCell ref="D17:J17"/>
    <mergeCell ref="D18:J18"/>
    <mergeCell ref="D19:F19"/>
    <mergeCell ref="D20:F20"/>
    <mergeCell ref="D7:J7"/>
    <mergeCell ref="E9:J9"/>
    <mergeCell ref="E10:J10"/>
    <mergeCell ref="E11:J11"/>
    <mergeCell ref="E12:J12"/>
    <mergeCell ref="E13:I14"/>
    <mergeCell ref="J13:J14"/>
  </mergeCells>
  <dataValidations count="5">
    <dataValidation type="list" allowBlank="1" showInputMessage="1" showErrorMessage="1" sqref="D386:F387 D509:F510 D1010:F1011" xr:uid="{99581019-FB9F-44C6-9F94-9EAF7C5160A5}">
      <formula1>EQUIPO_LISTA</formula1>
    </dataValidation>
    <dataValidation type="list" allowBlank="1" showInputMessage="1" showErrorMessage="1" sqref="D137:F138 D208:F208 D330:F330 D1114:F1115 D1185:F1185 D3983:F3983" xr:uid="{32C37F5F-73E5-42E1-A5BA-C9BA33C8EBEF}">
      <formula1>TRANSPORTE_LISTA</formula1>
    </dataValidation>
    <dataValidation type="list" allowBlank="1" showInputMessage="1" showErrorMessage="1" sqref="D10 D12 D74 D76 D127 D129 D172 D174 D242 D244 D305 D307 D365 D367 D427 D429 D489 D491 D550 D552 D611 D613 D676 D678 D739 D741 D800 D802 D862 D864 D925 D927 D987 D989 D1051 D1053 D1104 D1106 D1149 D1151 D1219 D1221 D1282 D1284 D1346 D1348 D1472 D1474 D1409 D1411 D1536 D1538 D1599 D1601 D1662 D1664 D1725 D1727 D1789 D1791 D1853 D1855 D1917 D1919 D1981 D1983 D2045 D2047 D2109 D2111 D2173 D2175 D2237 D2239 D2301 D2303 D2364 D2366 D2430 D2432 D2496 D2498 D2561 D2563 D2626 D2628 D2692 D2694 D2757 D2759 D2820 D2822 D2881 D2883 D2942 D2944 D3003 D3005 D3064 D3066 D3125 D3127 D3187 D3189 D3250 D3252 D3313 D3315 D3377 D3379 D3441 D3443 D3505 D3507 D3568 D3570 D3632 D3634 D3695 D3697 D3759 D3761 D3823 D3825 D3887 D3889 D3950 D3952" xr:uid="{E442DDFF-F66F-40D2-9684-75FC2B6B804B}">
      <formula1>ITEM</formula1>
    </dataValidation>
    <dataValidation type="list" allowBlank="1" showInputMessage="1" showErrorMessage="1" sqref="D39:D42 D92:D95 D139:D140 D200:D203 D209:D210 D270:D273 D322:D325 D331:D333 D392:D395 D454:D457 D515:D518 D576:D579 D641:D644 D704:D707 D765:D768 D827:D830 D890:D893 D952:D955 D1016:D1019 D1069:D1072 D1116:D1117 D1177:D1180 D1186:D1187 D1247:D1250 D1313:D1314 D1374:D1377 D1501:D1504 D1437:D1440 D1564:D1567 D1627:D1630 D1690:D1693 D1756:D1757 D1818:D1821 D1882:D1885 D1948:D1949 D2010:D2013 D2074:D2077 D2138:D2141 D2202:D2205 D2266:D2269 D2329:D2332 D2395:D2398 D2461:D2464 D2526:D2529 D2592:D2594 D2658:D2660 D2722:D2725 D2785:D2788 D2846:D2849 D2907:D2910 D2968:D2971 D3029:D3032 D3090:D3093 D3152:D3155 D3215:D3218 D3278:D3281 D3342:D3345 D3406:D3409 D3470:D3473 D3533:D3536 D3597:D3600 D3660:D3663 D3724:D3727 D3788:D3791 D3852:D3855 D3915:D3918 D3977:D3978 D3984" xr:uid="{A8B1B061-4B28-49DB-8358-3C91B5EFEA83}">
      <formula1>MDO_LISTA</formula1>
    </dataValidation>
    <dataValidation type="list" allowBlank="1" showInputMessage="1" showErrorMessage="1" sqref="E34:F34 E31:F31 D31:D34 D20:F26 E87:F87 E84:F84 D84:D87 E195:F195 E192:F192 D192:D195 D182:F187 D263:F265 D252:F258 D315:F317 D375:F381 D446:F449 D437:F441 D499:F505 E569:F569 D569:D571 E571:F571 D560:F564 D634:F636 D621:F629 D697:F699 D686:F692 D758:D760 E758:F758 E760:F760 D749:F753 E822:F822 E820:F820 D820:D822 D810:F815 D883:F885 D872:F878 D945:F947 D935:F940 D1007:F1009 D997:F1002 E1064:F1064 E1061:F1061 D1061:D1064 E1172:F1172 E1169:F1169 D1169:D1172 D1159:F1164 D1240:D1242 E1240:F1240 E1242:F1242 D1229:F1235 D1306:D1308 E1306:F1306 E1308:F1308 D1292:F1301 D1367:D1369 E1369:F1369 D1494:D1496 E1494:F1494 E1496:F1496 D1430:D1432 E1430:F1430 E1432:F1432 E1367:F1367 D1356:F1362 D1419:F1425 D1482:F1489 D1557:D1559 E1557:F1557 E1559:F1559 D1546:F1552 D1620:D1622 E1620:F1620 E1622:F1622 D1609:F1615 D1683:D1685 E1683:F1683 E1685:F1685 D1672:F1678 D1749:D1751 E1749:F1749 E1751:F1751 D1735:F1744 D1811:D1813 E1811:F1811 E1813:F1813 D1799:F1806 D1875:D1877 E1875:F1875 E1877:F1877 D1863:F1870 D1941:D1943 E1941:F1941 E1943:F1943 D1927:F1936 D2003:D2005 E2003:F2003 E2005:F2005 D1991:F1998 D2067:D2069 E2067:F2067 E2069:F2069 D2055:F2062 D2131:D2133 E2131:F2131 E2133:F2133 D2119:F2126 D2195:D2197 E2195:F2195 E2197:F2197 D2183:F2190 D2259:D2261 E2259:F2259 E2261:F2261 D2247:F2254 D2322:F2324 D2311:F2317 D2390:F2390 D2382:F2382 D2456:F2456 D2447:F2447 D2521:F2521 D2514:F2514 D2586:F2586 D2652:F2652 D2716:F2716 D2767:F2772 D3145:F3147 D3135:F3140 D3208:F3210 D3197:F3203 E3273:F3273 E3271:F3271 D3271:D3273 D3260:F3266 E3337:F3337 E3334:F3334 D3334:D3337 D3323:F3329 E3401:F3401 E3398:F3398 D3398:D3401 D3387:F3393 E3465:F3465 E3462:F3462 D3462:D3465 D3451:F3457 D3526:D3528 E3526:F3526 E3528:F3528 D3515:F3521 D3590:D3592 E3590:F3590 E3592:F3592 D3578:F3585 D3653:F3655 D3642:F3648 D3717:D3719 E3717:F3717 E3719:F3719 D3705:F3712 E3781:F3781 E3783:F3783 D3781:D3783 D3769:F3776 D3845:D3847 E3845:F3845 E3847:F3847 D3833:F3840 D3909:D3910 D3908:F3908 E3910:F3910 D3897:F3903 D3969:F3972 D3960:F3964" xr:uid="{68448122-2EFB-4A12-B14F-2FD6A4789339}">
      <formula1>#REF!</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C2D98-4EDB-455C-85CA-EFAB148E1297}">
  <dimension ref="A1:M993"/>
  <sheetViews>
    <sheetView topLeftCell="A154" workbookViewId="0">
      <selection activeCell="J171" sqref="J171"/>
    </sheetView>
  </sheetViews>
  <sheetFormatPr baseColWidth="10" defaultColWidth="10.7109375" defaultRowHeight="15"/>
  <cols>
    <col min="1" max="1" width="7.5703125" style="434" customWidth="1"/>
    <col min="2" max="2" width="41.7109375" style="434" customWidth="1"/>
    <col min="3" max="3" width="7.5703125" style="434" customWidth="1"/>
    <col min="4" max="4" width="10.7109375" style="434"/>
    <col min="5" max="5" width="17.7109375" style="434" customWidth="1"/>
    <col min="6" max="6" width="17.42578125" style="434" bestFit="1" customWidth="1"/>
    <col min="7" max="7" width="6.7109375" style="434" customWidth="1"/>
    <col min="8" max="8" width="16.85546875" style="435" customWidth="1"/>
    <col min="9" max="9" width="7.42578125" style="434" customWidth="1"/>
    <col min="10" max="10" width="50.7109375" style="434" customWidth="1"/>
    <col min="11" max="16384" width="10.7109375" style="434"/>
  </cols>
  <sheetData>
    <row r="1" spans="1:12" ht="15.75" thickBot="1"/>
    <row r="2" spans="1:12" ht="16.5" thickBot="1">
      <c r="A2" s="436" t="s">
        <v>139</v>
      </c>
      <c r="B2" s="437" t="s">
        <v>177</v>
      </c>
      <c r="C2" s="438" t="s">
        <v>178</v>
      </c>
      <c r="D2" s="439"/>
      <c r="E2" s="440"/>
      <c r="F2" s="441">
        <f>ROUND(SUM(F3:F8),0)</f>
        <v>198687</v>
      </c>
      <c r="H2" s="435">
        <f>ROUND(F2*1.3,0)</f>
        <v>258293</v>
      </c>
    </row>
    <row r="3" spans="1:12" ht="45">
      <c r="A3" s="442"/>
      <c r="B3" s="443" t="s">
        <v>879</v>
      </c>
      <c r="C3" s="444" t="s">
        <v>178</v>
      </c>
      <c r="D3" s="445">
        <v>1</v>
      </c>
      <c r="E3" s="446">
        <v>134074</v>
      </c>
      <c r="F3" s="445">
        <f t="shared" ref="F3:F8" si="0">+D3*E3</f>
        <v>134074</v>
      </c>
      <c r="J3" s="447" t="s">
        <v>70</v>
      </c>
      <c r="K3" s="447" t="s">
        <v>606</v>
      </c>
      <c r="L3" s="447" t="s">
        <v>880</v>
      </c>
    </row>
    <row r="4" spans="1:12" ht="31.5">
      <c r="A4" s="442"/>
      <c r="B4" s="443" t="s">
        <v>881</v>
      </c>
      <c r="C4" s="444" t="s">
        <v>178</v>
      </c>
      <c r="D4" s="445">
        <v>1</v>
      </c>
      <c r="E4" s="446">
        <v>16017</v>
      </c>
      <c r="F4" s="445">
        <f t="shared" si="0"/>
        <v>16017</v>
      </c>
      <c r="J4" s="448" t="s">
        <v>626</v>
      </c>
      <c r="K4" s="448" t="s">
        <v>627</v>
      </c>
      <c r="L4" s="449">
        <v>29224.691865875</v>
      </c>
    </row>
    <row r="5" spans="1:12" ht="31.5">
      <c r="A5" s="442"/>
      <c r="B5" s="443" t="s">
        <v>882</v>
      </c>
      <c r="C5" s="444" t="s">
        <v>623</v>
      </c>
      <c r="D5" s="445">
        <v>0.08</v>
      </c>
      <c r="E5" s="446">
        <v>150091</v>
      </c>
      <c r="F5" s="445">
        <f>+D5*E5</f>
        <v>12007.28</v>
      </c>
      <c r="J5" s="448" t="s">
        <v>669</v>
      </c>
      <c r="K5" s="448" t="s">
        <v>627</v>
      </c>
      <c r="L5" s="449">
        <v>40914.569044249998</v>
      </c>
    </row>
    <row r="6" spans="1:12" ht="31.5">
      <c r="A6" s="442"/>
      <c r="B6" s="443" t="s">
        <v>883</v>
      </c>
      <c r="C6" s="444" t="s">
        <v>791</v>
      </c>
      <c r="D6" s="445">
        <v>467</v>
      </c>
      <c r="E6" s="446">
        <v>1</v>
      </c>
      <c r="F6" s="445">
        <f t="shared" si="0"/>
        <v>467</v>
      </c>
      <c r="J6" s="448" t="s">
        <v>715</v>
      </c>
      <c r="K6" s="448" t="s">
        <v>627</v>
      </c>
      <c r="L6" s="449">
        <v>35069.629374999997</v>
      </c>
    </row>
    <row r="7" spans="1:12" ht="15.75">
      <c r="A7" s="442"/>
      <c r="B7" s="443" t="s">
        <v>884</v>
      </c>
      <c r="C7" s="444" t="s">
        <v>885</v>
      </c>
      <c r="D7" s="445">
        <v>0.03</v>
      </c>
      <c r="E7" s="446">
        <f>+F8</f>
        <v>35069.629374999997</v>
      </c>
      <c r="F7" s="445">
        <f t="shared" si="0"/>
        <v>1052.0888812499998</v>
      </c>
      <c r="J7" s="448" t="s">
        <v>845</v>
      </c>
      <c r="K7" s="448" t="s">
        <v>627</v>
      </c>
      <c r="L7" s="449">
        <v>49097.481124999998</v>
      </c>
    </row>
    <row r="8" spans="1:12" ht="15.75">
      <c r="A8" s="442"/>
      <c r="B8" s="443" t="s">
        <v>886</v>
      </c>
      <c r="C8" s="444" t="s">
        <v>887</v>
      </c>
      <c r="D8" s="445">
        <v>1</v>
      </c>
      <c r="E8" s="446">
        <f>+L6</f>
        <v>35069.629374999997</v>
      </c>
      <c r="F8" s="445">
        <f t="shared" si="0"/>
        <v>35069.629374999997</v>
      </c>
      <c r="J8" s="448" t="s">
        <v>888</v>
      </c>
      <c r="K8" s="448" t="s">
        <v>627</v>
      </c>
      <c r="L8" s="449">
        <v>49097.481124999998</v>
      </c>
    </row>
    <row r="9" spans="1:12">
      <c r="J9" s="448" t="s">
        <v>817</v>
      </c>
      <c r="K9" s="448" t="s">
        <v>627</v>
      </c>
      <c r="L9" s="449">
        <v>51248.965624999997</v>
      </c>
    </row>
    <row r="10" spans="1:12" ht="15.75" thickBot="1">
      <c r="J10" s="448" t="s">
        <v>786</v>
      </c>
      <c r="K10" s="448" t="s">
        <v>627</v>
      </c>
      <c r="L10" s="449">
        <v>46759.506553375002</v>
      </c>
    </row>
    <row r="11" spans="1:12" ht="63.75" thickBot="1">
      <c r="A11" s="450" t="s">
        <v>144</v>
      </c>
      <c r="B11" s="451" t="s">
        <v>183</v>
      </c>
      <c r="C11" s="438" t="s">
        <v>178</v>
      </c>
      <c r="D11" s="439"/>
      <c r="E11" s="440"/>
      <c r="F11" s="441">
        <f>ROUND(SUM(F12:F14),0)</f>
        <v>293746</v>
      </c>
      <c r="H11" s="435">
        <f>ROUND(F11*1.3,0)</f>
        <v>381870</v>
      </c>
      <c r="J11" s="448" t="s">
        <v>812</v>
      </c>
      <c r="K11" s="448" t="s">
        <v>627</v>
      </c>
      <c r="L11" s="449">
        <v>60694.112187500003</v>
      </c>
    </row>
    <row r="12" spans="1:12" ht="31.5">
      <c r="A12" s="452"/>
      <c r="B12" s="443" t="s">
        <v>889</v>
      </c>
      <c r="C12" s="444" t="s">
        <v>109</v>
      </c>
      <c r="D12" s="445">
        <v>0.5</v>
      </c>
      <c r="E12" s="446">
        <v>551370</v>
      </c>
      <c r="F12" s="445">
        <f>+E12*D12</f>
        <v>275685</v>
      </c>
      <c r="J12" s="448" t="s">
        <v>890</v>
      </c>
      <c r="K12" s="448" t="s">
        <v>627</v>
      </c>
      <c r="L12" s="449">
        <v>50266.469490875003</v>
      </c>
    </row>
    <row r="13" spans="1:12" ht="15.75">
      <c r="A13" s="453"/>
      <c r="B13" s="443" t="s">
        <v>884</v>
      </c>
      <c r="C13" s="444" t="s">
        <v>885</v>
      </c>
      <c r="D13" s="445">
        <v>0.03</v>
      </c>
      <c r="E13" s="446">
        <f>+F14</f>
        <v>17534.815119524999</v>
      </c>
      <c r="F13" s="445">
        <f>(D13*E13)</f>
        <v>526.04445358574992</v>
      </c>
      <c r="J13" s="448" t="s">
        <v>891</v>
      </c>
      <c r="K13" s="448" t="s">
        <v>627</v>
      </c>
      <c r="L13" s="449">
        <v>72693</v>
      </c>
    </row>
    <row r="14" spans="1:12" ht="15.75">
      <c r="A14" s="452"/>
      <c r="B14" s="443" t="s">
        <v>892</v>
      </c>
      <c r="C14" s="444" t="s">
        <v>887</v>
      </c>
      <c r="D14" s="445">
        <v>0.6</v>
      </c>
      <c r="E14" s="446">
        <f>+L4</f>
        <v>29224.691865875</v>
      </c>
      <c r="F14" s="445">
        <f>+D14*E14</f>
        <v>17534.815119524999</v>
      </c>
      <c r="J14" s="448" t="s">
        <v>893</v>
      </c>
      <c r="K14" s="448" t="s">
        <v>627</v>
      </c>
      <c r="L14" s="449">
        <v>64294.321240874997</v>
      </c>
    </row>
    <row r="15" spans="1:12" ht="15.75" thickBot="1">
      <c r="J15" s="448" t="s">
        <v>894</v>
      </c>
      <c r="K15" s="448" t="s">
        <v>627</v>
      </c>
      <c r="L15" s="449">
        <v>94408.263124999998</v>
      </c>
    </row>
    <row r="16" spans="1:12" ht="32.25" thickBot="1">
      <c r="A16" s="436" t="s">
        <v>150</v>
      </c>
      <c r="B16" s="437" t="s">
        <v>189</v>
      </c>
      <c r="C16" s="438" t="s">
        <v>178</v>
      </c>
      <c r="D16" s="439"/>
      <c r="E16" s="440"/>
      <c r="F16" s="441">
        <f>ROUND(SUM(F17:F23),0)</f>
        <v>55534</v>
      </c>
      <c r="H16" s="435">
        <f>ROUND(F16*1.3,0)</f>
        <v>72194</v>
      </c>
      <c r="J16" s="448" t="s">
        <v>895</v>
      </c>
      <c r="K16" s="448" t="s">
        <v>627</v>
      </c>
      <c r="L16" s="449">
        <v>23379.75435675</v>
      </c>
    </row>
    <row r="17" spans="1:12" ht="15.75">
      <c r="A17" s="454"/>
      <c r="B17" s="443" t="s">
        <v>896</v>
      </c>
      <c r="C17" s="444" t="s">
        <v>178</v>
      </c>
      <c r="D17" s="445">
        <v>0.04</v>
      </c>
      <c r="E17" s="446">
        <v>47276</v>
      </c>
      <c r="F17" s="445">
        <f t="shared" ref="F17:F21" si="1">+D17*E17</f>
        <v>1891.04</v>
      </c>
      <c r="J17" s="448" t="s">
        <v>897</v>
      </c>
      <c r="K17" s="448" t="s">
        <v>627</v>
      </c>
      <c r="L17" s="449">
        <v>32731.654803375</v>
      </c>
    </row>
    <row r="18" spans="1:12" ht="15.75">
      <c r="A18" s="454"/>
      <c r="B18" s="443" t="s">
        <v>898</v>
      </c>
      <c r="C18" s="444" t="s">
        <v>178</v>
      </c>
      <c r="D18" s="445">
        <v>0.04</v>
      </c>
      <c r="E18" s="446">
        <v>50901</v>
      </c>
      <c r="F18" s="445">
        <f t="shared" si="1"/>
        <v>2036.04</v>
      </c>
      <c r="J18" s="448" t="s">
        <v>899</v>
      </c>
      <c r="K18" s="448" t="s">
        <v>627</v>
      </c>
      <c r="L18" s="449">
        <v>35069.629374999997</v>
      </c>
    </row>
    <row r="19" spans="1:12" ht="15.75">
      <c r="A19" s="454"/>
      <c r="B19" s="443" t="s">
        <v>900</v>
      </c>
      <c r="C19" s="444" t="s">
        <v>174</v>
      </c>
      <c r="D19" s="445">
        <v>2</v>
      </c>
      <c r="E19" s="446">
        <v>9500</v>
      </c>
      <c r="F19" s="445">
        <f t="shared" si="1"/>
        <v>19000</v>
      </c>
      <c r="J19" s="448" t="s">
        <v>901</v>
      </c>
      <c r="K19" s="448" t="s">
        <v>627</v>
      </c>
      <c r="L19" s="449">
        <v>29224.691865875</v>
      </c>
    </row>
    <row r="20" spans="1:12" ht="15.75">
      <c r="A20" s="454"/>
      <c r="B20" s="443" t="s">
        <v>902</v>
      </c>
      <c r="C20" s="444" t="s">
        <v>178</v>
      </c>
      <c r="D20" s="445">
        <v>0.5</v>
      </c>
      <c r="E20" s="446">
        <v>8200</v>
      </c>
      <c r="F20" s="445">
        <f t="shared" si="1"/>
        <v>4100</v>
      </c>
      <c r="J20" s="448" t="s">
        <v>903</v>
      </c>
      <c r="K20" s="448" t="s">
        <v>627</v>
      </c>
      <c r="L20" s="449">
        <v>94323.657509124998</v>
      </c>
    </row>
    <row r="21" spans="1:12" ht="15.75">
      <c r="A21" s="454"/>
      <c r="B21" s="443" t="s">
        <v>904</v>
      </c>
      <c r="C21" s="444" t="s">
        <v>623</v>
      </c>
      <c r="D21" s="445">
        <v>0.03</v>
      </c>
      <c r="E21" s="446">
        <v>47194</v>
      </c>
      <c r="F21" s="445">
        <f t="shared" si="1"/>
        <v>1415.82</v>
      </c>
    </row>
    <row r="22" spans="1:12" ht="15.75">
      <c r="A22" s="454"/>
      <c r="B22" s="443" t="s">
        <v>884</v>
      </c>
      <c r="C22" s="444" t="s">
        <v>885</v>
      </c>
      <c r="D22" s="445">
        <v>0.03</v>
      </c>
      <c r="E22" s="446">
        <f>+F23</f>
        <v>26302.222031249999</v>
      </c>
      <c r="F22" s="445">
        <f>(D22*E22)</f>
        <v>789.06666093749993</v>
      </c>
    </row>
    <row r="23" spans="1:12" ht="15.75">
      <c r="A23" s="454"/>
      <c r="B23" s="443" t="s">
        <v>886</v>
      </c>
      <c r="C23" s="444" t="s">
        <v>887</v>
      </c>
      <c r="D23" s="445">
        <v>0.75</v>
      </c>
      <c r="E23" s="446">
        <f>+L6</f>
        <v>35069.629374999997</v>
      </c>
      <c r="F23" s="445">
        <f>+D23*E23</f>
        <v>26302.222031249999</v>
      </c>
    </row>
    <row r="24" spans="1:12" ht="15.75" thickBot="1"/>
    <row r="25" spans="1:12" ht="32.25" thickBot="1">
      <c r="A25" s="436" t="s">
        <v>151</v>
      </c>
      <c r="B25" s="437" t="s">
        <v>190</v>
      </c>
      <c r="C25" s="438" t="s">
        <v>178</v>
      </c>
      <c r="D25" s="439"/>
      <c r="E25" s="440"/>
      <c r="F25" s="441">
        <f>ROUND(SUM(F26:F32),0)</f>
        <v>55534</v>
      </c>
      <c r="H25" s="435">
        <f>ROUND(F25*1.3,0)</f>
        <v>72194</v>
      </c>
    </row>
    <row r="26" spans="1:12" ht="15.75">
      <c r="A26" s="454"/>
      <c r="B26" s="443" t="s">
        <v>896</v>
      </c>
      <c r="C26" s="444" t="s">
        <v>178</v>
      </c>
      <c r="D26" s="445">
        <v>0.04</v>
      </c>
      <c r="E26" s="446">
        <v>47276</v>
      </c>
      <c r="F26" s="445">
        <f t="shared" ref="F26:F30" si="2">+D26*E26</f>
        <v>1891.04</v>
      </c>
    </row>
    <row r="27" spans="1:12" ht="15.75">
      <c r="A27" s="454"/>
      <c r="B27" s="443" t="s">
        <v>898</v>
      </c>
      <c r="C27" s="444" t="s">
        <v>178</v>
      </c>
      <c r="D27" s="445">
        <v>0.04</v>
      </c>
      <c r="E27" s="446">
        <v>50901</v>
      </c>
      <c r="F27" s="445">
        <f t="shared" si="2"/>
        <v>2036.04</v>
      </c>
    </row>
    <row r="28" spans="1:12" ht="15.75">
      <c r="A28" s="454"/>
      <c r="B28" s="443" t="s">
        <v>900</v>
      </c>
      <c r="C28" s="444" t="s">
        <v>174</v>
      </c>
      <c r="D28" s="445">
        <v>2</v>
      </c>
      <c r="E28" s="446">
        <v>9500</v>
      </c>
      <c r="F28" s="445">
        <f t="shared" si="2"/>
        <v>19000</v>
      </c>
    </row>
    <row r="29" spans="1:12" ht="15.75">
      <c r="A29" s="454"/>
      <c r="B29" s="443" t="s">
        <v>902</v>
      </c>
      <c r="C29" s="444" t="s">
        <v>178</v>
      </c>
      <c r="D29" s="445">
        <v>0.5</v>
      </c>
      <c r="E29" s="446">
        <v>8200</v>
      </c>
      <c r="F29" s="445">
        <f t="shared" si="2"/>
        <v>4100</v>
      </c>
    </row>
    <row r="30" spans="1:12" ht="15.75">
      <c r="A30" s="454"/>
      <c r="B30" s="443" t="s">
        <v>904</v>
      </c>
      <c r="C30" s="444" t="s">
        <v>623</v>
      </c>
      <c r="D30" s="445">
        <v>0.03</v>
      </c>
      <c r="E30" s="446">
        <v>47194</v>
      </c>
      <c r="F30" s="445">
        <f t="shared" si="2"/>
        <v>1415.82</v>
      </c>
    </row>
    <row r="31" spans="1:12" ht="15.75">
      <c r="A31" s="454"/>
      <c r="B31" s="443" t="s">
        <v>884</v>
      </c>
      <c r="C31" s="444" t="s">
        <v>885</v>
      </c>
      <c r="D31" s="445">
        <v>0.03</v>
      </c>
      <c r="E31" s="446">
        <f>+F32</f>
        <v>26302.222031249999</v>
      </c>
      <c r="F31" s="445">
        <f>(D31*E31)</f>
        <v>789.06666093749993</v>
      </c>
    </row>
    <row r="32" spans="1:12" ht="15.75">
      <c r="A32" s="454"/>
      <c r="B32" s="443" t="s">
        <v>886</v>
      </c>
      <c r="C32" s="444" t="s">
        <v>887</v>
      </c>
      <c r="D32" s="445">
        <v>0.75</v>
      </c>
      <c r="E32" s="446">
        <f>+E23</f>
        <v>35069.629374999997</v>
      </c>
      <c r="F32" s="445">
        <f>+D32*E32</f>
        <v>26302.222031249999</v>
      </c>
    </row>
    <row r="33" spans="1:9" ht="15.75" thickBot="1"/>
    <row r="34" spans="1:9" ht="16.5" thickBot="1">
      <c r="A34" s="436" t="s">
        <v>152</v>
      </c>
      <c r="B34" s="437" t="s">
        <v>191</v>
      </c>
      <c r="C34" s="438" t="s">
        <v>178</v>
      </c>
      <c r="D34" s="439"/>
      <c r="E34" s="440"/>
      <c r="F34" s="441">
        <f>ROUND(SUM(F35:F41),0)</f>
        <v>55534</v>
      </c>
      <c r="H34" s="435">
        <f>ROUND(F34*1.3,0)</f>
        <v>72194</v>
      </c>
    </row>
    <row r="35" spans="1:9" ht="15.75">
      <c r="A35" s="454"/>
      <c r="B35" s="443" t="s">
        <v>896</v>
      </c>
      <c r="C35" s="444" t="s">
        <v>178</v>
      </c>
      <c r="D35" s="445">
        <v>0.04</v>
      </c>
      <c r="E35" s="446">
        <v>47276</v>
      </c>
      <c r="F35" s="445">
        <f t="shared" ref="F35:F39" si="3">+D35*E35</f>
        <v>1891.04</v>
      </c>
    </row>
    <row r="36" spans="1:9" ht="15.75">
      <c r="A36" s="454"/>
      <c r="B36" s="443" t="s">
        <v>898</v>
      </c>
      <c r="C36" s="444" t="s">
        <v>178</v>
      </c>
      <c r="D36" s="445">
        <v>0.04</v>
      </c>
      <c r="E36" s="446">
        <v>50901</v>
      </c>
      <c r="F36" s="445">
        <f t="shared" si="3"/>
        <v>2036.04</v>
      </c>
    </row>
    <row r="37" spans="1:9" ht="15.75">
      <c r="A37" s="454"/>
      <c r="B37" s="443" t="s">
        <v>900</v>
      </c>
      <c r="C37" s="444" t="s">
        <v>174</v>
      </c>
      <c r="D37" s="445">
        <v>2</v>
      </c>
      <c r="E37" s="446">
        <v>9500</v>
      </c>
      <c r="F37" s="445">
        <f t="shared" si="3"/>
        <v>19000</v>
      </c>
    </row>
    <row r="38" spans="1:9" ht="15.75">
      <c r="A38" s="454"/>
      <c r="B38" s="443" t="s">
        <v>902</v>
      </c>
      <c r="C38" s="444" t="s">
        <v>178</v>
      </c>
      <c r="D38" s="445">
        <v>0.5</v>
      </c>
      <c r="E38" s="446">
        <v>8200</v>
      </c>
      <c r="F38" s="445">
        <f t="shared" si="3"/>
        <v>4100</v>
      </c>
      <c r="G38" s="455"/>
      <c r="H38" s="456"/>
      <c r="I38" s="455"/>
    </row>
    <row r="39" spans="1:9" ht="15.75">
      <c r="A39" s="454"/>
      <c r="B39" s="443" t="s">
        <v>904</v>
      </c>
      <c r="C39" s="444" t="s">
        <v>623</v>
      </c>
      <c r="D39" s="445">
        <v>0.03</v>
      </c>
      <c r="E39" s="446">
        <v>47194</v>
      </c>
      <c r="F39" s="445">
        <f t="shared" si="3"/>
        <v>1415.82</v>
      </c>
    </row>
    <row r="40" spans="1:9" ht="15.75">
      <c r="A40" s="454"/>
      <c r="B40" s="443" t="s">
        <v>884</v>
      </c>
      <c r="C40" s="444" t="s">
        <v>885</v>
      </c>
      <c r="D40" s="445">
        <v>0.03</v>
      </c>
      <c r="E40" s="446">
        <f>+F41</f>
        <v>26302.222031249999</v>
      </c>
      <c r="F40" s="445">
        <f>(D40*E40)</f>
        <v>789.06666093749993</v>
      </c>
    </row>
    <row r="41" spans="1:9" ht="15.75">
      <c r="A41" s="454"/>
      <c r="B41" s="443" t="s">
        <v>886</v>
      </c>
      <c r="C41" s="444" t="s">
        <v>887</v>
      </c>
      <c r="D41" s="445">
        <v>0.75</v>
      </c>
      <c r="E41" s="446">
        <f>+E32</f>
        <v>35069.629374999997</v>
      </c>
      <c r="F41" s="445">
        <f>+D41*E41</f>
        <v>26302.222031249999</v>
      </c>
    </row>
    <row r="42" spans="1:9" ht="15.75" thickBot="1"/>
    <row r="43" spans="1:9" ht="16.5" thickBot="1">
      <c r="A43" s="436" t="s">
        <v>153</v>
      </c>
      <c r="B43" s="437" t="s">
        <v>192</v>
      </c>
      <c r="C43" s="438" t="s">
        <v>178</v>
      </c>
      <c r="D43" s="439"/>
      <c r="E43" s="440"/>
      <c r="F43" s="441">
        <f>ROUND(SUM(F44:F51),0)</f>
        <v>150086</v>
      </c>
      <c r="H43" s="435">
        <f>ROUND(F43*1.3,0)</f>
        <v>195112</v>
      </c>
    </row>
    <row r="44" spans="1:9" ht="15.75">
      <c r="A44" s="454"/>
      <c r="B44" s="443" t="s">
        <v>896</v>
      </c>
      <c r="C44" s="444" t="s">
        <v>178</v>
      </c>
      <c r="D44" s="445">
        <v>0.04</v>
      </c>
      <c r="E44" s="446">
        <v>47276</v>
      </c>
      <c r="F44" s="445">
        <f t="shared" ref="F44:F49" si="4">+D44*E44</f>
        <v>1891.04</v>
      </c>
    </row>
    <row r="45" spans="1:9" ht="15.75">
      <c r="A45" s="454"/>
      <c r="B45" s="443" t="s">
        <v>898</v>
      </c>
      <c r="C45" s="444" t="s">
        <v>178</v>
      </c>
      <c r="D45" s="445">
        <v>0.04</v>
      </c>
      <c r="E45" s="446">
        <v>50901</v>
      </c>
      <c r="F45" s="445">
        <f t="shared" si="4"/>
        <v>2036.04</v>
      </c>
    </row>
    <row r="46" spans="1:9" ht="15.75">
      <c r="A46" s="454"/>
      <c r="B46" s="443" t="s">
        <v>896</v>
      </c>
      <c r="C46" s="444" t="s">
        <v>178</v>
      </c>
      <c r="D46" s="445">
        <v>2</v>
      </c>
      <c r="E46" s="446">
        <v>47276</v>
      </c>
      <c r="F46" s="445">
        <f t="shared" si="4"/>
        <v>94552</v>
      </c>
    </row>
    <row r="47" spans="1:9" ht="15.75">
      <c r="A47" s="454"/>
      <c r="B47" s="443" t="s">
        <v>900</v>
      </c>
      <c r="C47" s="444" t="s">
        <v>174</v>
      </c>
      <c r="D47" s="445">
        <v>2</v>
      </c>
      <c r="E47" s="446">
        <v>9500</v>
      </c>
      <c r="F47" s="445">
        <f t="shared" si="4"/>
        <v>19000</v>
      </c>
    </row>
    <row r="48" spans="1:9" ht="15.75">
      <c r="A48" s="454"/>
      <c r="B48" s="443" t="s">
        <v>902</v>
      </c>
      <c r="C48" s="444" t="s">
        <v>178</v>
      </c>
      <c r="D48" s="445">
        <v>0.5</v>
      </c>
      <c r="E48" s="446">
        <v>8200</v>
      </c>
      <c r="F48" s="445">
        <f t="shared" si="4"/>
        <v>4100</v>
      </c>
    </row>
    <row r="49" spans="1:8" ht="15.75">
      <c r="A49" s="454"/>
      <c r="B49" s="443" t="s">
        <v>904</v>
      </c>
      <c r="C49" s="444" t="s">
        <v>623</v>
      </c>
      <c r="D49" s="445">
        <v>0.03</v>
      </c>
      <c r="E49" s="446">
        <v>47194</v>
      </c>
      <c r="F49" s="445">
        <f t="shared" si="4"/>
        <v>1415.82</v>
      </c>
    </row>
    <row r="50" spans="1:8" ht="15.75">
      <c r="A50" s="454"/>
      <c r="B50" s="443" t="s">
        <v>884</v>
      </c>
      <c r="C50" s="444" t="s">
        <v>885</v>
      </c>
      <c r="D50" s="445">
        <v>0.03</v>
      </c>
      <c r="E50" s="446">
        <f>+F51</f>
        <v>26302.222031249999</v>
      </c>
      <c r="F50" s="445">
        <f>(D50*E50)</f>
        <v>789.06666093749993</v>
      </c>
    </row>
    <row r="51" spans="1:8" ht="15.75">
      <c r="A51" s="454"/>
      <c r="B51" s="443" t="s">
        <v>886</v>
      </c>
      <c r="C51" s="444" t="s">
        <v>887</v>
      </c>
      <c r="D51" s="445">
        <v>0.75</v>
      </c>
      <c r="E51" s="446">
        <f>+E41</f>
        <v>35069.629374999997</v>
      </c>
      <c r="F51" s="445">
        <f>+D51*E51</f>
        <v>26302.222031249999</v>
      </c>
    </row>
    <row r="52" spans="1:8" ht="15.75" thickBot="1"/>
    <row r="53" spans="1:8" ht="32.25" thickBot="1">
      <c r="A53" s="436" t="s">
        <v>154</v>
      </c>
      <c r="B53" s="437" t="s">
        <v>193</v>
      </c>
      <c r="C53" s="438" t="s">
        <v>178</v>
      </c>
      <c r="D53" s="439"/>
      <c r="E53" s="440"/>
      <c r="F53" s="441">
        <f>ROUND(SUM(F54:F61),0)</f>
        <v>100024</v>
      </c>
      <c r="H53" s="435">
        <f>ROUND(F53*1.3,0)</f>
        <v>130031</v>
      </c>
    </row>
    <row r="54" spans="1:8" ht="15.75">
      <c r="A54" s="454"/>
      <c r="B54" s="443" t="s">
        <v>905</v>
      </c>
      <c r="C54" s="444" t="s">
        <v>178</v>
      </c>
      <c r="D54" s="445">
        <v>0.5</v>
      </c>
      <c r="E54" s="446">
        <v>25000</v>
      </c>
      <c r="F54" s="445">
        <f t="shared" ref="F54:F59" si="5">+D54*E54</f>
        <v>12500</v>
      </c>
    </row>
    <row r="55" spans="1:8" ht="15.75">
      <c r="A55" s="454"/>
      <c r="B55" s="443" t="s">
        <v>906</v>
      </c>
      <c r="C55" s="444" t="s">
        <v>174</v>
      </c>
      <c r="D55" s="445">
        <v>1.6</v>
      </c>
      <c r="E55" s="446">
        <v>19650</v>
      </c>
      <c r="F55" s="445">
        <f t="shared" si="5"/>
        <v>31440</v>
      </c>
    </row>
    <row r="56" spans="1:8" ht="15.75">
      <c r="A56" s="454"/>
      <c r="B56" s="443" t="s">
        <v>907</v>
      </c>
      <c r="C56" s="444" t="s">
        <v>178</v>
      </c>
      <c r="D56" s="445">
        <v>1</v>
      </c>
      <c r="E56" s="446">
        <v>12000</v>
      </c>
      <c r="F56" s="445">
        <f t="shared" si="5"/>
        <v>12000</v>
      </c>
    </row>
    <row r="57" spans="1:8" ht="15.75">
      <c r="A57" s="454"/>
      <c r="B57" s="443" t="s">
        <v>896</v>
      </c>
      <c r="C57" s="444" t="s">
        <v>178</v>
      </c>
      <c r="D57" s="445">
        <v>0.08</v>
      </c>
      <c r="E57" s="446">
        <v>47276</v>
      </c>
      <c r="F57" s="445">
        <f t="shared" si="5"/>
        <v>3782.08</v>
      </c>
    </row>
    <row r="58" spans="1:8" ht="15.75">
      <c r="A58" s="454"/>
      <c r="B58" s="443" t="s">
        <v>898</v>
      </c>
      <c r="C58" s="444" t="s">
        <v>178</v>
      </c>
      <c r="D58" s="445">
        <v>0.08</v>
      </c>
      <c r="E58" s="446">
        <v>50901</v>
      </c>
      <c r="F58" s="445">
        <f t="shared" si="5"/>
        <v>4072.08</v>
      </c>
    </row>
    <row r="59" spans="1:8" ht="15.75">
      <c r="A59" s="454"/>
      <c r="B59" s="443" t="s">
        <v>904</v>
      </c>
      <c r="C59" s="444" t="s">
        <v>623</v>
      </c>
      <c r="D59" s="445">
        <v>0.03</v>
      </c>
      <c r="E59" s="446">
        <f>SUM(F54:F58)</f>
        <v>63794.16</v>
      </c>
      <c r="F59" s="445">
        <f t="shared" si="5"/>
        <v>1913.8248000000001</v>
      </c>
    </row>
    <row r="60" spans="1:8" ht="15.75">
      <c r="A60" s="454"/>
      <c r="B60" s="443" t="s">
        <v>884</v>
      </c>
      <c r="C60" s="444" t="s">
        <v>885</v>
      </c>
      <c r="D60" s="445">
        <v>0.03</v>
      </c>
      <c r="E60" s="446">
        <f>+F61</f>
        <v>33316.147906249993</v>
      </c>
      <c r="F60" s="445">
        <f>(D60*E60)</f>
        <v>999.48443718749979</v>
      </c>
    </row>
    <row r="61" spans="1:8" ht="15.75">
      <c r="A61" s="454"/>
      <c r="B61" s="443" t="s">
        <v>886</v>
      </c>
      <c r="C61" s="444" t="s">
        <v>887</v>
      </c>
      <c r="D61" s="445">
        <v>0.95</v>
      </c>
      <c r="E61" s="446">
        <f>+E51</f>
        <v>35069.629374999997</v>
      </c>
      <c r="F61" s="445">
        <f>+D61*E61</f>
        <v>33316.147906249993</v>
      </c>
    </row>
    <row r="62" spans="1:8" ht="16.5" thickBot="1">
      <c r="A62" s="454"/>
      <c r="B62" s="457"/>
      <c r="C62" s="458"/>
      <c r="D62" s="459"/>
      <c r="E62" s="460"/>
      <c r="F62" s="459"/>
    </row>
    <row r="63" spans="1:8" ht="16.5" thickBot="1">
      <c r="A63" s="436" t="s">
        <v>155</v>
      </c>
      <c r="B63" s="437" t="s">
        <v>194</v>
      </c>
      <c r="C63" s="438" t="s">
        <v>178</v>
      </c>
      <c r="D63" s="439"/>
      <c r="E63" s="440"/>
      <c r="F63" s="441">
        <f>ROUND(SUM(F64:F71),0)</f>
        <v>83949</v>
      </c>
      <c r="H63" s="435">
        <f>ROUND(F63*1.3,0)</f>
        <v>109134</v>
      </c>
    </row>
    <row r="64" spans="1:8" ht="15.75">
      <c r="A64" s="454"/>
      <c r="B64" s="443" t="s">
        <v>908</v>
      </c>
      <c r="C64" s="444" t="s">
        <v>178</v>
      </c>
      <c r="D64" s="445">
        <v>0.5</v>
      </c>
      <c r="E64" s="446">
        <v>14000</v>
      </c>
      <c r="F64" s="445">
        <f t="shared" ref="F64:F69" si="6">+D64*E64</f>
        <v>7000</v>
      </c>
    </row>
    <row r="65" spans="1:8" ht="15.75">
      <c r="A65" s="454"/>
      <c r="B65" s="443" t="s">
        <v>909</v>
      </c>
      <c r="C65" s="444" t="s">
        <v>174</v>
      </c>
      <c r="D65" s="445">
        <v>1.6</v>
      </c>
      <c r="E65" s="446">
        <v>13333.33</v>
      </c>
      <c r="F65" s="445">
        <f t="shared" si="6"/>
        <v>21333.328000000001</v>
      </c>
    </row>
    <row r="66" spans="1:8" ht="15.75">
      <c r="A66" s="454"/>
      <c r="B66" s="443" t="s">
        <v>910</v>
      </c>
      <c r="C66" s="444" t="s">
        <v>178</v>
      </c>
      <c r="D66" s="445">
        <v>1</v>
      </c>
      <c r="E66" s="446">
        <v>12000</v>
      </c>
      <c r="F66" s="445">
        <f t="shared" si="6"/>
        <v>12000</v>
      </c>
    </row>
    <row r="67" spans="1:8" ht="15.75">
      <c r="A67" s="454"/>
      <c r="B67" s="443" t="s">
        <v>896</v>
      </c>
      <c r="C67" s="444" t="s">
        <v>178</v>
      </c>
      <c r="D67" s="445">
        <v>0.08</v>
      </c>
      <c r="E67" s="446">
        <v>47276</v>
      </c>
      <c r="F67" s="445">
        <f t="shared" si="6"/>
        <v>3782.08</v>
      </c>
    </row>
    <row r="68" spans="1:8" ht="15.75">
      <c r="A68" s="454"/>
      <c r="B68" s="443" t="s">
        <v>898</v>
      </c>
      <c r="C68" s="444" t="s">
        <v>178</v>
      </c>
      <c r="D68" s="445">
        <v>0.08</v>
      </c>
      <c r="E68" s="446">
        <v>50901</v>
      </c>
      <c r="F68" s="445">
        <f t="shared" si="6"/>
        <v>4072.08</v>
      </c>
    </row>
    <row r="69" spans="1:8" ht="15.75">
      <c r="A69" s="454"/>
      <c r="B69" s="443" t="s">
        <v>904</v>
      </c>
      <c r="C69" s="444" t="s">
        <v>623</v>
      </c>
      <c r="D69" s="445">
        <v>0.03</v>
      </c>
      <c r="E69" s="446">
        <f>SUM(F64:F68)</f>
        <v>48187.488000000005</v>
      </c>
      <c r="F69" s="445">
        <f t="shared" si="6"/>
        <v>1445.62464</v>
      </c>
    </row>
    <row r="70" spans="1:8" ht="15.75">
      <c r="A70" s="454"/>
      <c r="B70" s="443" t="s">
        <v>884</v>
      </c>
      <c r="C70" s="444" t="s">
        <v>885</v>
      </c>
      <c r="D70" s="445">
        <v>0.03</v>
      </c>
      <c r="E70" s="446">
        <f>+F71</f>
        <v>33316.147906249993</v>
      </c>
      <c r="F70" s="445">
        <f>(D70*E70)</f>
        <v>999.48443718749979</v>
      </c>
    </row>
    <row r="71" spans="1:8" ht="15.75">
      <c r="A71" s="454"/>
      <c r="B71" s="443" t="s">
        <v>886</v>
      </c>
      <c r="C71" s="444" t="s">
        <v>887</v>
      </c>
      <c r="D71" s="445">
        <v>0.95</v>
      </c>
      <c r="E71" s="446">
        <f>+E61</f>
        <v>35069.629374999997</v>
      </c>
      <c r="F71" s="445">
        <f>+D71*E71</f>
        <v>33316.147906249993</v>
      </c>
    </row>
    <row r="72" spans="1:8" ht="16.5" thickBot="1">
      <c r="A72" s="454"/>
      <c r="B72" s="457"/>
      <c r="C72" s="458"/>
      <c r="D72" s="459"/>
      <c r="E72" s="460"/>
      <c r="F72" s="459"/>
    </row>
    <row r="73" spans="1:8" ht="95.25" thickBot="1">
      <c r="A73" s="450" t="s">
        <v>156</v>
      </c>
      <c r="B73" s="451" t="s">
        <v>195</v>
      </c>
      <c r="C73" s="438" t="s">
        <v>178</v>
      </c>
      <c r="D73" s="439"/>
      <c r="E73" s="440"/>
      <c r="F73" s="441">
        <f>ROUND(SUM(F74:F83),0)</f>
        <v>397255</v>
      </c>
      <c r="H73" s="435">
        <f>ROUND(F73*1.3,0)</f>
        <v>516432</v>
      </c>
    </row>
    <row r="74" spans="1:8" ht="31.5">
      <c r="A74" s="452"/>
      <c r="B74" s="443" t="s">
        <v>911</v>
      </c>
      <c r="C74" s="444" t="s">
        <v>109</v>
      </c>
      <c r="D74" s="445">
        <v>0.28999999999999998</v>
      </c>
      <c r="E74" s="446">
        <v>559056</v>
      </c>
      <c r="F74" s="445">
        <f t="shared" ref="F74:F81" si="7">+D74*E74</f>
        <v>162126.24</v>
      </c>
    </row>
    <row r="75" spans="1:8" ht="15.75">
      <c r="A75" s="452"/>
      <c r="B75" s="443" t="s">
        <v>912</v>
      </c>
      <c r="C75" s="444" t="s">
        <v>109</v>
      </c>
      <c r="D75" s="445">
        <v>0.02</v>
      </c>
      <c r="E75" s="446">
        <v>615928</v>
      </c>
      <c r="F75" s="445">
        <f>+D75*E75</f>
        <v>12318.56</v>
      </c>
    </row>
    <row r="76" spans="1:8" ht="15.75">
      <c r="A76" s="452"/>
      <c r="B76" s="443" t="s">
        <v>913</v>
      </c>
      <c r="C76" s="444" t="s">
        <v>914</v>
      </c>
      <c r="D76" s="445">
        <f>+D77*3%</f>
        <v>0.16799999999999998</v>
      </c>
      <c r="E76" s="446">
        <v>9305.7999999999993</v>
      </c>
      <c r="F76" s="445">
        <f t="shared" si="7"/>
        <v>1563.3743999999997</v>
      </c>
    </row>
    <row r="77" spans="1:8" ht="15.75">
      <c r="A77" s="452"/>
      <c r="B77" s="443" t="s">
        <v>915</v>
      </c>
      <c r="C77" s="444" t="s">
        <v>914</v>
      </c>
      <c r="D77" s="445">
        <v>5.6</v>
      </c>
      <c r="E77" s="446">
        <v>5800</v>
      </c>
      <c r="F77" s="445">
        <f t="shared" si="7"/>
        <v>32479.999999999996</v>
      </c>
    </row>
    <row r="78" spans="1:8" ht="78.75">
      <c r="A78" s="452"/>
      <c r="B78" s="443" t="s">
        <v>916</v>
      </c>
      <c r="C78" s="444" t="s">
        <v>178</v>
      </c>
      <c r="D78" s="445">
        <v>1</v>
      </c>
      <c r="E78" s="446">
        <v>62639.999999999993</v>
      </c>
      <c r="F78" s="445">
        <f t="shared" si="7"/>
        <v>62639.999999999993</v>
      </c>
    </row>
    <row r="79" spans="1:8" ht="15.75">
      <c r="A79" s="453"/>
      <c r="B79" s="443" t="s">
        <v>904</v>
      </c>
      <c r="C79" s="444" t="s">
        <v>623</v>
      </c>
      <c r="D79" s="445">
        <v>0.05</v>
      </c>
      <c r="E79" s="446">
        <v>208488.17439999999</v>
      </c>
      <c r="F79" s="445">
        <f t="shared" si="7"/>
        <v>10424.408719999999</v>
      </c>
    </row>
    <row r="80" spans="1:8" ht="15.75">
      <c r="A80" s="453"/>
      <c r="B80" s="443" t="s">
        <v>917</v>
      </c>
      <c r="C80" s="444" t="s">
        <v>178</v>
      </c>
      <c r="D80" s="445">
        <v>0.71</v>
      </c>
      <c r="E80" s="446">
        <v>20416</v>
      </c>
      <c r="F80" s="445">
        <f t="shared" si="7"/>
        <v>14495.359999999999</v>
      </c>
    </row>
    <row r="81" spans="1:8" ht="15.75">
      <c r="A81" s="452"/>
      <c r="B81" s="443" t="str">
        <f>B49</f>
        <v>DESPERDICIO</v>
      </c>
      <c r="C81" s="444" t="s">
        <v>109</v>
      </c>
      <c r="D81" s="445">
        <f>D74+D75</f>
        <v>0.31</v>
      </c>
      <c r="E81" s="446">
        <v>15749</v>
      </c>
      <c r="F81" s="445">
        <f t="shared" si="7"/>
        <v>4882.1899999999996</v>
      </c>
    </row>
    <row r="82" spans="1:8" ht="15.75">
      <c r="A82" s="453"/>
      <c r="B82" s="443" t="s">
        <v>884</v>
      </c>
      <c r="C82" s="444" t="s">
        <v>885</v>
      </c>
      <c r="D82" s="445">
        <v>0.03</v>
      </c>
      <c r="E82" s="446">
        <f>+F83</f>
        <v>93519.013970800006</v>
      </c>
      <c r="F82" s="445">
        <f>(D82*E82)</f>
        <v>2805.5704191240002</v>
      </c>
    </row>
    <row r="83" spans="1:8" ht="15.75">
      <c r="A83" s="452"/>
      <c r="B83" s="443" t="s">
        <v>892</v>
      </c>
      <c r="C83" s="444" t="s">
        <v>887</v>
      </c>
      <c r="D83" s="445">
        <f>3.2</f>
        <v>3.2</v>
      </c>
      <c r="E83" s="446">
        <f>+E14</f>
        <v>29224.691865875</v>
      </c>
      <c r="F83" s="445">
        <f>+D83*E83</f>
        <v>93519.013970800006</v>
      </c>
    </row>
    <row r="84" spans="1:8" ht="15.75" thickBot="1"/>
    <row r="85" spans="1:8" ht="16.5" thickBot="1">
      <c r="A85" s="450" t="s">
        <v>157</v>
      </c>
      <c r="B85" s="451" t="s">
        <v>196</v>
      </c>
      <c r="C85" s="438" t="s">
        <v>109</v>
      </c>
      <c r="D85" s="439"/>
      <c r="E85" s="440"/>
      <c r="F85" s="441">
        <f>ROUND(SUM(F86:F89),0)</f>
        <v>685151</v>
      </c>
      <c r="H85" s="435">
        <f>ROUND(F85*1.3,0)</f>
        <v>890696</v>
      </c>
    </row>
    <row r="86" spans="1:8" ht="15.75">
      <c r="A86" s="461"/>
      <c r="B86" s="443" t="s">
        <v>918</v>
      </c>
      <c r="C86" s="444" t="s">
        <v>174</v>
      </c>
      <c r="D86" s="445">
        <v>1</v>
      </c>
      <c r="E86" s="446">
        <v>546611</v>
      </c>
      <c r="F86" s="445">
        <f>(D86*E86)</f>
        <v>546611</v>
      </c>
    </row>
    <row r="87" spans="1:8" ht="15.75">
      <c r="A87" s="461"/>
      <c r="B87" s="443" t="s">
        <v>919</v>
      </c>
      <c r="C87" s="444" t="s">
        <v>623</v>
      </c>
      <c r="D87" s="445">
        <v>0.03</v>
      </c>
      <c r="E87" s="446">
        <f>SUM(F86)</f>
        <v>546611</v>
      </c>
      <c r="F87" s="445">
        <f>+D87*E87</f>
        <v>16398.329999999998</v>
      </c>
    </row>
    <row r="88" spans="1:8" ht="15.75">
      <c r="A88" s="461"/>
      <c r="B88" s="443" t="s">
        <v>884</v>
      </c>
      <c r="C88" s="444" t="s">
        <v>885</v>
      </c>
      <c r="D88" s="445">
        <v>0.03</v>
      </c>
      <c r="E88" s="446">
        <f>+F89</f>
        <v>118584.44476862499</v>
      </c>
      <c r="F88" s="445">
        <f>(D88*E88)</f>
        <v>3557.5333430587498</v>
      </c>
    </row>
    <row r="89" spans="1:8" ht="15.75">
      <c r="A89" s="461"/>
      <c r="B89" s="443" t="s">
        <v>886</v>
      </c>
      <c r="C89" s="444" t="s">
        <v>887</v>
      </c>
      <c r="D89" s="445">
        <f>3.19*1.06</f>
        <v>3.3814000000000002</v>
      </c>
      <c r="E89" s="446">
        <f>+E71</f>
        <v>35069.629374999997</v>
      </c>
      <c r="F89" s="445">
        <f>(D89*E89)</f>
        <v>118584.44476862499</v>
      </c>
    </row>
    <row r="90" spans="1:8" ht="15.75" thickBot="1"/>
    <row r="91" spans="1:8" ht="32.25" thickBot="1">
      <c r="A91" s="436" t="s">
        <v>158</v>
      </c>
      <c r="B91" s="437" t="s">
        <v>197</v>
      </c>
      <c r="C91" s="438" t="s">
        <v>174</v>
      </c>
      <c r="D91" s="439"/>
      <c r="E91" s="440"/>
      <c r="F91" s="441">
        <f>ROUND(SUM(F92:F99),0)</f>
        <v>36325</v>
      </c>
      <c r="H91" s="435">
        <f>ROUND(F91*1.3,0)</f>
        <v>47223</v>
      </c>
    </row>
    <row r="92" spans="1:8" ht="15.75">
      <c r="A92" s="462"/>
      <c r="B92" s="443" t="s">
        <v>920</v>
      </c>
      <c r="C92" s="444" t="s">
        <v>174</v>
      </c>
      <c r="D92" s="445">
        <v>1</v>
      </c>
      <c r="E92" s="446">
        <v>18846</v>
      </c>
      <c r="F92" s="445">
        <f t="shared" ref="F92:F97" si="8">+D92*E92</f>
        <v>18846</v>
      </c>
    </row>
    <row r="93" spans="1:8" ht="15.75">
      <c r="A93" s="462"/>
      <c r="B93" s="443" t="s">
        <v>907</v>
      </c>
      <c r="C93" s="444" t="s">
        <v>178</v>
      </c>
      <c r="D93" s="445">
        <v>0.06</v>
      </c>
      <c r="E93" s="446">
        <v>12000</v>
      </c>
      <c r="F93" s="445">
        <f t="shared" si="8"/>
        <v>720</v>
      </c>
    </row>
    <row r="94" spans="1:8" ht="15.75">
      <c r="A94" s="462"/>
      <c r="B94" s="443" t="s">
        <v>896</v>
      </c>
      <c r="C94" s="444" t="s">
        <v>178</v>
      </c>
      <c r="D94" s="445">
        <v>0.02</v>
      </c>
      <c r="E94" s="446">
        <v>47276</v>
      </c>
      <c r="F94" s="445">
        <f t="shared" si="8"/>
        <v>945.52</v>
      </c>
    </row>
    <row r="95" spans="1:8" ht="15.75">
      <c r="A95" s="462"/>
      <c r="B95" s="443" t="s">
        <v>898</v>
      </c>
      <c r="C95" s="444" t="s">
        <v>178</v>
      </c>
      <c r="D95" s="445">
        <v>0.02</v>
      </c>
      <c r="E95" s="446">
        <v>50901</v>
      </c>
      <c r="F95" s="445">
        <f t="shared" si="8"/>
        <v>1018.02</v>
      </c>
    </row>
    <row r="96" spans="1:8" ht="15.75">
      <c r="A96" s="462"/>
      <c r="B96" s="443" t="s">
        <v>904</v>
      </c>
      <c r="C96" s="444" t="s">
        <v>623</v>
      </c>
      <c r="D96" s="445">
        <v>0.05</v>
      </c>
      <c r="E96" s="446">
        <f>SUM(F92:F95)</f>
        <v>21529.54</v>
      </c>
      <c r="F96" s="445">
        <f t="shared" si="8"/>
        <v>1076.4770000000001</v>
      </c>
    </row>
    <row r="97" spans="1:8" ht="15.75">
      <c r="A97" s="462"/>
      <c r="B97" s="443" t="s">
        <v>921</v>
      </c>
      <c r="C97" s="444" t="s">
        <v>922</v>
      </c>
      <c r="D97" s="445">
        <v>0.05</v>
      </c>
      <c r="E97" s="446">
        <f>+F92+F93+F94+F95</f>
        <v>21529.54</v>
      </c>
      <c r="F97" s="445">
        <f t="shared" si="8"/>
        <v>1076.4770000000001</v>
      </c>
    </row>
    <row r="98" spans="1:8" ht="15.75">
      <c r="A98" s="462"/>
      <c r="B98" s="443" t="s">
        <v>884</v>
      </c>
      <c r="C98" s="444" t="s">
        <v>885</v>
      </c>
      <c r="D98" s="445">
        <v>0.03</v>
      </c>
      <c r="E98" s="446">
        <f>+F99</f>
        <v>12274.370281249998</v>
      </c>
      <c r="F98" s="445">
        <f>(D98*E98)</f>
        <v>368.23110843749993</v>
      </c>
    </row>
    <row r="99" spans="1:8" ht="15.75">
      <c r="A99" s="462"/>
      <c r="B99" s="443" t="s">
        <v>886</v>
      </c>
      <c r="C99" s="444" t="s">
        <v>887</v>
      </c>
      <c r="D99" s="445">
        <v>0.35</v>
      </c>
      <c r="E99" s="446">
        <f>+E89</f>
        <v>35069.629374999997</v>
      </c>
      <c r="F99" s="445">
        <f>+D99*E99</f>
        <v>12274.370281249998</v>
      </c>
    </row>
    <row r="100" spans="1:8" ht="15.75" thickBot="1"/>
    <row r="101" spans="1:8" ht="32.25" thickBot="1">
      <c r="A101" s="436" t="s">
        <v>159</v>
      </c>
      <c r="B101" s="437" t="s">
        <v>198</v>
      </c>
      <c r="C101" s="438" t="s">
        <v>178</v>
      </c>
      <c r="D101" s="439"/>
      <c r="E101" s="440"/>
      <c r="F101" s="441">
        <f>ROUND(SUM(F102:F105),0)</f>
        <v>330673</v>
      </c>
      <c r="H101" s="435">
        <f>ROUND(F101*1.3,0)</f>
        <v>429875</v>
      </c>
    </row>
    <row r="102" spans="1:8" ht="31.5">
      <c r="A102" s="462"/>
      <c r="B102" s="443" t="s">
        <v>923</v>
      </c>
      <c r="C102" s="444" t="s">
        <v>178</v>
      </c>
      <c r="D102" s="445">
        <v>1</v>
      </c>
      <c r="E102" s="446">
        <v>300000</v>
      </c>
      <c r="F102" s="445">
        <f t="shared" ref="F102:F103" si="9">+D102*E102</f>
        <v>300000</v>
      </c>
    </row>
    <row r="103" spans="1:8" ht="15.75">
      <c r="A103" s="462"/>
      <c r="B103" s="443" t="s">
        <v>919</v>
      </c>
      <c r="C103" s="444" t="s">
        <v>623</v>
      </c>
      <c r="D103" s="445">
        <v>0.03</v>
      </c>
      <c r="E103" s="446">
        <f>+F102</f>
        <v>300000</v>
      </c>
      <c r="F103" s="445">
        <f t="shared" si="9"/>
        <v>9000</v>
      </c>
    </row>
    <row r="104" spans="1:8" ht="15.75">
      <c r="A104" s="462"/>
      <c r="B104" s="443" t="s">
        <v>884</v>
      </c>
      <c r="C104" s="444" t="s">
        <v>885</v>
      </c>
      <c r="D104" s="445">
        <v>0.03</v>
      </c>
      <c r="E104" s="446">
        <f>+F105</f>
        <v>21041.777624999999</v>
      </c>
      <c r="F104" s="445">
        <f>(D104*E104)</f>
        <v>631.25332874999992</v>
      </c>
    </row>
    <row r="105" spans="1:8" ht="15.75">
      <c r="A105" s="462"/>
      <c r="B105" s="443" t="s">
        <v>886</v>
      </c>
      <c r="C105" s="444" t="s">
        <v>887</v>
      </c>
      <c r="D105" s="445">
        <v>0.6</v>
      </c>
      <c r="E105" s="446">
        <f>+E99</f>
        <v>35069.629374999997</v>
      </c>
      <c r="F105" s="445">
        <f>+D105*E105</f>
        <v>21041.777624999999</v>
      </c>
    </row>
    <row r="106" spans="1:8" ht="15.75" thickBot="1"/>
    <row r="107" spans="1:8" ht="32.25" thickBot="1">
      <c r="A107" s="463" t="s">
        <v>161</v>
      </c>
      <c r="B107" s="437" t="s">
        <v>200</v>
      </c>
      <c r="C107" s="438" t="s">
        <v>174</v>
      </c>
      <c r="D107" s="439"/>
      <c r="E107" s="464"/>
      <c r="F107" s="441">
        <f>ROUND(SUM(F108:F112),0)</f>
        <v>5331</v>
      </c>
      <c r="H107" s="435">
        <f>ROUND(F107*1.3,0)</f>
        <v>6930</v>
      </c>
    </row>
    <row r="108" spans="1:8" ht="15.75">
      <c r="A108" s="454"/>
      <c r="B108" s="465" t="s">
        <v>896</v>
      </c>
      <c r="C108" s="466" t="s">
        <v>178</v>
      </c>
      <c r="D108" s="467">
        <v>0.02</v>
      </c>
      <c r="E108" s="468">
        <v>47276</v>
      </c>
      <c r="F108" s="467">
        <f t="shared" ref="F108:F110" si="10">+D108*E108</f>
        <v>945.52</v>
      </c>
    </row>
    <row r="109" spans="1:8" ht="15.75">
      <c r="A109" s="454"/>
      <c r="B109" s="443" t="s">
        <v>898</v>
      </c>
      <c r="C109" s="444" t="s">
        <v>178</v>
      </c>
      <c r="D109" s="445">
        <v>0.02</v>
      </c>
      <c r="E109" s="446">
        <v>50901</v>
      </c>
      <c r="F109" s="445">
        <f t="shared" si="10"/>
        <v>1018.02</v>
      </c>
    </row>
    <row r="110" spans="1:8" ht="15.75">
      <c r="A110" s="454"/>
      <c r="B110" s="443" t="s">
        <v>924</v>
      </c>
      <c r="C110" s="444" t="s">
        <v>174</v>
      </c>
      <c r="D110" s="445">
        <v>1</v>
      </c>
      <c r="E110" s="446">
        <v>1200</v>
      </c>
      <c r="F110" s="445">
        <f t="shared" si="10"/>
        <v>1200</v>
      </c>
    </row>
    <row r="111" spans="1:8" ht="15.75">
      <c r="A111" s="454"/>
      <c r="B111" s="443" t="s">
        <v>884</v>
      </c>
      <c r="C111" s="444" t="s">
        <v>885</v>
      </c>
      <c r="D111" s="445">
        <v>0.03</v>
      </c>
      <c r="E111" s="446">
        <f>+F112</f>
        <v>2104.1777624999995</v>
      </c>
      <c r="F111" s="445">
        <f>(D111*E111)</f>
        <v>63.125332874999984</v>
      </c>
    </row>
    <row r="112" spans="1:8" ht="15.75">
      <c r="A112" s="454"/>
      <c r="B112" s="443" t="s">
        <v>886</v>
      </c>
      <c r="C112" s="444" t="s">
        <v>887</v>
      </c>
      <c r="D112" s="445">
        <v>0.06</v>
      </c>
      <c r="E112" s="446">
        <f>+E105</f>
        <v>35069.629374999997</v>
      </c>
      <c r="F112" s="445">
        <f>+D112*E112</f>
        <v>2104.1777624999995</v>
      </c>
    </row>
    <row r="113" spans="1:8" ht="15.75" thickBot="1"/>
    <row r="114" spans="1:8" ht="32.25" thickBot="1">
      <c r="A114" s="463" t="s">
        <v>162</v>
      </c>
      <c r="B114" s="437" t="s">
        <v>201</v>
      </c>
      <c r="C114" s="438" t="s">
        <v>178</v>
      </c>
      <c r="D114" s="439"/>
      <c r="E114" s="464"/>
      <c r="F114" s="441">
        <f>ROUND(SUM(F115:F119),0)</f>
        <v>5131</v>
      </c>
      <c r="H114" s="435">
        <f>ROUND(F114*1.3,0)</f>
        <v>6670</v>
      </c>
    </row>
    <row r="115" spans="1:8" ht="15.75">
      <c r="A115" s="454"/>
      <c r="B115" s="443" t="s">
        <v>896</v>
      </c>
      <c r="C115" s="444" t="s">
        <v>178</v>
      </c>
      <c r="D115" s="445">
        <v>0.02</v>
      </c>
      <c r="E115" s="446">
        <v>47276</v>
      </c>
      <c r="F115" s="445">
        <f t="shared" ref="F115:F117" si="11">+D115*E115</f>
        <v>945.52</v>
      </c>
    </row>
    <row r="116" spans="1:8" ht="15.75">
      <c r="A116" s="454"/>
      <c r="B116" s="443" t="s">
        <v>898</v>
      </c>
      <c r="C116" s="444" t="s">
        <v>178</v>
      </c>
      <c r="D116" s="445">
        <v>0.02</v>
      </c>
      <c r="E116" s="446">
        <v>50901</v>
      </c>
      <c r="F116" s="445">
        <f t="shared" si="11"/>
        <v>1018.02</v>
      </c>
    </row>
    <row r="117" spans="1:8" ht="15.75">
      <c r="A117" s="454"/>
      <c r="B117" s="443" t="s">
        <v>925</v>
      </c>
      <c r="C117" s="444" t="s">
        <v>174</v>
      </c>
      <c r="D117" s="445">
        <v>1</v>
      </c>
      <c r="E117" s="446">
        <v>1000</v>
      </c>
      <c r="F117" s="445">
        <f t="shared" si="11"/>
        <v>1000</v>
      </c>
    </row>
    <row r="118" spans="1:8" ht="15.75">
      <c r="A118" s="454"/>
      <c r="B118" s="443" t="s">
        <v>884</v>
      </c>
      <c r="C118" s="444" t="s">
        <v>885</v>
      </c>
      <c r="D118" s="445">
        <v>0.03</v>
      </c>
      <c r="E118" s="446">
        <f>+F119</f>
        <v>2104.1777624999995</v>
      </c>
      <c r="F118" s="445">
        <f>(D118*E118)</f>
        <v>63.125332874999984</v>
      </c>
    </row>
    <row r="119" spans="1:8" ht="15.75">
      <c r="A119" s="454"/>
      <c r="B119" s="443" t="s">
        <v>886</v>
      </c>
      <c r="C119" s="444" t="s">
        <v>887</v>
      </c>
      <c r="D119" s="445">
        <v>0.06</v>
      </c>
      <c r="E119" s="446">
        <f>+E112</f>
        <v>35069.629374999997</v>
      </c>
      <c r="F119" s="445">
        <f>+D119*E119</f>
        <v>2104.1777624999995</v>
      </c>
    </row>
    <row r="120" spans="1:8" ht="15.75" thickBot="1"/>
    <row r="121" spans="1:8" ht="32.25" thickBot="1">
      <c r="A121" s="463" t="s">
        <v>163</v>
      </c>
      <c r="B121" s="437" t="s">
        <v>202</v>
      </c>
      <c r="C121" s="438" t="s">
        <v>174</v>
      </c>
      <c r="D121" s="439"/>
      <c r="E121" s="464"/>
      <c r="F121" s="441">
        <f>ROUND(SUM(F122:F126),0)</f>
        <v>4931</v>
      </c>
      <c r="H121" s="435">
        <f>ROUND(F121*1.3,0)</f>
        <v>6410</v>
      </c>
    </row>
    <row r="122" spans="1:8" ht="15.75">
      <c r="A122" s="454"/>
      <c r="B122" s="443" t="s">
        <v>896</v>
      </c>
      <c r="C122" s="444" t="s">
        <v>178</v>
      </c>
      <c r="D122" s="445">
        <v>0.02</v>
      </c>
      <c r="E122" s="446">
        <v>47276</v>
      </c>
      <c r="F122" s="445">
        <f t="shared" ref="F122:F124" si="12">+D122*E122</f>
        <v>945.52</v>
      </c>
    </row>
    <row r="123" spans="1:8" ht="15.75">
      <c r="A123" s="454"/>
      <c r="B123" s="443" t="s">
        <v>898</v>
      </c>
      <c r="C123" s="444" t="s">
        <v>178</v>
      </c>
      <c r="D123" s="445">
        <v>0.02</v>
      </c>
      <c r="E123" s="446">
        <v>50901</v>
      </c>
      <c r="F123" s="445">
        <f t="shared" si="12"/>
        <v>1018.02</v>
      </c>
    </row>
    <row r="124" spans="1:8" ht="15.75">
      <c r="A124" s="454"/>
      <c r="B124" s="443" t="s">
        <v>926</v>
      </c>
      <c r="C124" s="444" t="s">
        <v>174</v>
      </c>
      <c r="D124" s="445">
        <v>1</v>
      </c>
      <c r="E124" s="446">
        <v>800</v>
      </c>
      <c r="F124" s="445">
        <f t="shared" si="12"/>
        <v>800</v>
      </c>
    </row>
    <row r="125" spans="1:8" ht="15.75">
      <c r="A125" s="454"/>
      <c r="B125" s="443" t="s">
        <v>884</v>
      </c>
      <c r="C125" s="444" t="s">
        <v>885</v>
      </c>
      <c r="D125" s="445">
        <v>0.03</v>
      </c>
      <c r="E125" s="446">
        <f>+F126</f>
        <v>2104.1777624999995</v>
      </c>
      <c r="F125" s="445">
        <f>(D125*E125)</f>
        <v>63.125332874999984</v>
      </c>
    </row>
    <row r="126" spans="1:8" ht="15.75">
      <c r="A126" s="454"/>
      <c r="B126" s="443" t="s">
        <v>886</v>
      </c>
      <c r="C126" s="444" t="s">
        <v>887</v>
      </c>
      <c r="D126" s="445">
        <v>0.06</v>
      </c>
      <c r="E126" s="446">
        <f>+E119</f>
        <v>35069.629374999997</v>
      </c>
      <c r="F126" s="445">
        <f>+D126*E126</f>
        <v>2104.1777624999995</v>
      </c>
    </row>
    <row r="127" spans="1:8" ht="15.75" thickBot="1"/>
    <row r="128" spans="1:8" ht="32.25" thickBot="1">
      <c r="A128" s="463" t="s">
        <v>164</v>
      </c>
      <c r="B128" s="437" t="s">
        <v>203</v>
      </c>
      <c r="C128" s="438" t="s">
        <v>178</v>
      </c>
      <c r="D128" s="439"/>
      <c r="E128" s="464"/>
      <c r="F128" s="441">
        <f>ROUND(SUM(F129:F133),0)</f>
        <v>4631</v>
      </c>
      <c r="H128" s="435">
        <f>ROUND(F128*1.3,0)</f>
        <v>6020</v>
      </c>
    </row>
    <row r="129" spans="1:8" ht="15.75">
      <c r="A129" s="454"/>
      <c r="B129" s="443" t="s">
        <v>896</v>
      </c>
      <c r="C129" s="444" t="s">
        <v>178</v>
      </c>
      <c r="D129" s="445">
        <v>0.02</v>
      </c>
      <c r="E129" s="446">
        <v>47276</v>
      </c>
      <c r="F129" s="445">
        <f t="shared" ref="F129:F131" si="13">+D129*E129</f>
        <v>945.52</v>
      </c>
    </row>
    <row r="130" spans="1:8" ht="15.75">
      <c r="A130" s="454"/>
      <c r="B130" s="443" t="s">
        <v>898</v>
      </c>
      <c r="C130" s="444" t="s">
        <v>178</v>
      </c>
      <c r="D130" s="445">
        <v>0.02</v>
      </c>
      <c r="E130" s="446">
        <v>50901</v>
      </c>
      <c r="F130" s="445">
        <f t="shared" si="13"/>
        <v>1018.02</v>
      </c>
    </row>
    <row r="131" spans="1:8" ht="15.75">
      <c r="A131" s="454"/>
      <c r="B131" s="443" t="s">
        <v>926</v>
      </c>
      <c r="C131" s="444" t="s">
        <v>174</v>
      </c>
      <c r="D131" s="445">
        <v>1</v>
      </c>
      <c r="E131" s="446">
        <v>500</v>
      </c>
      <c r="F131" s="445">
        <f t="shared" si="13"/>
        <v>500</v>
      </c>
    </row>
    <row r="132" spans="1:8" ht="15.75">
      <c r="A132" s="454"/>
      <c r="B132" s="443" t="s">
        <v>884</v>
      </c>
      <c r="C132" s="444" t="s">
        <v>885</v>
      </c>
      <c r="D132" s="445">
        <v>0.03</v>
      </c>
      <c r="E132" s="446">
        <f>+F133</f>
        <v>2104.1777624999995</v>
      </c>
      <c r="F132" s="445">
        <f>(D132*E132)</f>
        <v>63.125332874999984</v>
      </c>
    </row>
    <row r="133" spans="1:8" ht="15.75">
      <c r="A133" s="454"/>
      <c r="B133" s="443" t="s">
        <v>886</v>
      </c>
      <c r="C133" s="444" t="s">
        <v>887</v>
      </c>
      <c r="D133" s="445">
        <v>0.06</v>
      </c>
      <c r="E133" s="446">
        <f>+E126</f>
        <v>35069.629374999997</v>
      </c>
      <c r="F133" s="445">
        <f>+D133*E133</f>
        <v>2104.1777624999995</v>
      </c>
    </row>
    <row r="134" spans="1:8" ht="15.75" thickBot="1"/>
    <row r="135" spans="1:8" ht="95.25" thickBot="1">
      <c r="A135" s="463" t="s">
        <v>171</v>
      </c>
      <c r="B135" s="437" t="s">
        <v>210</v>
      </c>
      <c r="C135" s="438" t="s">
        <v>178</v>
      </c>
      <c r="D135" s="439"/>
      <c r="E135" s="464"/>
      <c r="F135" s="441">
        <f>ROUND(SUM(F136:F138),0)</f>
        <v>158855</v>
      </c>
      <c r="H135" s="435">
        <f>ROUND(F135*1.3,0)</f>
        <v>206512</v>
      </c>
    </row>
    <row r="136" spans="1:8" ht="31.5">
      <c r="A136" s="452"/>
      <c r="B136" s="443" t="s">
        <v>889</v>
      </c>
      <c r="C136" s="444" t="s">
        <v>109</v>
      </c>
      <c r="D136" s="445">
        <v>0.25</v>
      </c>
      <c r="E136" s="446">
        <v>563177</v>
      </c>
      <c r="F136" s="445">
        <f>+E136*D136</f>
        <v>140794.25</v>
      </c>
    </row>
    <row r="137" spans="1:8" ht="15.75">
      <c r="A137" s="453"/>
      <c r="B137" s="443" t="s">
        <v>884</v>
      </c>
      <c r="C137" s="444" t="s">
        <v>885</v>
      </c>
      <c r="D137" s="445">
        <v>0.03</v>
      </c>
      <c r="E137" s="446">
        <f>+F138</f>
        <v>17534.815119524999</v>
      </c>
      <c r="F137" s="445">
        <f>(D137*E137)</f>
        <v>526.04445358574992</v>
      </c>
    </row>
    <row r="138" spans="1:8" ht="15.75">
      <c r="A138" s="452"/>
      <c r="B138" s="443" t="s">
        <v>892</v>
      </c>
      <c r="C138" s="444" t="s">
        <v>887</v>
      </c>
      <c r="D138" s="445">
        <v>0.6</v>
      </c>
      <c r="E138" s="446">
        <f>+E83</f>
        <v>29224.691865875</v>
      </c>
      <c r="F138" s="445">
        <f>+D138*E138</f>
        <v>17534.815119524999</v>
      </c>
    </row>
    <row r="139" spans="1:8" ht="15.75" thickBot="1"/>
    <row r="140" spans="1:8" ht="79.5" thickBot="1">
      <c r="A140" s="463" t="s">
        <v>172</v>
      </c>
      <c r="B140" s="437" t="s">
        <v>211</v>
      </c>
      <c r="C140" s="438" t="s">
        <v>174</v>
      </c>
      <c r="D140" s="439"/>
      <c r="E140" s="464"/>
      <c r="F140" s="441">
        <f>ROUND(SUM(F141:F144),0)</f>
        <v>904751</v>
      </c>
      <c r="H140" s="435">
        <f>ROUND(F140*1.3,0)</f>
        <v>1176176</v>
      </c>
    </row>
    <row r="141" spans="1:8" ht="15.75">
      <c r="A141" s="452"/>
      <c r="B141" s="443" t="s">
        <v>927</v>
      </c>
      <c r="C141" s="444" t="s">
        <v>174</v>
      </c>
      <c r="D141" s="445">
        <v>0.88</v>
      </c>
      <c r="E141" s="446">
        <v>563177</v>
      </c>
      <c r="F141" s="445">
        <f>+E141*D141</f>
        <v>495595.76</v>
      </c>
    </row>
    <row r="142" spans="1:8" ht="31.5">
      <c r="A142" s="452"/>
      <c r="B142" s="443" t="s">
        <v>928</v>
      </c>
      <c r="C142" s="444" t="s">
        <v>178</v>
      </c>
      <c r="D142" s="445">
        <v>0.5</v>
      </c>
      <c r="E142" s="446">
        <v>517297</v>
      </c>
      <c r="F142" s="445">
        <f t="shared" ref="F142" si="14">+E142*D142</f>
        <v>258648.5</v>
      </c>
    </row>
    <row r="143" spans="1:8" ht="15.75">
      <c r="A143" s="453"/>
      <c r="B143" s="443" t="s">
        <v>884</v>
      </c>
      <c r="C143" s="444" t="s">
        <v>885</v>
      </c>
      <c r="D143" s="445">
        <v>0.03</v>
      </c>
      <c r="E143" s="446">
        <f>+F144</f>
        <v>146123.45932937501</v>
      </c>
      <c r="F143" s="445">
        <f>(D143*E143)</f>
        <v>4383.7037798812498</v>
      </c>
    </row>
    <row r="144" spans="1:8" ht="15.75">
      <c r="A144" s="452"/>
      <c r="B144" s="443" t="s">
        <v>892</v>
      </c>
      <c r="C144" s="444" t="s">
        <v>887</v>
      </c>
      <c r="D144" s="445">
        <v>5</v>
      </c>
      <c r="E144" s="446">
        <f>+E138</f>
        <v>29224.691865875</v>
      </c>
      <c r="F144" s="445">
        <f>+D144*E144</f>
        <v>146123.45932937501</v>
      </c>
    </row>
    <row r="146" spans="1:8">
      <c r="A146" s="469">
        <v>1.8</v>
      </c>
      <c r="B146" s="469" t="s">
        <v>511</v>
      </c>
      <c r="C146" s="469"/>
      <c r="D146" s="469"/>
      <c r="E146" s="469"/>
      <c r="F146" s="469"/>
    </row>
    <row r="147" spans="1:8" ht="15.75" thickBot="1"/>
    <row r="148" spans="1:8" ht="44.25" customHeight="1" thickBot="1">
      <c r="A148" s="450" t="s">
        <v>212</v>
      </c>
      <c r="B148" s="451" t="s">
        <v>214</v>
      </c>
      <c r="C148" s="438" t="s">
        <v>178</v>
      </c>
      <c r="D148" s="439"/>
      <c r="E148" s="440"/>
      <c r="F148" s="441">
        <f>ROUND(SUM(F149:F151),0)</f>
        <v>11563609</v>
      </c>
      <c r="H148" s="435">
        <f>ROUND(F148*1.3,0)</f>
        <v>15032692</v>
      </c>
    </row>
    <row r="149" spans="1:8" ht="15.75">
      <c r="A149" s="452"/>
      <c r="B149" s="443" t="s">
        <v>929</v>
      </c>
      <c r="C149" s="444" t="s">
        <v>178</v>
      </c>
      <c r="D149" s="445">
        <v>1</v>
      </c>
      <c r="E149" s="446">
        <v>9700000</v>
      </c>
      <c r="F149" s="445">
        <v>11383000</v>
      </c>
    </row>
    <row r="150" spans="1:8" ht="15.75">
      <c r="A150" s="453"/>
      <c r="B150" s="443" t="s">
        <v>884</v>
      </c>
      <c r="C150" s="444" t="s">
        <v>885</v>
      </c>
      <c r="D150" s="445">
        <v>0.03</v>
      </c>
      <c r="E150" s="446">
        <f>+F151</f>
        <v>175348.14687499998</v>
      </c>
      <c r="F150" s="445">
        <f>(D150*E150)</f>
        <v>5260.4444062499988</v>
      </c>
    </row>
    <row r="151" spans="1:8" ht="15.75">
      <c r="A151" s="452"/>
      <c r="B151" s="443" t="s">
        <v>886</v>
      </c>
      <c r="C151" s="444" t="s">
        <v>887</v>
      </c>
      <c r="D151" s="445">
        <v>5</v>
      </c>
      <c r="E151" s="446">
        <f>+E133</f>
        <v>35069.629374999997</v>
      </c>
      <c r="F151" s="445">
        <f>+D151*E151</f>
        <v>175348.14687499998</v>
      </c>
    </row>
    <row r="152" spans="1:8" ht="15.75" thickBot="1"/>
    <row r="153" spans="1:8" ht="63.75" thickBot="1">
      <c r="A153" s="450" t="s">
        <v>213</v>
      </c>
      <c r="B153" s="451" t="s">
        <v>215</v>
      </c>
      <c r="C153" s="438" t="s">
        <v>178</v>
      </c>
      <c r="D153" s="439"/>
      <c r="E153" s="440"/>
      <c r="F153" s="441">
        <f>ROUND(SUM(F154:F159),0)</f>
        <v>6425507</v>
      </c>
      <c r="H153" s="435">
        <f>ROUND(F153*1.3,0)</f>
        <v>8353159</v>
      </c>
    </row>
    <row r="154" spans="1:8" ht="47.25">
      <c r="A154" s="452"/>
      <c r="B154" s="443" t="s">
        <v>930</v>
      </c>
      <c r="C154" s="444" t="s">
        <v>178</v>
      </c>
      <c r="D154" s="445">
        <v>1</v>
      </c>
      <c r="E154" s="470">
        <v>5275000</v>
      </c>
      <c r="F154" s="445">
        <f t="shared" ref="F154:F157" si="15">+E154*D154</f>
        <v>5275000</v>
      </c>
    </row>
    <row r="155" spans="1:8" ht="31.5">
      <c r="A155" s="452"/>
      <c r="B155" s="443" t="s">
        <v>931</v>
      </c>
      <c r="C155" s="444" t="s">
        <v>178</v>
      </c>
      <c r="D155" s="445">
        <v>2</v>
      </c>
      <c r="E155" s="470">
        <v>275000</v>
      </c>
      <c r="F155" s="445">
        <f t="shared" si="15"/>
        <v>550000</v>
      </c>
    </row>
    <row r="156" spans="1:8" ht="15.75">
      <c r="A156" s="452" t="s">
        <v>932</v>
      </c>
      <c r="B156" s="443" t="s">
        <v>933</v>
      </c>
      <c r="C156" s="444" t="s">
        <v>178</v>
      </c>
      <c r="D156" s="445">
        <v>1</v>
      </c>
      <c r="E156" s="470">
        <v>300000</v>
      </c>
      <c r="F156" s="445">
        <f t="shared" si="15"/>
        <v>300000</v>
      </c>
    </row>
    <row r="157" spans="1:8" ht="15.75">
      <c r="A157" s="452"/>
      <c r="B157" s="443" t="s">
        <v>934</v>
      </c>
      <c r="C157" s="444" t="s">
        <v>178</v>
      </c>
      <c r="D157" s="445">
        <v>1</v>
      </c>
      <c r="E157" s="470">
        <v>150000</v>
      </c>
      <c r="F157" s="445">
        <f t="shared" si="15"/>
        <v>150000</v>
      </c>
    </row>
    <row r="158" spans="1:8" ht="15.75">
      <c r="A158" s="453"/>
      <c r="B158" s="443" t="s">
        <v>884</v>
      </c>
      <c r="C158" s="444" t="s">
        <v>885</v>
      </c>
      <c r="D158" s="445">
        <v>0.03</v>
      </c>
      <c r="E158" s="470">
        <f>+F159</f>
        <v>146123.45932937501</v>
      </c>
      <c r="F158" s="445">
        <f>(D158*E158)</f>
        <v>4383.7037798812498</v>
      </c>
    </row>
    <row r="159" spans="1:8" ht="15.75">
      <c r="A159" s="452"/>
      <c r="B159" s="443" t="s">
        <v>892</v>
      </c>
      <c r="C159" s="444" t="s">
        <v>887</v>
      </c>
      <c r="D159" s="445">
        <v>5</v>
      </c>
      <c r="E159" s="470">
        <f>+E138</f>
        <v>29224.691865875</v>
      </c>
      <c r="F159" s="445">
        <f>+D159*E159</f>
        <v>146123.45932937501</v>
      </c>
    </row>
    <row r="160" spans="1:8" ht="16.5" thickBot="1">
      <c r="A160" s="452"/>
      <c r="B160" s="457"/>
      <c r="C160" s="458"/>
      <c r="D160" s="459"/>
      <c r="E160" s="471"/>
      <c r="F160" s="459"/>
    </row>
    <row r="161" spans="1:8" ht="32.25" thickBot="1">
      <c r="A161" s="450" t="s">
        <v>218</v>
      </c>
      <c r="B161" s="451" t="s">
        <v>221</v>
      </c>
      <c r="C161" s="438" t="s">
        <v>222</v>
      </c>
      <c r="D161" s="439"/>
      <c r="E161" s="440"/>
      <c r="F161" s="441">
        <f>ROUND(SUM(F162:F172),0)</f>
        <v>257040</v>
      </c>
      <c r="H161" s="435">
        <f>ROUND(F161*1.3,0)</f>
        <v>334152</v>
      </c>
    </row>
    <row r="162" spans="1:8" ht="15.75">
      <c r="A162" s="461"/>
      <c r="B162" s="443" t="s">
        <v>896</v>
      </c>
      <c r="C162" s="444" t="s">
        <v>178</v>
      </c>
      <c r="D162" s="445">
        <v>0.01</v>
      </c>
      <c r="E162" s="446">
        <v>47276</v>
      </c>
      <c r="F162" s="445">
        <f t="shared" ref="F162:F170" si="16">+D162*E162</f>
        <v>472.76</v>
      </c>
    </row>
    <row r="163" spans="1:8" ht="15.75">
      <c r="A163" s="461"/>
      <c r="B163" s="443" t="s">
        <v>935</v>
      </c>
      <c r="C163" s="444" t="s">
        <v>178</v>
      </c>
      <c r="D163" s="445">
        <v>1</v>
      </c>
      <c r="E163" s="446">
        <v>182900</v>
      </c>
      <c r="F163" s="445">
        <f t="shared" si="16"/>
        <v>182900</v>
      </c>
    </row>
    <row r="164" spans="1:8" ht="15.75">
      <c r="A164" s="461"/>
      <c r="B164" s="443" t="s">
        <v>936</v>
      </c>
      <c r="C164" s="444" t="s">
        <v>178</v>
      </c>
      <c r="D164" s="445">
        <v>2</v>
      </c>
      <c r="E164" s="446">
        <v>500</v>
      </c>
      <c r="F164" s="445">
        <f t="shared" si="16"/>
        <v>1000</v>
      </c>
    </row>
    <row r="165" spans="1:8" ht="15.75">
      <c r="A165" s="461"/>
      <c r="B165" s="443" t="s">
        <v>937</v>
      </c>
      <c r="C165" s="444" t="s">
        <v>174</v>
      </c>
      <c r="D165" s="445">
        <v>10</v>
      </c>
      <c r="E165" s="446">
        <v>2200</v>
      </c>
      <c r="F165" s="445">
        <f t="shared" si="16"/>
        <v>22000</v>
      </c>
    </row>
    <row r="166" spans="1:8" ht="15.75">
      <c r="A166" s="461"/>
      <c r="B166" s="443" t="s">
        <v>938</v>
      </c>
      <c r="C166" s="444" t="s">
        <v>174</v>
      </c>
      <c r="D166" s="445">
        <v>5</v>
      </c>
      <c r="E166" s="446">
        <v>2263</v>
      </c>
      <c r="F166" s="445">
        <f t="shared" si="16"/>
        <v>11315</v>
      </c>
    </row>
    <row r="167" spans="1:8" ht="15.75">
      <c r="A167" s="461"/>
      <c r="B167" s="443" t="s">
        <v>939</v>
      </c>
      <c r="C167" s="444" t="s">
        <v>178</v>
      </c>
      <c r="D167" s="445">
        <v>1</v>
      </c>
      <c r="E167" s="446">
        <v>1200</v>
      </c>
      <c r="F167" s="445">
        <f t="shared" si="16"/>
        <v>1200</v>
      </c>
    </row>
    <row r="168" spans="1:8" ht="15.75">
      <c r="A168" s="461"/>
      <c r="B168" s="443" t="s">
        <v>940</v>
      </c>
      <c r="C168" s="444" t="s">
        <v>178</v>
      </c>
      <c r="D168" s="445">
        <v>1</v>
      </c>
      <c r="E168" s="446">
        <v>2700</v>
      </c>
      <c r="F168" s="445">
        <f t="shared" si="16"/>
        <v>2700</v>
      </c>
    </row>
    <row r="169" spans="1:8" ht="15.75">
      <c r="A169" s="461"/>
      <c r="B169" s="443" t="s">
        <v>941</v>
      </c>
      <c r="C169" s="444" t="s">
        <v>174</v>
      </c>
      <c r="D169" s="445">
        <v>5</v>
      </c>
      <c r="E169" s="446">
        <v>1600</v>
      </c>
      <c r="F169" s="445">
        <f t="shared" si="16"/>
        <v>8000</v>
      </c>
    </row>
    <row r="170" spans="1:8" ht="15.75">
      <c r="A170" s="461"/>
      <c r="B170" s="443" t="s">
        <v>904</v>
      </c>
      <c r="C170" s="444" t="s">
        <v>623</v>
      </c>
      <c r="D170" s="445">
        <v>0.05</v>
      </c>
      <c r="E170" s="446">
        <v>28887.759999999998</v>
      </c>
      <c r="F170" s="445">
        <f t="shared" si="16"/>
        <v>1444.3879999999999</v>
      </c>
    </row>
    <row r="171" spans="1:8" ht="15.75">
      <c r="A171" s="461"/>
      <c r="B171" s="443" t="s">
        <v>884</v>
      </c>
      <c r="C171" s="444" t="s">
        <v>885</v>
      </c>
      <c r="D171" s="445">
        <v>0.03</v>
      </c>
      <c r="E171" s="446">
        <f>+F172</f>
        <v>25250.133149999998</v>
      </c>
      <c r="F171" s="445">
        <f>(D171*E171)</f>
        <v>757.50399449999986</v>
      </c>
    </row>
    <row r="172" spans="1:8" ht="15.75">
      <c r="A172" s="461"/>
      <c r="B172" s="443" t="s">
        <v>886</v>
      </c>
      <c r="C172" s="444" t="s">
        <v>887</v>
      </c>
      <c r="D172" s="445">
        <v>0.72</v>
      </c>
      <c r="E172" s="446">
        <f>+E151</f>
        <v>35069.629374999997</v>
      </c>
      <c r="F172" s="445">
        <f>+D172*E172</f>
        <v>25250.133149999998</v>
      </c>
    </row>
    <row r="173" spans="1:8" ht="15.75" thickBot="1"/>
    <row r="174" spans="1:8" ht="16.5" thickBot="1">
      <c r="A174" s="450" t="s">
        <v>220</v>
      </c>
      <c r="B174" s="451" t="s">
        <v>223</v>
      </c>
      <c r="C174" s="438" t="s">
        <v>222</v>
      </c>
      <c r="D174" s="439"/>
      <c r="E174" s="440"/>
      <c r="F174" s="441">
        <f>ROUND(SUM(F175:F177),0)</f>
        <v>4293389</v>
      </c>
      <c r="H174" s="435">
        <f>ROUND(F174*1.3,0)</f>
        <v>5581406</v>
      </c>
    </row>
    <row r="175" spans="1:8" ht="15.75">
      <c r="A175" s="461"/>
      <c r="B175" s="443" t="s">
        <v>223</v>
      </c>
      <c r="C175" s="444" t="s">
        <v>178</v>
      </c>
      <c r="D175" s="445">
        <v>1</v>
      </c>
      <c r="E175" s="446">
        <v>4267381</v>
      </c>
      <c r="F175" s="445">
        <f t="shared" ref="F175" si="17">+D175*E175</f>
        <v>4267381</v>
      </c>
    </row>
    <row r="176" spans="1:8" ht="15.75">
      <c r="A176" s="461"/>
      <c r="B176" s="443" t="s">
        <v>884</v>
      </c>
      <c r="C176" s="444" t="s">
        <v>885</v>
      </c>
      <c r="D176" s="445">
        <v>0.03</v>
      </c>
      <c r="E176" s="446">
        <f>+F177</f>
        <v>25250.133149999998</v>
      </c>
      <c r="F176" s="445">
        <f>(D176*E176)</f>
        <v>757.50399449999986</v>
      </c>
    </row>
    <row r="177" spans="1:8" ht="15.75">
      <c r="A177" s="461"/>
      <c r="B177" s="443" t="s">
        <v>886</v>
      </c>
      <c r="C177" s="444" t="s">
        <v>887</v>
      </c>
      <c r="D177" s="445">
        <v>0.72</v>
      </c>
      <c r="E177" s="446">
        <f>+E172</f>
        <v>35069.629374999997</v>
      </c>
      <c r="F177" s="445">
        <f>+D177*E177</f>
        <v>25250.133149999998</v>
      </c>
    </row>
    <row r="179" spans="1:8">
      <c r="A179" s="469" t="s">
        <v>556</v>
      </c>
      <c r="B179" s="469" t="s">
        <v>513</v>
      </c>
      <c r="C179" s="469"/>
      <c r="D179" s="469"/>
      <c r="E179" s="469"/>
      <c r="F179" s="469"/>
    </row>
    <row r="180" spans="1:8" ht="15.75" thickBot="1"/>
    <row r="181" spans="1:8" ht="34.5" customHeight="1" thickBot="1">
      <c r="A181" s="450" t="s">
        <v>228</v>
      </c>
      <c r="B181" s="451" t="s">
        <v>235</v>
      </c>
      <c r="C181" s="438" t="s">
        <v>178</v>
      </c>
      <c r="D181" s="439"/>
      <c r="E181" s="440"/>
      <c r="F181" s="441">
        <f>ROUND(SUM(F182:F185),0)</f>
        <v>200683</v>
      </c>
      <c r="H181" s="435">
        <f>ROUND(F181*1.3,0)</f>
        <v>260888</v>
      </c>
    </row>
    <row r="182" spans="1:8" ht="15.75">
      <c r="A182" s="461"/>
      <c r="B182" s="443" t="s">
        <v>942</v>
      </c>
      <c r="C182" s="444" t="s">
        <v>178</v>
      </c>
      <c r="D182" s="445">
        <v>1</v>
      </c>
      <c r="E182" s="446">
        <v>62900</v>
      </c>
      <c r="F182" s="445">
        <f>+D182*E182</f>
        <v>62900</v>
      </c>
    </row>
    <row r="183" spans="1:8" ht="15.75">
      <c r="A183" s="461"/>
      <c r="B183" s="443" t="s">
        <v>943</v>
      </c>
      <c r="C183" s="444" t="s">
        <v>178</v>
      </c>
      <c r="D183" s="445">
        <v>4</v>
      </c>
      <c r="E183" s="446">
        <v>20900</v>
      </c>
      <c r="F183" s="445">
        <f>+D183*E183</f>
        <v>83600</v>
      </c>
    </row>
    <row r="184" spans="1:8" ht="15.75">
      <c r="A184" s="461"/>
      <c r="B184" s="443" t="s">
        <v>884</v>
      </c>
      <c r="C184" s="444" t="s">
        <v>885</v>
      </c>
      <c r="D184" s="445">
        <v>0.03</v>
      </c>
      <c r="E184" s="446">
        <f>+F185</f>
        <v>52604.444062499999</v>
      </c>
      <c r="F184" s="445">
        <f>(D184*E184)</f>
        <v>1578.1333218749999</v>
      </c>
    </row>
    <row r="185" spans="1:8" ht="15.75">
      <c r="A185" s="461"/>
      <c r="B185" s="443" t="s">
        <v>886</v>
      </c>
      <c r="C185" s="444" t="s">
        <v>887</v>
      </c>
      <c r="D185" s="445">
        <v>1.5</v>
      </c>
      <c r="E185" s="446">
        <f>+E177</f>
        <v>35069.629374999997</v>
      </c>
      <c r="F185" s="445">
        <f>+D185*E185</f>
        <v>52604.444062499999</v>
      </c>
    </row>
    <row r="186" spans="1:8" ht="15.75" thickBot="1"/>
    <row r="187" spans="1:8" ht="32.25" thickBot="1">
      <c r="A187" s="450" t="s">
        <v>229</v>
      </c>
      <c r="B187" s="451" t="s">
        <v>236</v>
      </c>
      <c r="C187" s="438" t="s">
        <v>178</v>
      </c>
      <c r="D187" s="439"/>
      <c r="E187" s="440"/>
      <c r="F187" s="441">
        <f>ROUND(SUM(F188:F191),0)</f>
        <v>338343</v>
      </c>
      <c r="H187" s="435">
        <f>ROUND(F187*1.3,0)</f>
        <v>439846</v>
      </c>
    </row>
    <row r="188" spans="1:8" ht="15.75">
      <c r="A188" s="461"/>
      <c r="B188" s="443" t="s">
        <v>944</v>
      </c>
      <c r="C188" s="444" t="s">
        <v>178</v>
      </c>
      <c r="D188" s="445">
        <v>1</v>
      </c>
      <c r="E188" s="446">
        <v>98900</v>
      </c>
      <c r="F188" s="445">
        <f>+D188*E188</f>
        <v>98900</v>
      </c>
    </row>
    <row r="189" spans="1:8" ht="15.75">
      <c r="A189" s="461"/>
      <c r="B189" s="443" t="s">
        <v>943</v>
      </c>
      <c r="C189" s="444" t="s">
        <v>178</v>
      </c>
      <c r="D189" s="445">
        <v>8</v>
      </c>
      <c r="E189" s="446">
        <v>20900</v>
      </c>
      <c r="F189" s="445">
        <f>+D189*E189</f>
        <v>167200</v>
      </c>
    </row>
    <row r="190" spans="1:8" ht="15.75">
      <c r="A190" s="461"/>
      <c r="B190" s="443" t="s">
        <v>884</v>
      </c>
      <c r="C190" s="444" t="s">
        <v>885</v>
      </c>
      <c r="D190" s="445">
        <v>0.03</v>
      </c>
      <c r="E190" s="446">
        <f>+F191</f>
        <v>70139.258749999994</v>
      </c>
      <c r="F190" s="445">
        <f>(D190*E190)</f>
        <v>2104.1777624999995</v>
      </c>
    </row>
    <row r="191" spans="1:8" ht="15.75">
      <c r="A191" s="461"/>
      <c r="B191" s="443" t="s">
        <v>886</v>
      </c>
      <c r="C191" s="444" t="s">
        <v>887</v>
      </c>
      <c r="D191" s="445">
        <v>2</v>
      </c>
      <c r="E191" s="446">
        <f>+E185</f>
        <v>35069.629374999997</v>
      </c>
      <c r="F191" s="445">
        <f>+D191*E191</f>
        <v>70139.258749999994</v>
      </c>
    </row>
    <row r="192" spans="1:8" ht="15.75" thickBot="1"/>
    <row r="193" spans="1:8" ht="48" thickBot="1">
      <c r="A193" s="450" t="s">
        <v>230</v>
      </c>
      <c r="B193" s="451" t="s">
        <v>237</v>
      </c>
      <c r="C193" s="438" t="s">
        <v>225</v>
      </c>
      <c r="D193" s="439"/>
      <c r="E193" s="440"/>
      <c r="F193" s="441">
        <f>ROUND(SUM(F194:F197),0)</f>
        <v>963030</v>
      </c>
      <c r="H193" s="435">
        <f>ROUND(F193*1.3,0)</f>
        <v>1251939</v>
      </c>
    </row>
    <row r="194" spans="1:8" ht="15.75">
      <c r="A194" s="461"/>
      <c r="B194" s="443" t="s">
        <v>945</v>
      </c>
      <c r="C194" s="444" t="s">
        <v>178</v>
      </c>
      <c r="D194" s="445">
        <v>1</v>
      </c>
      <c r="E194" s="446">
        <v>420000</v>
      </c>
      <c r="F194" s="445">
        <f>+D194*E194</f>
        <v>420000</v>
      </c>
    </row>
    <row r="195" spans="1:8" ht="15.75">
      <c r="A195" s="461"/>
      <c r="B195" s="443" t="s">
        <v>943</v>
      </c>
      <c r="C195" s="444" t="s">
        <v>178</v>
      </c>
      <c r="D195" s="445">
        <v>20</v>
      </c>
      <c r="E195" s="446">
        <v>20900</v>
      </c>
      <c r="F195" s="445">
        <f>+D195*E195</f>
        <v>418000</v>
      </c>
    </row>
    <row r="196" spans="1:8" ht="15.75">
      <c r="A196" s="461"/>
      <c r="B196" s="443" t="s">
        <v>884</v>
      </c>
      <c r="C196" s="444" t="s">
        <v>885</v>
      </c>
      <c r="D196" s="445">
        <v>0.03</v>
      </c>
      <c r="E196" s="446">
        <f>+F197</f>
        <v>121388.22437500001</v>
      </c>
      <c r="F196" s="445">
        <f>(D196*E196)</f>
        <v>3641.6467312499999</v>
      </c>
    </row>
    <row r="197" spans="1:8" s="476" customFormat="1" ht="31.5">
      <c r="A197" s="472"/>
      <c r="B197" s="473" t="str">
        <f>+J11</f>
        <v>CUADRILLA DE INSTALACIÓNES ELÉCTRICAS ESPECIALIZADAS (FF1)</v>
      </c>
      <c r="C197" s="444" t="s">
        <v>887</v>
      </c>
      <c r="D197" s="474">
        <v>2</v>
      </c>
      <c r="E197" s="475">
        <f>+L11</f>
        <v>60694.112187500003</v>
      </c>
      <c r="F197" s="474">
        <f>+D197*E197</f>
        <v>121388.22437500001</v>
      </c>
      <c r="H197" s="477"/>
    </row>
    <row r="198" spans="1:8" ht="15.75" thickBot="1"/>
    <row r="199" spans="1:8" ht="195.75" customHeight="1" thickBot="1">
      <c r="A199" s="450" t="s">
        <v>231</v>
      </c>
      <c r="B199" s="451" t="s">
        <v>238</v>
      </c>
      <c r="C199" s="438" t="s">
        <v>178</v>
      </c>
      <c r="D199" s="439"/>
      <c r="E199" s="440"/>
      <c r="F199" s="441">
        <f>ROUND(SUM(F200:F203),0)</f>
        <v>1022830</v>
      </c>
      <c r="H199" s="435">
        <f>ROUND(F199*1.3,0)</f>
        <v>1329679</v>
      </c>
    </row>
    <row r="200" spans="1:8" ht="196.5" customHeight="1">
      <c r="A200" s="461"/>
      <c r="B200" s="443" t="s">
        <v>238</v>
      </c>
      <c r="C200" s="444" t="s">
        <v>178</v>
      </c>
      <c r="D200" s="445">
        <v>1</v>
      </c>
      <c r="E200" s="446">
        <v>922900</v>
      </c>
      <c r="F200" s="445">
        <f>+D200*E200</f>
        <v>922900</v>
      </c>
    </row>
    <row r="201" spans="1:8" ht="15.75">
      <c r="A201" s="461"/>
      <c r="B201" s="443" t="s">
        <v>919</v>
      </c>
      <c r="C201" s="444" t="s">
        <v>623</v>
      </c>
      <c r="D201" s="445">
        <v>0.03</v>
      </c>
      <c r="E201" s="446">
        <f>+F200</f>
        <v>922900</v>
      </c>
      <c r="F201" s="445">
        <f>+D201*E201</f>
        <v>27687</v>
      </c>
    </row>
    <row r="202" spans="1:8" ht="15.75">
      <c r="A202" s="461"/>
      <c r="B202" s="443" t="s">
        <v>884</v>
      </c>
      <c r="C202" s="444" t="s">
        <v>885</v>
      </c>
      <c r="D202" s="445">
        <v>0.03</v>
      </c>
      <c r="E202" s="446">
        <f>+F203</f>
        <v>70139.258749999994</v>
      </c>
      <c r="F202" s="445">
        <f>(D202*E202)</f>
        <v>2104.1777624999995</v>
      </c>
    </row>
    <row r="203" spans="1:8" ht="15.75">
      <c r="A203" s="461"/>
      <c r="B203" s="443" t="s">
        <v>886</v>
      </c>
      <c r="C203" s="444" t="s">
        <v>887</v>
      </c>
      <c r="D203" s="445">
        <v>2</v>
      </c>
      <c r="E203" s="446">
        <f>+E191</f>
        <v>35069.629374999997</v>
      </c>
      <c r="F203" s="445">
        <f>+D203*E203</f>
        <v>70139.258749999994</v>
      </c>
    </row>
    <row r="204" spans="1:8" ht="15.75" thickBot="1"/>
    <row r="205" spans="1:8" ht="63.75" thickBot="1">
      <c r="A205" s="450" t="s">
        <v>232</v>
      </c>
      <c r="B205" s="451" t="s">
        <v>239</v>
      </c>
      <c r="C205" s="438" t="s">
        <v>178</v>
      </c>
      <c r="D205" s="439"/>
      <c r="E205" s="440"/>
      <c r="F205" s="441">
        <f>ROUND(SUM(F206:F210),0)</f>
        <v>1453370</v>
      </c>
      <c r="H205" s="435">
        <f>ROUND(F205*1.3,0)</f>
        <v>1889381</v>
      </c>
    </row>
    <row r="206" spans="1:8" ht="63">
      <c r="A206" s="461"/>
      <c r="B206" s="443" t="s">
        <v>239</v>
      </c>
      <c r="C206" s="444" t="s">
        <v>178</v>
      </c>
      <c r="D206" s="445">
        <v>1</v>
      </c>
      <c r="E206" s="446">
        <v>922900</v>
      </c>
      <c r="F206" s="445">
        <f>+D206*E206</f>
        <v>922900</v>
      </c>
    </row>
    <row r="207" spans="1:8" ht="15.75">
      <c r="A207" s="461"/>
      <c r="B207" s="443" t="s">
        <v>943</v>
      </c>
      <c r="C207" s="444" t="s">
        <v>178</v>
      </c>
      <c r="D207" s="445">
        <v>20</v>
      </c>
      <c r="E207" s="446">
        <v>20900</v>
      </c>
      <c r="F207" s="445">
        <f>+D207*E207</f>
        <v>418000</v>
      </c>
    </row>
    <row r="208" spans="1:8" ht="15.75">
      <c r="A208" s="461"/>
      <c r="B208" s="443" t="s">
        <v>919</v>
      </c>
      <c r="C208" s="444" t="s">
        <v>623</v>
      </c>
      <c r="D208" s="445">
        <v>0.03</v>
      </c>
      <c r="E208" s="446">
        <f>+F206+F207</f>
        <v>1340900</v>
      </c>
      <c r="F208" s="445">
        <f>+D208*E208</f>
        <v>40227</v>
      </c>
    </row>
    <row r="209" spans="1:8" ht="15.75">
      <c r="A209" s="461"/>
      <c r="B209" s="443" t="s">
        <v>884</v>
      </c>
      <c r="C209" s="444" t="s">
        <v>885</v>
      </c>
      <c r="D209" s="445">
        <v>0.03</v>
      </c>
      <c r="E209" s="446">
        <f>+F210</f>
        <v>70139.258749999994</v>
      </c>
      <c r="F209" s="445">
        <f>(D209*E209)</f>
        <v>2104.1777624999995</v>
      </c>
    </row>
    <row r="210" spans="1:8" ht="15.75">
      <c r="A210" s="461"/>
      <c r="B210" s="443" t="s">
        <v>886</v>
      </c>
      <c r="C210" s="444" t="s">
        <v>887</v>
      </c>
      <c r="D210" s="445">
        <v>2</v>
      </c>
      <c r="E210" s="446">
        <f>+E203</f>
        <v>35069.629374999997</v>
      </c>
      <c r="F210" s="445">
        <f>+D210*E210</f>
        <v>70139.258749999994</v>
      </c>
    </row>
    <row r="211" spans="1:8" ht="15.75" thickBot="1"/>
    <row r="212" spans="1:8" ht="32.25" thickBot="1">
      <c r="A212" s="450" t="s">
        <v>233</v>
      </c>
      <c r="B212" s="451" t="s">
        <v>240</v>
      </c>
      <c r="C212" s="438" t="s">
        <v>178</v>
      </c>
      <c r="D212" s="439"/>
      <c r="E212" s="440"/>
      <c r="F212" s="441">
        <f>ROUND(SUM(F213:F216),0)</f>
        <v>608143</v>
      </c>
      <c r="H212" s="435">
        <f>ROUND(F212*1.3,0)</f>
        <v>790586</v>
      </c>
    </row>
    <row r="213" spans="1:8" ht="15.75">
      <c r="A213" s="461"/>
      <c r="B213" s="443" t="s">
        <v>946</v>
      </c>
      <c r="C213" s="444" t="s">
        <v>178</v>
      </c>
      <c r="D213" s="445">
        <v>1</v>
      </c>
      <c r="E213" s="446">
        <v>326900</v>
      </c>
      <c r="F213" s="445">
        <f>+D213*E213</f>
        <v>326900</v>
      </c>
    </row>
    <row r="214" spans="1:8" ht="15.75">
      <c r="A214" s="461"/>
      <c r="B214" s="443" t="s">
        <v>943</v>
      </c>
      <c r="C214" s="444" t="s">
        <v>178</v>
      </c>
      <c r="D214" s="445">
        <v>10</v>
      </c>
      <c r="E214" s="446">
        <v>20900</v>
      </c>
      <c r="F214" s="445">
        <f>+D214*E214</f>
        <v>209000</v>
      </c>
    </row>
    <row r="215" spans="1:8" ht="15.75">
      <c r="A215" s="461"/>
      <c r="B215" s="443" t="s">
        <v>884</v>
      </c>
      <c r="C215" s="444" t="s">
        <v>885</v>
      </c>
      <c r="D215" s="445">
        <v>0.03</v>
      </c>
      <c r="E215" s="446">
        <f>+F216</f>
        <v>70139.258749999994</v>
      </c>
      <c r="F215" s="445">
        <f>(D215*E215)</f>
        <v>2104.1777624999995</v>
      </c>
    </row>
    <row r="216" spans="1:8" ht="15.75">
      <c r="A216" s="461"/>
      <c r="B216" s="443" t="s">
        <v>886</v>
      </c>
      <c r="C216" s="444" t="s">
        <v>887</v>
      </c>
      <c r="D216" s="445">
        <v>2</v>
      </c>
      <c r="E216" s="446">
        <f>+E210</f>
        <v>35069.629374999997</v>
      </c>
      <c r="F216" s="445">
        <f>+D216*E216</f>
        <v>70139.258749999994</v>
      </c>
    </row>
    <row r="217" spans="1:8" ht="15.75" thickBot="1"/>
    <row r="218" spans="1:8" ht="48" thickBot="1">
      <c r="A218" s="450" t="s">
        <v>234</v>
      </c>
      <c r="B218" s="451" t="s">
        <v>241</v>
      </c>
      <c r="C218" s="438" t="s">
        <v>178</v>
      </c>
      <c r="D218" s="439"/>
      <c r="E218" s="440"/>
      <c r="F218" s="441">
        <f>ROUND(SUM(F219:F222),0)</f>
        <v>984430</v>
      </c>
      <c r="H218" s="435">
        <f>ROUND(F218*1.3,0)</f>
        <v>1279759</v>
      </c>
    </row>
    <row r="219" spans="1:8" ht="15.75">
      <c r="A219" s="461"/>
      <c r="B219" s="443" t="s">
        <v>947</v>
      </c>
      <c r="C219" s="444" t="s">
        <v>178</v>
      </c>
      <c r="D219" s="445">
        <v>1</v>
      </c>
      <c r="E219" s="446">
        <v>525000</v>
      </c>
      <c r="F219" s="445">
        <f>+D219*E219</f>
        <v>525000</v>
      </c>
    </row>
    <row r="220" spans="1:8" ht="15.75">
      <c r="A220" s="461"/>
      <c r="B220" s="443" t="s">
        <v>943</v>
      </c>
      <c r="C220" s="444" t="s">
        <v>178</v>
      </c>
      <c r="D220" s="445">
        <v>16</v>
      </c>
      <c r="E220" s="446">
        <v>20900</v>
      </c>
      <c r="F220" s="445">
        <f>+D220*E220</f>
        <v>334400</v>
      </c>
    </row>
    <row r="221" spans="1:8" ht="15.75">
      <c r="A221" s="461"/>
      <c r="B221" s="443" t="s">
        <v>884</v>
      </c>
      <c r="C221" s="444" t="s">
        <v>885</v>
      </c>
      <c r="D221" s="445">
        <v>0.03</v>
      </c>
      <c r="E221" s="446">
        <f>+F222</f>
        <v>121388.22437500001</v>
      </c>
      <c r="F221" s="445">
        <f>(D221*E221)</f>
        <v>3641.6467312499999</v>
      </c>
    </row>
    <row r="222" spans="1:8" ht="31.5">
      <c r="A222" s="461"/>
      <c r="B222" s="443" t="str">
        <f>+B197</f>
        <v>CUADRILLA DE INSTALACIÓNES ELÉCTRICAS ESPECIALIZADAS (FF1)</v>
      </c>
      <c r="C222" s="444" t="s">
        <v>887</v>
      </c>
      <c r="D222" s="445">
        <v>2</v>
      </c>
      <c r="E222" s="446">
        <f>+E197</f>
        <v>60694.112187500003</v>
      </c>
      <c r="F222" s="445">
        <f>+D222*E222</f>
        <v>121388.22437500001</v>
      </c>
    </row>
    <row r="224" spans="1:8" ht="15.75" thickBot="1">
      <c r="A224" s="469" t="s">
        <v>557</v>
      </c>
      <c r="B224" s="469" t="s">
        <v>514</v>
      </c>
      <c r="C224" s="469"/>
      <c r="D224" s="469"/>
      <c r="E224" s="469"/>
      <c r="F224" s="469"/>
    </row>
    <row r="225" spans="1:10" ht="16.5" thickBot="1">
      <c r="A225" s="450" t="s">
        <v>244</v>
      </c>
      <c r="B225" s="451" t="s">
        <v>249</v>
      </c>
      <c r="C225" s="438" t="s">
        <v>178</v>
      </c>
      <c r="D225" s="439"/>
      <c r="E225" s="440"/>
      <c r="F225" s="441">
        <f>ROUND(SUM(F226:F229),0)</f>
        <v>236232</v>
      </c>
      <c r="H225" s="435">
        <f>ROUND(F225*1.3,0)</f>
        <v>307102</v>
      </c>
    </row>
    <row r="226" spans="1:10" ht="15.75">
      <c r="A226" s="461"/>
      <c r="B226" s="443" t="s">
        <v>249</v>
      </c>
      <c r="C226" s="444" t="s">
        <v>178</v>
      </c>
      <c r="D226" s="445">
        <v>1</v>
      </c>
      <c r="E226" s="446">
        <v>220000</v>
      </c>
      <c r="F226" s="445">
        <f>+D226*E226</f>
        <v>220000</v>
      </c>
    </row>
    <row r="227" spans="1:10" ht="15.75">
      <c r="A227" s="461"/>
      <c r="B227" s="443" t="s">
        <v>919</v>
      </c>
      <c r="C227" s="444" t="s">
        <v>623</v>
      </c>
      <c r="D227" s="445">
        <v>0.03</v>
      </c>
      <c r="E227" s="446">
        <f>+F226</f>
        <v>220000</v>
      </c>
      <c r="F227" s="445">
        <f>+D227*E227</f>
        <v>6600</v>
      </c>
    </row>
    <row r="228" spans="1:10" ht="15.75">
      <c r="A228" s="461"/>
      <c r="B228" s="443" t="s">
        <v>884</v>
      </c>
      <c r="C228" s="444" t="s">
        <v>885</v>
      </c>
      <c r="D228" s="445">
        <v>0.03</v>
      </c>
      <c r="E228" s="446">
        <f>+F229</f>
        <v>9351.9013106750008</v>
      </c>
      <c r="F228" s="445">
        <f>(D228*E228)</f>
        <v>280.55703932025</v>
      </c>
    </row>
    <row r="229" spans="1:10" ht="31.5">
      <c r="A229" s="461"/>
      <c r="B229" s="443" t="str">
        <f>+J10</f>
        <v>CUADRILLA DE INSTALACIÓNES ELÉCTRICAS (FF)</v>
      </c>
      <c r="C229" s="444" t="s">
        <v>887</v>
      </c>
      <c r="D229" s="445">
        <v>0.2</v>
      </c>
      <c r="E229" s="446">
        <f>+L10</f>
        <v>46759.506553375002</v>
      </c>
      <c r="F229" s="445">
        <f>+D229*E229</f>
        <v>9351.9013106750008</v>
      </c>
    </row>
    <row r="230" spans="1:10" ht="15.75" thickBot="1"/>
    <row r="231" spans="1:10" ht="32.25" thickBot="1">
      <c r="A231" s="450" t="s">
        <v>246</v>
      </c>
      <c r="B231" s="451" t="s">
        <v>251</v>
      </c>
      <c r="C231" s="438" t="s">
        <v>178</v>
      </c>
      <c r="D231" s="439"/>
      <c r="E231" s="440"/>
      <c r="F231" s="441">
        <f>ROUND(SUM(F232:F235),0)</f>
        <v>617332</v>
      </c>
      <c r="H231" s="435">
        <f>ROUND(F231*1.3,0)</f>
        <v>802532</v>
      </c>
    </row>
    <row r="232" spans="1:10" ht="31.5">
      <c r="A232" s="461"/>
      <c r="B232" s="443" t="s">
        <v>251</v>
      </c>
      <c r="C232" s="444" t="s">
        <v>178</v>
      </c>
      <c r="D232" s="445">
        <v>1</v>
      </c>
      <c r="E232" s="446">
        <v>590000</v>
      </c>
      <c r="F232" s="445">
        <f>+D232*E232</f>
        <v>590000</v>
      </c>
    </row>
    <row r="233" spans="1:10" ht="15.75">
      <c r="A233" s="461"/>
      <c r="B233" s="443" t="s">
        <v>919</v>
      </c>
      <c r="C233" s="444" t="s">
        <v>623</v>
      </c>
      <c r="D233" s="445">
        <v>0.03</v>
      </c>
      <c r="E233" s="446">
        <f>+F232</f>
        <v>590000</v>
      </c>
      <c r="F233" s="445">
        <f>+D233*E233</f>
        <v>17700</v>
      </c>
    </row>
    <row r="234" spans="1:10" ht="15.75">
      <c r="A234" s="461"/>
      <c r="B234" s="443" t="s">
        <v>884</v>
      </c>
      <c r="C234" s="444" t="s">
        <v>885</v>
      </c>
      <c r="D234" s="445">
        <v>0.03</v>
      </c>
      <c r="E234" s="446">
        <f>+F235</f>
        <v>9351.9013106750008</v>
      </c>
      <c r="F234" s="445">
        <f>(D234*E234)</f>
        <v>280.55703932025</v>
      </c>
    </row>
    <row r="235" spans="1:10" ht="31.5">
      <c r="A235" s="461"/>
      <c r="B235" s="443" t="str">
        <f>+B229</f>
        <v>CUADRILLA DE INSTALACIÓNES ELÉCTRICAS (FF)</v>
      </c>
      <c r="C235" s="444" t="s">
        <v>887</v>
      </c>
      <c r="D235" s="445">
        <v>0.2</v>
      </c>
      <c r="E235" s="446">
        <f>+E229</f>
        <v>46759.506553375002</v>
      </c>
      <c r="F235" s="445">
        <f>+D235*E235</f>
        <v>9351.9013106750008</v>
      </c>
    </row>
    <row r="237" spans="1:10">
      <c r="A237" s="469" t="s">
        <v>558</v>
      </c>
      <c r="B237" s="469" t="s">
        <v>515</v>
      </c>
      <c r="C237" s="469"/>
      <c r="D237" s="469"/>
      <c r="E237" s="469"/>
      <c r="F237" s="469"/>
    </row>
    <row r="238" spans="1:10" ht="15.75" thickBot="1"/>
    <row r="239" spans="1:10" ht="48" thickBot="1">
      <c r="A239" s="450" t="s">
        <v>252</v>
      </c>
      <c r="B239" s="451" t="s">
        <v>258</v>
      </c>
      <c r="C239" s="438" t="s">
        <v>174</v>
      </c>
      <c r="D239" s="439"/>
      <c r="E239" s="440"/>
      <c r="F239" s="441">
        <f>ROUND(SUM(F240:F246),0)</f>
        <v>45653</v>
      </c>
      <c r="H239" s="435">
        <f>ROUND(F239*1.3,0)</f>
        <v>59349</v>
      </c>
      <c r="J239" s="455"/>
    </row>
    <row r="240" spans="1:10" ht="15.75">
      <c r="A240" s="461"/>
      <c r="B240" s="443" t="s">
        <v>948</v>
      </c>
      <c r="C240" s="444" t="s">
        <v>791</v>
      </c>
      <c r="D240" s="445">
        <v>2.1</v>
      </c>
      <c r="E240" s="446">
        <v>3500</v>
      </c>
      <c r="F240" s="445">
        <f>(D240*E240)</f>
        <v>7350</v>
      </c>
    </row>
    <row r="241" spans="1:8" ht="15.75">
      <c r="A241" s="461"/>
      <c r="B241" s="443" t="s">
        <v>949</v>
      </c>
      <c r="C241" s="444" t="s">
        <v>791</v>
      </c>
      <c r="D241" s="445">
        <v>1.05</v>
      </c>
      <c r="E241" s="446">
        <v>2200</v>
      </c>
      <c r="F241" s="445">
        <f>(D241*E241)</f>
        <v>2310</v>
      </c>
    </row>
    <row r="242" spans="1:8" ht="15.75">
      <c r="A242" s="461"/>
      <c r="B242" s="443" t="s">
        <v>950</v>
      </c>
      <c r="C242" s="444" t="s">
        <v>174</v>
      </c>
      <c r="D242" s="445">
        <v>1</v>
      </c>
      <c r="E242" s="446">
        <v>2100</v>
      </c>
      <c r="F242" s="445">
        <f>(D242*E242)</f>
        <v>2100</v>
      </c>
    </row>
    <row r="243" spans="1:8" ht="15.75">
      <c r="A243" s="461"/>
      <c r="B243" s="443" t="s">
        <v>904</v>
      </c>
      <c r="C243" s="444" t="s">
        <v>623</v>
      </c>
      <c r="D243" s="445">
        <v>0.05</v>
      </c>
      <c r="E243" s="446">
        <f>SUM(F240:F242)</f>
        <v>11760</v>
      </c>
      <c r="F243" s="445">
        <f>+D243*E243</f>
        <v>588</v>
      </c>
    </row>
    <row r="244" spans="1:8" ht="15.75">
      <c r="A244" s="461"/>
      <c r="B244" s="443" t="s">
        <v>951</v>
      </c>
      <c r="C244" s="444" t="s">
        <v>782</v>
      </c>
      <c r="D244" s="445">
        <v>1</v>
      </c>
      <c r="E244" s="446">
        <v>2000</v>
      </c>
      <c r="F244" s="445">
        <f>(D244*E244)</f>
        <v>2000</v>
      </c>
    </row>
    <row r="245" spans="1:8" ht="15.75">
      <c r="A245" s="461"/>
      <c r="B245" s="443" t="s">
        <v>884</v>
      </c>
      <c r="C245" s="444" t="s">
        <v>885</v>
      </c>
      <c r="D245" s="445">
        <v>0.03</v>
      </c>
      <c r="E245" s="446">
        <f>+F246</f>
        <v>30393.679259693752</v>
      </c>
      <c r="F245" s="445">
        <f>(D245*E245)</f>
        <v>911.81037779081248</v>
      </c>
    </row>
    <row r="246" spans="1:8" ht="31.5">
      <c r="A246" s="461"/>
      <c r="B246" s="443" t="str">
        <f>+B235</f>
        <v>CUADRILLA DE INSTALACIÓNES ELÉCTRICAS (FF)</v>
      </c>
      <c r="C246" s="444" t="s">
        <v>887</v>
      </c>
      <c r="D246" s="445">
        <v>0.65</v>
      </c>
      <c r="E246" s="446">
        <f>+E235</f>
        <v>46759.506553375002</v>
      </c>
      <c r="F246" s="445">
        <f>(D246*E246)</f>
        <v>30393.679259693752</v>
      </c>
    </row>
    <row r="247" spans="1:8" ht="15.75" thickBot="1"/>
    <row r="248" spans="1:8" ht="32.25" thickBot="1">
      <c r="A248" s="450" t="s">
        <v>253</v>
      </c>
      <c r="B248" s="451" t="s">
        <v>259</v>
      </c>
      <c r="C248" s="438" t="s">
        <v>174</v>
      </c>
      <c r="D248" s="439"/>
      <c r="E248" s="440"/>
      <c r="F248" s="441">
        <f>ROUND(SUM(F249:F255),0)</f>
        <v>57672</v>
      </c>
      <c r="H248" s="435">
        <f>ROUND(F248*1.3,0)</f>
        <v>74974</v>
      </c>
    </row>
    <row r="249" spans="1:8" ht="15.75">
      <c r="A249" s="461"/>
      <c r="B249" s="443" t="s">
        <v>952</v>
      </c>
      <c r="C249" s="444" t="s">
        <v>791</v>
      </c>
      <c r="D249" s="445">
        <v>3.2</v>
      </c>
      <c r="E249" s="446">
        <v>5800</v>
      </c>
      <c r="F249" s="445">
        <f>(D249*E249)</f>
        <v>18560</v>
      </c>
    </row>
    <row r="250" spans="1:8" ht="15.75">
      <c r="A250" s="461"/>
      <c r="B250" s="443" t="s">
        <v>953</v>
      </c>
      <c r="C250" s="444" t="s">
        <v>791</v>
      </c>
      <c r="D250" s="445">
        <v>1.05</v>
      </c>
      <c r="E250" s="446">
        <v>1600</v>
      </c>
      <c r="F250" s="445">
        <f>(D250*E250)</f>
        <v>1680</v>
      </c>
    </row>
    <row r="251" spans="1:8" ht="15.75">
      <c r="A251" s="461"/>
      <c r="B251" s="443" t="s">
        <v>954</v>
      </c>
      <c r="C251" s="444" t="s">
        <v>174</v>
      </c>
      <c r="D251" s="445">
        <v>1</v>
      </c>
      <c r="E251" s="446">
        <v>2966.6666666666665</v>
      </c>
      <c r="F251" s="445">
        <f>(D251*E251)</f>
        <v>2966.6666666666665</v>
      </c>
    </row>
    <row r="252" spans="1:8" ht="15.75">
      <c r="A252" s="461"/>
      <c r="B252" s="443" t="s">
        <v>904</v>
      </c>
      <c r="C252" s="444" t="s">
        <v>623</v>
      </c>
      <c r="D252" s="445">
        <v>0.05</v>
      </c>
      <c r="E252" s="446">
        <f>SUM(F249:F251)</f>
        <v>23206.666666666668</v>
      </c>
      <c r="F252" s="445">
        <f>+D252*E252</f>
        <v>1160.3333333333335</v>
      </c>
    </row>
    <row r="253" spans="1:8" ht="15.75">
      <c r="A253" s="461"/>
      <c r="B253" s="443" t="s">
        <v>951</v>
      </c>
      <c r="C253" s="444" t="s">
        <v>782</v>
      </c>
      <c r="D253" s="445">
        <v>1</v>
      </c>
      <c r="E253" s="446">
        <v>2000</v>
      </c>
      <c r="F253" s="445">
        <f>(D253*E253)</f>
        <v>2000</v>
      </c>
    </row>
    <row r="254" spans="1:8" ht="15.75">
      <c r="A254" s="461"/>
      <c r="B254" s="443" t="s">
        <v>884</v>
      </c>
      <c r="C254" s="444" t="s">
        <v>885</v>
      </c>
      <c r="D254" s="445">
        <v>0.03</v>
      </c>
      <c r="E254" s="446">
        <f>+F255</f>
        <v>30393.679259693752</v>
      </c>
      <c r="F254" s="445">
        <f>(D254*E254)</f>
        <v>911.81037779081248</v>
      </c>
    </row>
    <row r="255" spans="1:8" ht="31.5">
      <c r="A255" s="461"/>
      <c r="B255" s="443" t="str">
        <f>+B246</f>
        <v>CUADRILLA DE INSTALACIÓNES ELÉCTRICAS (FF)</v>
      </c>
      <c r="C255" s="444" t="s">
        <v>887</v>
      </c>
      <c r="D255" s="445">
        <v>0.65</v>
      </c>
      <c r="E255" s="446">
        <f>+E246</f>
        <v>46759.506553375002</v>
      </c>
      <c r="F255" s="445">
        <f>(D255*E255)</f>
        <v>30393.679259693752</v>
      </c>
    </row>
    <row r="256" spans="1:8" ht="15.75" thickBot="1"/>
    <row r="257" spans="1:11" ht="48" thickBot="1">
      <c r="A257" s="450" t="s">
        <v>254</v>
      </c>
      <c r="B257" s="451" t="s">
        <v>260</v>
      </c>
      <c r="C257" s="438" t="s">
        <v>174</v>
      </c>
      <c r="D257" s="439"/>
      <c r="E257" s="440"/>
      <c r="F257" s="441">
        <f>ROUND(SUM(F258:F264),0)</f>
        <v>71074</v>
      </c>
      <c r="H257" s="435">
        <f>ROUND(F257*1.3,0)</f>
        <v>92396</v>
      </c>
    </row>
    <row r="258" spans="1:11" ht="15.75">
      <c r="A258" s="461"/>
      <c r="B258" s="443" t="s">
        <v>952</v>
      </c>
      <c r="C258" s="444" t="s">
        <v>791</v>
      </c>
      <c r="D258" s="445">
        <v>5.5</v>
      </c>
      <c r="E258" s="446">
        <v>5800</v>
      </c>
      <c r="F258" s="445">
        <f>(D258*E258)</f>
        <v>31900</v>
      </c>
    </row>
    <row r="259" spans="1:11" ht="15.75">
      <c r="A259" s="461"/>
      <c r="B259" s="443" t="s">
        <v>954</v>
      </c>
      <c r="C259" s="444" t="s">
        <v>174</v>
      </c>
      <c r="D259" s="445">
        <v>1</v>
      </c>
      <c r="E259" s="446">
        <v>2966.6666666666665</v>
      </c>
      <c r="F259" s="445">
        <f>(D259*E259)</f>
        <v>2966.6666666666665</v>
      </c>
    </row>
    <row r="260" spans="1:11" ht="15.75">
      <c r="A260" s="461"/>
      <c r="B260" s="443" t="s">
        <v>904</v>
      </c>
      <c r="C260" s="444" t="s">
        <v>623</v>
      </c>
      <c r="D260" s="445">
        <v>0.05</v>
      </c>
      <c r="E260" s="446">
        <f>SUM(F258:F259)</f>
        <v>34866.666666666664</v>
      </c>
      <c r="F260" s="445">
        <f>+D260*E260</f>
        <v>1743.3333333333333</v>
      </c>
    </row>
    <row r="261" spans="1:11" ht="15.75">
      <c r="A261" s="461"/>
      <c r="B261" s="443" t="s">
        <v>951</v>
      </c>
      <c r="C261" s="444" t="s">
        <v>782</v>
      </c>
      <c r="D261" s="445">
        <v>1</v>
      </c>
      <c r="E261" s="446">
        <v>2000</v>
      </c>
      <c r="F261" s="445">
        <f>(D261*E261)</f>
        <v>2000</v>
      </c>
    </row>
    <row r="262" spans="1:11" ht="15.75">
      <c r="A262" s="461"/>
      <c r="B262" s="443" t="s">
        <v>919</v>
      </c>
      <c r="C262" s="444" t="s">
        <v>623</v>
      </c>
      <c r="D262" s="445">
        <v>0.03</v>
      </c>
      <c r="E262" s="446">
        <f>SUM(F258:F261)</f>
        <v>38610</v>
      </c>
      <c r="F262" s="445">
        <f>+D262*E262</f>
        <v>1158.3</v>
      </c>
    </row>
    <row r="263" spans="1:11" ht="15.75">
      <c r="A263" s="461"/>
      <c r="B263" s="443" t="s">
        <v>884</v>
      </c>
      <c r="C263" s="444" t="s">
        <v>885</v>
      </c>
      <c r="D263" s="445">
        <v>0.03</v>
      </c>
      <c r="E263" s="446">
        <f>+F264</f>
        <v>30393.679259693752</v>
      </c>
      <c r="F263" s="445">
        <f>(D263*E263)</f>
        <v>911.81037779081248</v>
      </c>
    </row>
    <row r="264" spans="1:11" ht="31.5">
      <c r="A264" s="461"/>
      <c r="B264" s="443" t="str">
        <f>+B255</f>
        <v>CUADRILLA DE INSTALACIÓNES ELÉCTRICAS (FF)</v>
      </c>
      <c r="C264" s="444" t="s">
        <v>887</v>
      </c>
      <c r="D264" s="445">
        <v>0.65</v>
      </c>
      <c r="E264" s="446">
        <f>+E255</f>
        <v>46759.506553375002</v>
      </c>
      <c r="F264" s="445">
        <f>(D264*E264)</f>
        <v>30393.679259693752</v>
      </c>
    </row>
    <row r="265" spans="1:11" ht="15.75" thickBot="1"/>
    <row r="266" spans="1:11" ht="48" thickBot="1">
      <c r="A266" s="450" t="s">
        <v>255</v>
      </c>
      <c r="B266" s="451" t="s">
        <v>261</v>
      </c>
      <c r="C266" s="438" t="s">
        <v>174</v>
      </c>
      <c r="D266" s="439"/>
      <c r="E266" s="440"/>
      <c r="F266" s="441">
        <f>ROUND(SUM(F267:F272),0)</f>
        <v>77615</v>
      </c>
      <c r="H266" s="435">
        <f>ROUND(F266*1.3,0)</f>
        <v>100900</v>
      </c>
    </row>
    <row r="267" spans="1:11" ht="15.75">
      <c r="A267" s="461"/>
      <c r="B267" s="443" t="s">
        <v>955</v>
      </c>
      <c r="C267" s="444" t="s">
        <v>791</v>
      </c>
      <c r="D267" s="445">
        <v>5.5</v>
      </c>
      <c r="E267" s="446">
        <v>5800</v>
      </c>
      <c r="F267" s="445">
        <f>(D267*E267)</f>
        <v>31900</v>
      </c>
      <c r="K267" s="446"/>
    </row>
    <row r="268" spans="1:11" ht="15.75">
      <c r="A268" s="461"/>
      <c r="B268" s="443" t="s">
        <v>956</v>
      </c>
      <c r="C268" s="444" t="s">
        <v>174</v>
      </c>
      <c r="D268" s="445">
        <v>1</v>
      </c>
      <c r="E268" s="446">
        <v>10300</v>
      </c>
      <c r="F268" s="445">
        <f>(D268*E268)</f>
        <v>10300</v>
      </c>
    </row>
    <row r="269" spans="1:11" ht="15.75">
      <c r="A269" s="461"/>
      <c r="B269" s="443" t="s">
        <v>904</v>
      </c>
      <c r="C269" s="444" t="s">
        <v>623</v>
      </c>
      <c r="D269" s="445">
        <v>0.05</v>
      </c>
      <c r="E269" s="446">
        <f>SUM(F267:F268)</f>
        <v>42200</v>
      </c>
      <c r="F269" s="445">
        <f>+D269*E269</f>
        <v>2110</v>
      </c>
    </row>
    <row r="270" spans="1:11" ht="15.75">
      <c r="A270" s="461"/>
      <c r="B270" s="443" t="s">
        <v>951</v>
      </c>
      <c r="C270" s="444" t="s">
        <v>782</v>
      </c>
      <c r="D270" s="445">
        <v>1</v>
      </c>
      <c r="E270" s="446">
        <v>2000</v>
      </c>
      <c r="F270" s="445">
        <f>(D270*E270)</f>
        <v>2000</v>
      </c>
    </row>
    <row r="271" spans="1:11" ht="15.75">
      <c r="A271" s="461"/>
      <c r="B271" s="443" t="s">
        <v>884</v>
      </c>
      <c r="C271" s="444" t="s">
        <v>885</v>
      </c>
      <c r="D271" s="445">
        <v>0.03</v>
      </c>
      <c r="E271" s="446">
        <f>+F272</f>
        <v>30393.679259693752</v>
      </c>
      <c r="F271" s="445">
        <f>(D271*E271)</f>
        <v>911.81037779081248</v>
      </c>
    </row>
    <row r="272" spans="1:11" ht="31.5">
      <c r="A272" s="461"/>
      <c r="B272" s="443" t="str">
        <f>+B264</f>
        <v>CUADRILLA DE INSTALACIÓNES ELÉCTRICAS (FF)</v>
      </c>
      <c r="C272" s="444" t="s">
        <v>887</v>
      </c>
      <c r="D272" s="445">
        <v>0.65</v>
      </c>
      <c r="E272" s="446">
        <f>+E264</f>
        <v>46759.506553375002</v>
      </c>
      <c r="F272" s="445">
        <f>(D272*E272)</f>
        <v>30393.679259693752</v>
      </c>
    </row>
    <row r="273" spans="1:8" ht="15.75" thickBot="1"/>
    <row r="274" spans="1:8" ht="48" thickBot="1">
      <c r="A274" s="450" t="s">
        <v>256</v>
      </c>
      <c r="B274" s="451" t="s">
        <v>262</v>
      </c>
      <c r="C274" s="438" t="s">
        <v>174</v>
      </c>
      <c r="D274" s="439"/>
      <c r="E274" s="440"/>
      <c r="F274" s="441">
        <f>ROUND(SUM(F275:F282),0)</f>
        <v>74836</v>
      </c>
      <c r="H274" s="435">
        <f>ROUND(F274*1.3,0)</f>
        <v>97287</v>
      </c>
    </row>
    <row r="275" spans="1:8" ht="15.75">
      <c r="A275" s="461"/>
      <c r="B275" s="443" t="s">
        <v>957</v>
      </c>
      <c r="C275" s="444" t="s">
        <v>791</v>
      </c>
      <c r="D275" s="445">
        <v>3.3</v>
      </c>
      <c r="E275" s="446">
        <v>5800</v>
      </c>
      <c r="F275" s="445">
        <f>(D275*E275)</f>
        <v>19140</v>
      </c>
    </row>
    <row r="276" spans="1:8" ht="15.75">
      <c r="A276" s="461"/>
      <c r="B276" s="443" t="s">
        <v>958</v>
      </c>
      <c r="C276" s="444" t="s">
        <v>791</v>
      </c>
      <c r="D276" s="445">
        <v>1.1000000000000001</v>
      </c>
      <c r="E276" s="446"/>
      <c r="F276" s="445"/>
    </row>
    <row r="277" spans="1:8" ht="15.75">
      <c r="A277" s="461"/>
      <c r="B277" s="443" t="s">
        <v>959</v>
      </c>
      <c r="C277" s="444" t="s">
        <v>791</v>
      </c>
      <c r="D277" s="445">
        <v>1.1000000000000001</v>
      </c>
      <c r="E277" s="446">
        <v>5800</v>
      </c>
      <c r="F277" s="445">
        <f>(D277*E277)</f>
        <v>6380.0000000000009</v>
      </c>
    </row>
    <row r="278" spans="1:8" ht="15.75">
      <c r="A278" s="461"/>
      <c r="B278" s="443" t="s">
        <v>960</v>
      </c>
      <c r="C278" s="444" t="s">
        <v>174</v>
      </c>
      <c r="D278" s="445">
        <v>1</v>
      </c>
      <c r="E278" s="446">
        <f>42100/3</f>
        <v>14033.333333333334</v>
      </c>
      <c r="F278" s="445">
        <f>(D278*E278)</f>
        <v>14033.333333333334</v>
      </c>
    </row>
    <row r="279" spans="1:8" ht="15.75">
      <c r="A279" s="461"/>
      <c r="B279" s="443" t="s">
        <v>904</v>
      </c>
      <c r="C279" s="444" t="s">
        <v>623</v>
      </c>
      <c r="D279" s="445">
        <v>0.05</v>
      </c>
      <c r="E279" s="446">
        <f>SUM(F275:F278)</f>
        <v>39553.333333333336</v>
      </c>
      <c r="F279" s="445">
        <f>+D279*E279</f>
        <v>1977.666666666667</v>
      </c>
    </row>
    <row r="280" spans="1:8" ht="15.75">
      <c r="A280" s="461"/>
      <c r="B280" s="443" t="s">
        <v>951</v>
      </c>
      <c r="C280" s="444" t="s">
        <v>782</v>
      </c>
      <c r="D280" s="445">
        <v>1</v>
      </c>
      <c r="E280" s="446">
        <v>2000</v>
      </c>
      <c r="F280" s="445">
        <f>(D280*E280)</f>
        <v>2000</v>
      </c>
    </row>
    <row r="281" spans="1:8" ht="15.75">
      <c r="A281" s="461"/>
      <c r="B281" s="443" t="s">
        <v>884</v>
      </c>
      <c r="C281" s="444" t="s">
        <v>885</v>
      </c>
      <c r="D281" s="445">
        <v>0.03</v>
      </c>
      <c r="E281" s="446">
        <f>+F282</f>
        <v>30393.679259693752</v>
      </c>
      <c r="F281" s="445">
        <f>(D281*E281)</f>
        <v>911.81037779081248</v>
      </c>
    </row>
    <row r="282" spans="1:8" ht="31.5">
      <c r="A282" s="461"/>
      <c r="B282" s="443" t="str">
        <f>+B272</f>
        <v>CUADRILLA DE INSTALACIÓNES ELÉCTRICAS (FF)</v>
      </c>
      <c r="C282" s="444" t="s">
        <v>887</v>
      </c>
      <c r="D282" s="445">
        <v>0.65</v>
      </c>
      <c r="E282" s="446">
        <f>+E272</f>
        <v>46759.506553375002</v>
      </c>
      <c r="F282" s="445">
        <f>(D282*E282)</f>
        <v>30393.679259693752</v>
      </c>
    </row>
    <row r="283" spans="1:8" ht="15.75" thickBot="1"/>
    <row r="284" spans="1:8" ht="48" thickBot="1">
      <c r="A284" s="450" t="s">
        <v>257</v>
      </c>
      <c r="B284" s="451" t="s">
        <v>263</v>
      </c>
      <c r="C284" s="438" t="s">
        <v>174</v>
      </c>
      <c r="D284" s="439"/>
      <c r="E284" s="440"/>
      <c r="F284" s="441">
        <f>ROUND(SUM(F285:F292),0)</f>
        <v>64174</v>
      </c>
      <c r="H284" s="435">
        <f>ROUND(F284*1.3,0)</f>
        <v>83426</v>
      </c>
    </row>
    <row r="285" spans="1:8" ht="15.75">
      <c r="A285" s="461"/>
      <c r="B285" s="443" t="s">
        <v>961</v>
      </c>
      <c r="C285" s="444" t="s">
        <v>791</v>
      </c>
      <c r="D285" s="445">
        <v>3.3</v>
      </c>
      <c r="E285" s="446">
        <v>5800</v>
      </c>
      <c r="F285" s="445">
        <f>(D285*E285)</f>
        <v>19140</v>
      </c>
    </row>
    <row r="286" spans="1:8" ht="15.75">
      <c r="A286" s="461"/>
      <c r="B286" s="443" t="s">
        <v>959</v>
      </c>
      <c r="C286" s="444" t="s">
        <v>791</v>
      </c>
      <c r="D286" s="445">
        <v>1.1000000000000001</v>
      </c>
      <c r="E286" s="446">
        <v>5800</v>
      </c>
      <c r="F286" s="445">
        <f>(D286*E286)</f>
        <v>6380.0000000000009</v>
      </c>
    </row>
    <row r="287" spans="1:8" ht="15.75">
      <c r="A287" s="461"/>
      <c r="B287" s="443" t="s">
        <v>954</v>
      </c>
      <c r="C287" s="444" t="s">
        <v>174</v>
      </c>
      <c r="D287" s="445">
        <v>1</v>
      </c>
      <c r="E287" s="446">
        <v>2966.6666666666665</v>
      </c>
      <c r="F287" s="445">
        <f>(D287*E287)</f>
        <v>2966.6666666666665</v>
      </c>
    </row>
    <row r="288" spans="1:8" ht="15.75">
      <c r="A288" s="461"/>
      <c r="B288" s="443" t="s">
        <v>904</v>
      </c>
      <c r="C288" s="444" t="s">
        <v>623</v>
      </c>
      <c r="D288" s="445">
        <v>0.05</v>
      </c>
      <c r="E288" s="446">
        <f>SUM(F285:F287)</f>
        <v>28486.666666666668</v>
      </c>
      <c r="F288" s="445">
        <f>+D288*E288</f>
        <v>1424.3333333333335</v>
      </c>
    </row>
    <row r="289" spans="1:8" ht="15.75">
      <c r="A289" s="461"/>
      <c r="B289" s="443" t="s">
        <v>951</v>
      </c>
      <c r="C289" s="444" t="s">
        <v>782</v>
      </c>
      <c r="D289" s="445">
        <v>1</v>
      </c>
      <c r="E289" s="446">
        <v>2000</v>
      </c>
      <c r="F289" s="445">
        <f>(D289*E289)</f>
        <v>2000</v>
      </c>
    </row>
    <row r="290" spans="1:8" ht="15.75">
      <c r="A290" s="461"/>
      <c r="B290" s="443" t="s">
        <v>919</v>
      </c>
      <c r="C290" s="444" t="s">
        <v>623</v>
      </c>
      <c r="D290" s="445">
        <v>0.03</v>
      </c>
      <c r="E290" s="446">
        <f>SUM(F285:F289)</f>
        <v>31911</v>
      </c>
      <c r="F290" s="445">
        <f>+D290*E290</f>
        <v>957.32999999999993</v>
      </c>
    </row>
    <row r="291" spans="1:8" ht="15.75">
      <c r="A291" s="461"/>
      <c r="B291" s="443" t="s">
        <v>884</v>
      </c>
      <c r="C291" s="444" t="s">
        <v>885</v>
      </c>
      <c r="D291" s="445">
        <v>0.03</v>
      </c>
      <c r="E291" s="446">
        <f>+F292</f>
        <v>30393.679259693752</v>
      </c>
      <c r="F291" s="445">
        <f>(D291*E291)</f>
        <v>911.81037779081248</v>
      </c>
    </row>
    <row r="292" spans="1:8" ht="31.5">
      <c r="A292" s="461"/>
      <c r="B292" s="443" t="str">
        <f>+B282</f>
        <v>CUADRILLA DE INSTALACIÓNES ELÉCTRICAS (FF)</v>
      </c>
      <c r="C292" s="444" t="s">
        <v>887</v>
      </c>
      <c r="D292" s="445">
        <v>0.65</v>
      </c>
      <c r="E292" s="446">
        <f>+E282</f>
        <v>46759.506553375002</v>
      </c>
      <c r="F292" s="445">
        <f>(D292*E292)</f>
        <v>30393.679259693752</v>
      </c>
    </row>
    <row r="293" spans="1:8" ht="15.75">
      <c r="A293" s="461"/>
      <c r="B293" s="457"/>
      <c r="C293" s="458"/>
      <c r="D293" s="459"/>
      <c r="E293" s="460"/>
      <c r="F293" s="459"/>
    </row>
    <row r="294" spans="1:8">
      <c r="A294" s="469" t="s">
        <v>559</v>
      </c>
      <c r="B294" s="469" t="s">
        <v>516</v>
      </c>
      <c r="C294" s="469"/>
      <c r="D294" s="469"/>
      <c r="E294" s="469"/>
      <c r="F294" s="469"/>
    </row>
    <row r="295" spans="1:8" ht="15.75" thickBot="1"/>
    <row r="296" spans="1:8" ht="41.25" customHeight="1" thickBot="1">
      <c r="A296" s="450" t="s">
        <v>264</v>
      </c>
      <c r="B296" s="451" t="s">
        <v>270</v>
      </c>
      <c r="C296" s="438" t="s">
        <v>178</v>
      </c>
      <c r="D296" s="439"/>
      <c r="E296" s="440"/>
      <c r="F296" s="441">
        <f>ROUND(SUM(F297:F305),0)</f>
        <v>3027198</v>
      </c>
      <c r="H296" s="435">
        <f>ROUND(F296*1.3,0)</f>
        <v>3935357</v>
      </c>
    </row>
    <row r="297" spans="1:8" ht="15.75">
      <c r="B297" s="443" t="s">
        <v>962</v>
      </c>
      <c r="C297" s="444" t="s">
        <v>791</v>
      </c>
      <c r="D297" s="445">
        <v>22</v>
      </c>
      <c r="E297" s="446">
        <v>21700</v>
      </c>
      <c r="F297" s="445">
        <f t="shared" ref="F297:F302" si="18">(D297*E297)</f>
        <v>477400</v>
      </c>
    </row>
    <row r="298" spans="1:8" ht="15.75">
      <c r="B298" s="443" t="s">
        <v>963</v>
      </c>
      <c r="C298" s="444" t="s">
        <v>178</v>
      </c>
      <c r="D298" s="445">
        <v>3</v>
      </c>
      <c r="E298" s="446">
        <v>229900</v>
      </c>
      <c r="F298" s="445">
        <f t="shared" si="18"/>
        <v>689700</v>
      </c>
    </row>
    <row r="299" spans="1:8" ht="15.75">
      <c r="B299" s="443" t="s">
        <v>964</v>
      </c>
      <c r="C299" s="444" t="s">
        <v>965</v>
      </c>
      <c r="D299" s="445">
        <v>4</v>
      </c>
      <c r="E299" s="446">
        <v>18560</v>
      </c>
      <c r="F299" s="445">
        <f t="shared" si="18"/>
        <v>74240</v>
      </c>
    </row>
    <row r="300" spans="1:8" ht="15.75">
      <c r="B300" s="443" t="s">
        <v>966</v>
      </c>
      <c r="C300" s="444" t="s">
        <v>178</v>
      </c>
      <c r="D300" s="445">
        <v>4</v>
      </c>
      <c r="E300" s="446">
        <v>316680</v>
      </c>
      <c r="F300" s="445">
        <f t="shared" si="18"/>
        <v>1266720</v>
      </c>
    </row>
    <row r="301" spans="1:8" ht="31.5">
      <c r="B301" s="443" t="s">
        <v>967</v>
      </c>
      <c r="C301" s="444" t="s">
        <v>178</v>
      </c>
      <c r="D301" s="445">
        <v>1</v>
      </c>
      <c r="E301" s="446">
        <v>17400</v>
      </c>
      <c r="F301" s="445">
        <f t="shared" si="18"/>
        <v>17400</v>
      </c>
    </row>
    <row r="302" spans="1:8" ht="15.75">
      <c r="B302" s="443" t="s">
        <v>968</v>
      </c>
      <c r="C302" s="444"/>
      <c r="D302" s="445">
        <v>1</v>
      </c>
      <c r="E302" s="446">
        <v>7249.9999999999991</v>
      </c>
      <c r="F302" s="445">
        <f t="shared" si="18"/>
        <v>7249.9999999999991</v>
      </c>
    </row>
    <row r="303" spans="1:8" ht="15.75">
      <c r="B303" s="443" t="s">
        <v>919</v>
      </c>
      <c r="C303" s="444" t="s">
        <v>623</v>
      </c>
      <c r="D303" s="445">
        <v>0.03</v>
      </c>
      <c r="E303" s="446">
        <v>1800610</v>
      </c>
      <c r="F303" s="445">
        <f>+D303*E303</f>
        <v>54018.299999999996</v>
      </c>
    </row>
    <row r="304" spans="1:8" ht="15.75">
      <c r="B304" s="443" t="s">
        <v>884</v>
      </c>
      <c r="C304" s="444" t="s">
        <v>885</v>
      </c>
      <c r="D304" s="445">
        <v>0.03</v>
      </c>
      <c r="E304" s="446">
        <v>654475.31594652927</v>
      </c>
      <c r="F304" s="445">
        <f>(D304*E304)</f>
        <v>19634.259478395878</v>
      </c>
    </row>
    <row r="305" spans="1:8" ht="31.5">
      <c r="B305" s="443" t="str">
        <f>+B292</f>
        <v>CUADRILLA DE INSTALACIÓNES ELÉCTRICAS (FF)</v>
      </c>
      <c r="C305" s="444" t="s">
        <v>887</v>
      </c>
      <c r="D305" s="445">
        <v>9</v>
      </c>
      <c r="E305" s="446">
        <f>+E292</f>
        <v>46759.506553375002</v>
      </c>
      <c r="F305" s="445">
        <f>(D305*E305)</f>
        <v>420835.558980375</v>
      </c>
    </row>
    <row r="306" spans="1:8" ht="15.75" thickBot="1"/>
    <row r="307" spans="1:8" ht="47.25" customHeight="1" thickBot="1">
      <c r="A307" s="450" t="s">
        <v>265</v>
      </c>
      <c r="B307" s="451" t="s">
        <v>271</v>
      </c>
      <c r="C307" s="438" t="s">
        <v>178</v>
      </c>
      <c r="D307" s="439"/>
      <c r="E307" s="440"/>
      <c r="F307" s="441">
        <f>ROUND(SUM(F308:F314),0)</f>
        <v>312582</v>
      </c>
      <c r="H307" s="435">
        <f>ROUND(F307*1.3,0)</f>
        <v>406357</v>
      </c>
    </row>
    <row r="308" spans="1:8" ht="15.75">
      <c r="A308" s="452"/>
      <c r="B308" s="443" t="s">
        <v>912</v>
      </c>
      <c r="C308" s="444" t="s">
        <v>109</v>
      </c>
      <c r="D308" s="445">
        <v>0.1</v>
      </c>
      <c r="E308" s="446">
        <v>615928</v>
      </c>
      <c r="F308" s="445">
        <f t="shared" ref="F308:F313" si="19">+D308*E308</f>
        <v>61592.800000000003</v>
      </c>
    </row>
    <row r="309" spans="1:8" ht="15.75">
      <c r="A309" s="452"/>
      <c r="B309" s="443" t="s">
        <v>912</v>
      </c>
      <c r="C309" s="444" t="s">
        <v>109</v>
      </c>
      <c r="D309" s="445">
        <v>0.02</v>
      </c>
      <c r="E309" s="446">
        <v>615928</v>
      </c>
      <c r="F309" s="445">
        <f t="shared" si="19"/>
        <v>12318.56</v>
      </c>
    </row>
    <row r="310" spans="1:8" ht="31.5">
      <c r="A310" s="452"/>
      <c r="B310" s="443" t="s">
        <v>911</v>
      </c>
      <c r="C310" s="444" t="s">
        <v>109</v>
      </c>
      <c r="D310" s="445">
        <v>0.15</v>
      </c>
      <c r="E310" s="446">
        <v>559056</v>
      </c>
      <c r="F310" s="445">
        <f t="shared" si="19"/>
        <v>83858.399999999994</v>
      </c>
    </row>
    <row r="311" spans="1:8" ht="78.75">
      <c r="A311" s="452"/>
      <c r="B311" s="443" t="s">
        <v>916</v>
      </c>
      <c r="C311" s="444" t="s">
        <v>178</v>
      </c>
      <c r="D311" s="445">
        <v>1</v>
      </c>
      <c r="E311" s="446">
        <v>62639.999999999993</v>
      </c>
      <c r="F311" s="445">
        <f t="shared" si="19"/>
        <v>62639.999999999993</v>
      </c>
    </row>
    <row r="312" spans="1:8" ht="15.75">
      <c r="A312" s="453"/>
      <c r="B312" s="443" t="s">
        <v>904</v>
      </c>
      <c r="C312" s="444" t="s">
        <v>623</v>
      </c>
      <c r="D312" s="445">
        <v>0.05</v>
      </c>
      <c r="E312" s="446">
        <f>SUM(F308:F310)</f>
        <v>157769.76</v>
      </c>
      <c r="F312" s="445">
        <f t="shared" si="19"/>
        <v>7888.4880000000012</v>
      </c>
    </row>
    <row r="313" spans="1:8" ht="15.75">
      <c r="A313" s="452"/>
      <c r="B313" s="443" t="s">
        <v>884</v>
      </c>
      <c r="C313" s="444" t="s">
        <v>885</v>
      </c>
      <c r="D313" s="445">
        <v>0.03</v>
      </c>
      <c r="E313" s="446">
        <f>+F314</f>
        <v>81829.137224449994</v>
      </c>
      <c r="F313" s="445">
        <f t="shared" si="19"/>
        <v>2454.8741167334997</v>
      </c>
    </row>
    <row r="314" spans="1:8" ht="15.75">
      <c r="A314" s="453"/>
      <c r="B314" s="443" t="s">
        <v>892</v>
      </c>
      <c r="C314" s="444" t="s">
        <v>887</v>
      </c>
      <c r="D314" s="445">
        <v>2.8</v>
      </c>
      <c r="E314" s="446">
        <f>+L4</f>
        <v>29224.691865875</v>
      </c>
      <c r="F314" s="445">
        <f>(D314*E314)</f>
        <v>81829.137224449994</v>
      </c>
    </row>
    <row r="315" spans="1:8" ht="15.75" thickBot="1"/>
    <row r="316" spans="1:8" ht="50.25" customHeight="1" thickBot="1">
      <c r="A316" s="450" t="s">
        <v>266</v>
      </c>
      <c r="B316" s="451" t="s">
        <v>272</v>
      </c>
      <c r="C316" s="438" t="s">
        <v>178</v>
      </c>
      <c r="D316" s="439"/>
      <c r="E316" s="440"/>
      <c r="F316" s="441">
        <f>ROUND(SUM(F317:F319),0)</f>
        <v>73581</v>
      </c>
      <c r="H316" s="435">
        <f>ROUND(F316*1.3,0)</f>
        <v>95655</v>
      </c>
    </row>
    <row r="317" spans="1:8" ht="55.5" customHeight="1">
      <c r="B317" s="443" t="s">
        <v>272</v>
      </c>
      <c r="C317" s="444" t="s">
        <v>791</v>
      </c>
      <c r="D317" s="445">
        <v>1</v>
      </c>
      <c r="E317" s="446">
        <v>49500</v>
      </c>
      <c r="F317" s="445">
        <f t="shared" ref="F317" si="20">(D317*E317)</f>
        <v>49500</v>
      </c>
    </row>
    <row r="318" spans="1:8" ht="15.75">
      <c r="B318" s="443" t="s">
        <v>884</v>
      </c>
      <c r="C318" s="444" t="s">
        <v>885</v>
      </c>
      <c r="D318" s="445">
        <v>0.03</v>
      </c>
      <c r="E318" s="446">
        <f>+F319</f>
        <v>23379.753276687501</v>
      </c>
      <c r="F318" s="445">
        <f>(D318*E318)</f>
        <v>701.39259830062497</v>
      </c>
    </row>
    <row r="319" spans="1:8" ht="31.5">
      <c r="B319" s="443" t="str">
        <f>+B305</f>
        <v>CUADRILLA DE INSTALACIÓNES ELÉCTRICAS (FF)</v>
      </c>
      <c r="C319" s="444" t="s">
        <v>887</v>
      </c>
      <c r="D319" s="445">
        <v>0.5</v>
      </c>
      <c r="E319" s="446">
        <f>+E305</f>
        <v>46759.506553375002</v>
      </c>
      <c r="F319" s="445">
        <f>(D319*E319)</f>
        <v>23379.753276687501</v>
      </c>
    </row>
    <row r="320" spans="1:8" ht="15.75" thickBot="1"/>
    <row r="321" spans="1:13" s="480" customFormat="1" ht="32.25" thickBot="1">
      <c r="A321" s="450" t="s">
        <v>267</v>
      </c>
      <c r="B321" s="451" t="s">
        <v>273</v>
      </c>
      <c r="C321" s="438" t="s">
        <v>174</v>
      </c>
      <c r="D321" s="439"/>
      <c r="E321" s="440"/>
      <c r="F321" s="441">
        <f>ROUND(SUM(F322:F323),0)</f>
        <v>1957</v>
      </c>
      <c r="G321" s="478"/>
      <c r="H321" s="435">
        <f>ROUND(F321*1.3,0)</f>
        <v>2544</v>
      </c>
      <c r="I321" s="478"/>
      <c r="J321" s="478"/>
      <c r="K321" s="479"/>
      <c r="L321" s="479"/>
      <c r="M321" s="479"/>
    </row>
    <row r="322" spans="1:13" ht="15.75">
      <c r="A322" s="453"/>
      <c r="B322" s="443" t="s">
        <v>884</v>
      </c>
      <c r="C322" s="444" t="s">
        <v>885</v>
      </c>
      <c r="D322" s="445">
        <v>0.03</v>
      </c>
      <c r="E322" s="446">
        <f>+F323</f>
        <v>1899.6049712818751</v>
      </c>
      <c r="F322" s="445">
        <f>(D322*E322)</f>
        <v>56.988149138456251</v>
      </c>
    </row>
    <row r="323" spans="1:13" ht="15.75">
      <c r="A323" s="452"/>
      <c r="B323" s="443" t="s">
        <v>892</v>
      </c>
      <c r="C323" s="444" t="s">
        <v>887</v>
      </c>
      <c r="D323" s="445">
        <f>0.065</f>
        <v>6.5000000000000002E-2</v>
      </c>
      <c r="E323" s="446">
        <f>+E314</f>
        <v>29224.691865875</v>
      </c>
      <c r="F323" s="445">
        <f>+D323*E323</f>
        <v>1899.6049712818751</v>
      </c>
    </row>
    <row r="324" spans="1:13" ht="15.75" thickBot="1"/>
    <row r="325" spans="1:13" ht="48" thickBot="1">
      <c r="A325" s="450" t="s">
        <v>268</v>
      </c>
      <c r="B325" s="451" t="s">
        <v>274</v>
      </c>
      <c r="C325" s="438" t="s">
        <v>178</v>
      </c>
      <c r="D325" s="439"/>
      <c r="E325" s="440"/>
      <c r="F325" s="441">
        <f>ROUND(SUM(F326:F331),0)</f>
        <v>949550</v>
      </c>
      <c r="H325" s="435">
        <f>ROUND(F325*1.3,0)</f>
        <v>1234415</v>
      </c>
    </row>
    <row r="326" spans="1:13" ht="15.75">
      <c r="A326" s="453"/>
      <c r="B326" s="443" t="s">
        <v>969</v>
      </c>
      <c r="C326" s="444" t="s">
        <v>174</v>
      </c>
      <c r="D326" s="445">
        <v>10</v>
      </c>
      <c r="E326" s="446">
        <v>61800</v>
      </c>
      <c r="F326" s="445">
        <f>+D326*E326</f>
        <v>618000</v>
      </c>
    </row>
    <row r="327" spans="1:13" ht="15.75">
      <c r="A327" s="453"/>
      <c r="B327" s="443" t="s">
        <v>970</v>
      </c>
      <c r="C327" s="444" t="s">
        <v>178</v>
      </c>
      <c r="D327" s="445">
        <v>1</v>
      </c>
      <c r="E327" s="446">
        <v>40000</v>
      </c>
      <c r="F327" s="445">
        <f t="shared" ref="F327:F329" si="21">+D327*E327</f>
        <v>40000</v>
      </c>
    </row>
    <row r="328" spans="1:13" ht="15.75">
      <c r="A328" s="453"/>
      <c r="B328" s="443" t="s">
        <v>971</v>
      </c>
      <c r="C328" s="444" t="s">
        <v>174</v>
      </c>
      <c r="D328" s="445">
        <v>1.5</v>
      </c>
      <c r="E328" s="446">
        <f>213900/6</f>
        <v>35650</v>
      </c>
      <c r="F328" s="445">
        <f t="shared" si="21"/>
        <v>53475</v>
      </c>
    </row>
    <row r="329" spans="1:13" ht="15.75">
      <c r="A329" s="453"/>
      <c r="B329" s="443" t="s">
        <v>919</v>
      </c>
      <c r="C329" s="444" t="s">
        <v>623</v>
      </c>
      <c r="D329" s="445">
        <v>0.03</v>
      </c>
      <c r="E329" s="446">
        <f>+F326+F327+F328</f>
        <v>711475</v>
      </c>
      <c r="F329" s="445">
        <f t="shared" si="21"/>
        <v>21344.25</v>
      </c>
    </row>
    <row r="330" spans="1:13" ht="15.75">
      <c r="A330" s="453"/>
      <c r="B330" s="443" t="s">
        <v>884</v>
      </c>
      <c r="C330" s="444" t="s">
        <v>885</v>
      </c>
      <c r="D330" s="445">
        <v>0.03</v>
      </c>
      <c r="E330" s="446">
        <f>+F331</f>
        <v>210417.77625</v>
      </c>
      <c r="F330" s="445">
        <f>(D330*E330)</f>
        <v>6312.5332874999995</v>
      </c>
    </row>
    <row r="331" spans="1:13" ht="15.75">
      <c r="A331" s="452"/>
      <c r="B331" s="443" t="s">
        <v>886</v>
      </c>
      <c r="C331" s="444" t="s">
        <v>887</v>
      </c>
      <c r="D331" s="445">
        <v>6</v>
      </c>
      <c r="E331" s="446">
        <f>+E216</f>
        <v>35069.629374999997</v>
      </c>
      <c r="F331" s="445">
        <f>+D331*E331</f>
        <v>210417.77625</v>
      </c>
    </row>
    <row r="332" spans="1:13" ht="15.75" thickBot="1"/>
    <row r="333" spans="1:13" ht="161.25" customHeight="1" thickBot="1">
      <c r="A333" s="450" t="s">
        <v>269</v>
      </c>
      <c r="B333" s="451" t="s">
        <v>275</v>
      </c>
      <c r="C333" s="438" t="s">
        <v>178</v>
      </c>
      <c r="D333" s="439"/>
      <c r="E333" s="440"/>
      <c r="F333" s="441">
        <f>ROUND(SUM(F334:F337),0)</f>
        <v>1277449</v>
      </c>
      <c r="H333" s="435">
        <f>ROUND(F333*1.3,0)</f>
        <v>1660684</v>
      </c>
    </row>
    <row r="334" spans="1:13" ht="148.5" customHeight="1">
      <c r="A334" s="453"/>
      <c r="B334" s="443" t="s">
        <v>972</v>
      </c>
      <c r="C334" s="444" t="s">
        <v>973</v>
      </c>
      <c r="D334" s="445">
        <v>1</v>
      </c>
      <c r="E334" s="446">
        <v>1000000</v>
      </c>
      <c r="F334" s="445">
        <f>+D334*E334</f>
        <v>1000000</v>
      </c>
    </row>
    <row r="335" spans="1:13" ht="15.75">
      <c r="A335" s="453"/>
      <c r="B335" s="443" t="s">
        <v>974</v>
      </c>
      <c r="C335" s="444" t="s">
        <v>178</v>
      </c>
      <c r="D335" s="445">
        <v>1</v>
      </c>
      <c r="E335" s="446">
        <v>84800</v>
      </c>
      <c r="F335" s="445">
        <f t="shared" ref="F335" si="22">+D335*E335</f>
        <v>84800</v>
      </c>
    </row>
    <row r="336" spans="1:13" ht="15.75">
      <c r="A336" s="453"/>
      <c r="B336" s="443" t="s">
        <v>884</v>
      </c>
      <c r="C336" s="444" t="s">
        <v>885</v>
      </c>
      <c r="D336" s="445">
        <v>0.03</v>
      </c>
      <c r="E336" s="446">
        <f>+F337</f>
        <v>187038.02621350001</v>
      </c>
      <c r="F336" s="445">
        <f>(D336*E336)</f>
        <v>5611.1407864049997</v>
      </c>
    </row>
    <row r="337" spans="1:8" ht="31.5">
      <c r="A337" s="452"/>
      <c r="B337" s="443" t="str">
        <f>+B305</f>
        <v>CUADRILLA DE INSTALACIÓNES ELÉCTRICAS (FF)</v>
      </c>
      <c r="C337" s="444" t="s">
        <v>887</v>
      </c>
      <c r="D337" s="445">
        <v>4</v>
      </c>
      <c r="E337" s="446">
        <f>+E319</f>
        <v>46759.506553375002</v>
      </c>
      <c r="F337" s="445">
        <f>+D337*E337</f>
        <v>187038.02621350001</v>
      </c>
    </row>
    <row r="339" spans="1:8">
      <c r="A339" s="469" t="s">
        <v>560</v>
      </c>
      <c r="B339" s="469" t="s">
        <v>517</v>
      </c>
      <c r="C339" s="469"/>
      <c r="D339" s="469"/>
      <c r="E339" s="469"/>
      <c r="F339" s="469"/>
    </row>
    <row r="340" spans="1:8" ht="15.75" thickBot="1"/>
    <row r="341" spans="1:8" ht="32.25" thickBot="1">
      <c r="A341" s="450" t="s">
        <v>276</v>
      </c>
      <c r="B341" s="451" t="s">
        <v>286</v>
      </c>
      <c r="C341" s="438" t="s">
        <v>287</v>
      </c>
      <c r="D341" s="439"/>
      <c r="E341" s="440"/>
      <c r="F341" s="441">
        <f>ROUND(SUM(F342:F348),0)</f>
        <v>1666719</v>
      </c>
      <c r="H341" s="435">
        <f>ROUND(F341*1.3,0)</f>
        <v>2166735</v>
      </c>
    </row>
    <row r="342" spans="1:8" ht="15.75">
      <c r="A342" s="452"/>
      <c r="B342" s="443" t="s">
        <v>975</v>
      </c>
      <c r="C342" s="444" t="s">
        <v>174</v>
      </c>
      <c r="D342" s="445">
        <v>250</v>
      </c>
      <c r="E342" s="446">
        <v>3500</v>
      </c>
      <c r="F342" s="445">
        <f t="shared" ref="F342:F348" si="23">+D342*E342</f>
        <v>875000</v>
      </c>
    </row>
    <row r="343" spans="1:8" ht="15.75">
      <c r="A343" s="452"/>
      <c r="B343" s="443" t="s">
        <v>976</v>
      </c>
      <c r="C343" s="444" t="s">
        <v>977</v>
      </c>
      <c r="D343" s="445">
        <v>1</v>
      </c>
      <c r="E343" s="446">
        <v>5415</v>
      </c>
      <c r="F343" s="445">
        <f t="shared" si="23"/>
        <v>5415</v>
      </c>
    </row>
    <row r="344" spans="1:8" ht="63">
      <c r="A344" s="452"/>
      <c r="B344" s="443" t="s">
        <v>978</v>
      </c>
      <c r="C344" s="444" t="s">
        <v>659</v>
      </c>
      <c r="D344" s="445">
        <v>2</v>
      </c>
      <c r="E344" s="446">
        <v>10500</v>
      </c>
      <c r="F344" s="445">
        <f t="shared" si="23"/>
        <v>21000</v>
      </c>
    </row>
    <row r="345" spans="1:8" ht="15.75">
      <c r="A345" s="452"/>
      <c r="B345" s="443" t="s">
        <v>979</v>
      </c>
      <c r="C345" s="444" t="s">
        <v>659</v>
      </c>
      <c r="D345" s="445">
        <v>2</v>
      </c>
      <c r="E345" s="446">
        <v>104507.25624999999</v>
      </c>
      <c r="F345" s="445">
        <f t="shared" si="23"/>
        <v>209014.51249999998</v>
      </c>
    </row>
    <row r="346" spans="1:8" ht="15.75">
      <c r="A346" s="452"/>
      <c r="B346" s="443" t="s">
        <v>980</v>
      </c>
      <c r="C346" s="444" t="s">
        <v>659</v>
      </c>
      <c r="D346" s="445">
        <v>2</v>
      </c>
      <c r="E346" s="446">
        <v>96311.865624999991</v>
      </c>
      <c r="F346" s="445">
        <f t="shared" si="23"/>
        <v>192623.73124999998</v>
      </c>
    </row>
    <row r="347" spans="1:8" ht="15.75">
      <c r="A347" s="452"/>
      <c r="B347" s="443" t="s">
        <v>981</v>
      </c>
      <c r="C347" s="444" t="s">
        <v>659</v>
      </c>
      <c r="D347" s="445">
        <v>2</v>
      </c>
      <c r="E347" s="446">
        <v>140959.07625000001</v>
      </c>
      <c r="F347" s="445">
        <f t="shared" si="23"/>
        <v>281918.15250000003</v>
      </c>
    </row>
    <row r="348" spans="1:8" ht="15.75">
      <c r="A348" s="452"/>
      <c r="B348" s="443" t="s">
        <v>892</v>
      </c>
      <c r="C348" s="444" t="s">
        <v>887</v>
      </c>
      <c r="D348" s="445">
        <v>2</v>
      </c>
      <c r="E348" s="446">
        <v>40873.938412224408</v>
      </c>
      <c r="F348" s="445">
        <f t="shared" si="23"/>
        <v>81747.876824448816</v>
      </c>
    </row>
    <row r="349" spans="1:8" ht="15.75" thickBot="1"/>
    <row r="350" spans="1:8" ht="30.75" customHeight="1" thickBot="1">
      <c r="A350" s="450" t="s">
        <v>277</v>
      </c>
      <c r="B350" s="451" t="s">
        <v>288</v>
      </c>
      <c r="C350" s="438" t="s">
        <v>178</v>
      </c>
      <c r="D350" s="439"/>
      <c r="E350" s="440"/>
      <c r="F350" s="441">
        <f>ROUND(SUM(F351:F354),0)</f>
        <v>50970124</v>
      </c>
      <c r="H350" s="435">
        <f>ROUND(F350*1.3,0)</f>
        <v>66261161</v>
      </c>
    </row>
    <row r="351" spans="1:8" ht="15.75">
      <c r="A351" s="453"/>
      <c r="B351" s="443" t="s">
        <v>982</v>
      </c>
      <c r="C351" s="444" t="s">
        <v>178</v>
      </c>
      <c r="D351" s="445">
        <v>1</v>
      </c>
      <c r="E351" s="446">
        <v>49205000</v>
      </c>
      <c r="F351" s="445">
        <f>+D351*E351</f>
        <v>49205000</v>
      </c>
    </row>
    <row r="352" spans="1:8" ht="15.75">
      <c r="A352" s="453"/>
      <c r="B352" s="443" t="s">
        <v>919</v>
      </c>
      <c r="C352" s="444" t="s">
        <v>623</v>
      </c>
      <c r="D352" s="445">
        <v>0.03</v>
      </c>
      <c r="E352" s="446">
        <f>+F351</f>
        <v>49205000</v>
      </c>
      <c r="F352" s="445">
        <f t="shared" ref="F352" si="24">+D352*E352</f>
        <v>1476150</v>
      </c>
    </row>
    <row r="353" spans="1:8" ht="15.75">
      <c r="A353" s="453"/>
      <c r="B353" s="443" t="s">
        <v>884</v>
      </c>
      <c r="C353" s="444" t="s">
        <v>885</v>
      </c>
      <c r="D353" s="445">
        <v>0.03</v>
      </c>
      <c r="E353" s="446">
        <f>+F354</f>
        <v>280557.03932025004</v>
      </c>
      <c r="F353" s="445">
        <f>(D353*E353)</f>
        <v>8416.7111796075005</v>
      </c>
    </row>
    <row r="354" spans="1:8" ht="31.5">
      <c r="A354" s="452"/>
      <c r="B354" s="443" t="str">
        <f>+B319</f>
        <v>CUADRILLA DE INSTALACIÓNES ELÉCTRICAS (FF)</v>
      </c>
      <c r="C354" s="444" t="s">
        <v>887</v>
      </c>
      <c r="D354" s="445">
        <v>6</v>
      </c>
      <c r="E354" s="446">
        <f>+E319</f>
        <v>46759.506553375002</v>
      </c>
      <c r="F354" s="445">
        <f>+D354*E354</f>
        <v>280557.03932025004</v>
      </c>
    </row>
    <row r="355" spans="1:8" ht="15.75" thickBot="1"/>
    <row r="356" spans="1:8" ht="16.5" thickBot="1">
      <c r="A356" s="450" t="s">
        <v>278</v>
      </c>
      <c r="B356" s="451" t="s">
        <v>289</v>
      </c>
      <c r="C356" s="438" t="s">
        <v>225</v>
      </c>
      <c r="D356" s="439"/>
      <c r="E356" s="440"/>
      <c r="F356" s="441">
        <f>ROUND(SUM(F357:F359),0)</f>
        <v>685298</v>
      </c>
      <c r="H356" s="435">
        <f>ROUND(F356*1.3,0)</f>
        <v>890887</v>
      </c>
    </row>
    <row r="357" spans="1:8" ht="15.75">
      <c r="A357" s="453"/>
      <c r="B357" s="443" t="s">
        <v>983</v>
      </c>
      <c r="C357" s="444" t="s">
        <v>659</v>
      </c>
      <c r="D357" s="445">
        <v>1</v>
      </c>
      <c r="E357" s="446">
        <v>300000</v>
      </c>
      <c r="F357" s="445">
        <f>+D357*E357</f>
        <v>300000</v>
      </c>
    </row>
    <row r="358" spans="1:8" ht="15.75">
      <c r="A358" s="453"/>
      <c r="B358" s="443" t="s">
        <v>884</v>
      </c>
      <c r="C358" s="444" t="s">
        <v>885</v>
      </c>
      <c r="D358" s="445">
        <v>0.03</v>
      </c>
      <c r="E358" s="446">
        <f>+F359</f>
        <v>374076.05242700002</v>
      </c>
      <c r="F358" s="445">
        <f>(D358*E358)</f>
        <v>11222.281572809999</v>
      </c>
    </row>
    <row r="359" spans="1:8" ht="31.5">
      <c r="A359" s="452"/>
      <c r="B359" s="443" t="str">
        <f>+B319</f>
        <v>CUADRILLA DE INSTALACIÓNES ELÉCTRICAS (FF)</v>
      </c>
      <c r="C359" s="444" t="s">
        <v>887</v>
      </c>
      <c r="D359" s="445">
        <v>8</v>
      </c>
      <c r="E359" s="446">
        <f>+E319</f>
        <v>46759.506553375002</v>
      </c>
      <c r="F359" s="445">
        <f>+D359*E359</f>
        <v>374076.05242700002</v>
      </c>
    </row>
    <row r="360" spans="1:8" ht="15.75" thickBot="1"/>
    <row r="361" spans="1:8" ht="66.75" customHeight="1" thickBot="1">
      <c r="A361" s="450" t="s">
        <v>279</v>
      </c>
      <c r="B361" s="451" t="s">
        <v>290</v>
      </c>
      <c r="C361" s="438" t="s">
        <v>178</v>
      </c>
      <c r="D361" s="439"/>
      <c r="E361" s="440"/>
      <c r="F361" s="441">
        <f>ROUND(SUM(F362:F369),0)</f>
        <v>306995</v>
      </c>
      <c r="H361" s="435">
        <f>ROUND(F361*1.3,0)</f>
        <v>399094</v>
      </c>
    </row>
    <row r="362" spans="1:8" ht="15.75">
      <c r="A362" s="453"/>
      <c r="B362" s="443" t="s">
        <v>984</v>
      </c>
      <c r="C362" s="444" t="s">
        <v>178</v>
      </c>
      <c r="D362" s="445">
        <v>3</v>
      </c>
      <c r="E362" s="446">
        <v>19250</v>
      </c>
      <c r="F362" s="445">
        <f>+D362*E362</f>
        <v>57750</v>
      </c>
    </row>
    <row r="363" spans="1:8" ht="15.75">
      <c r="A363" s="453"/>
      <c r="B363" s="443" t="s">
        <v>985</v>
      </c>
      <c r="C363" s="444" t="s">
        <v>178</v>
      </c>
      <c r="D363" s="445">
        <v>1</v>
      </c>
      <c r="E363" s="446">
        <v>108200</v>
      </c>
      <c r="F363" s="445">
        <f t="shared" ref="F363:F367" si="25">+D363*E363</f>
        <v>108200</v>
      </c>
    </row>
    <row r="364" spans="1:8" ht="15.75">
      <c r="A364" s="453"/>
      <c r="B364" s="443" t="s">
        <v>986</v>
      </c>
      <c r="C364" s="444" t="s">
        <v>178</v>
      </c>
      <c r="D364" s="445">
        <v>1</v>
      </c>
      <c r="E364" s="446">
        <v>34150</v>
      </c>
      <c r="F364" s="445">
        <f t="shared" si="25"/>
        <v>34150</v>
      </c>
    </row>
    <row r="365" spans="1:8" ht="15.75">
      <c r="A365" s="453"/>
      <c r="B365" s="443" t="s">
        <v>987</v>
      </c>
      <c r="C365" s="444" t="s">
        <v>178</v>
      </c>
      <c r="D365" s="445">
        <v>1</v>
      </c>
      <c r="E365" s="446">
        <v>54500</v>
      </c>
      <c r="F365" s="445">
        <f t="shared" si="25"/>
        <v>54500</v>
      </c>
    </row>
    <row r="366" spans="1:8" ht="21.75" customHeight="1">
      <c r="A366" s="453"/>
      <c r="B366" s="443" t="s">
        <v>988</v>
      </c>
      <c r="C366" s="444" t="s">
        <v>178</v>
      </c>
      <c r="D366" s="445">
        <v>1</v>
      </c>
      <c r="E366" s="446">
        <v>2500</v>
      </c>
      <c r="F366" s="445">
        <f t="shared" si="25"/>
        <v>2500</v>
      </c>
    </row>
    <row r="367" spans="1:8" ht="15.75">
      <c r="A367" s="453"/>
      <c r="B367" s="443" t="s">
        <v>919</v>
      </c>
      <c r="C367" s="444" t="s">
        <v>623</v>
      </c>
      <c r="D367" s="445">
        <v>0.03</v>
      </c>
      <c r="E367" s="446">
        <f>+F362</f>
        <v>57750</v>
      </c>
      <c r="F367" s="445">
        <f t="shared" si="25"/>
        <v>1732.5</v>
      </c>
    </row>
    <row r="368" spans="1:8" ht="15.75">
      <c r="A368" s="453"/>
      <c r="B368" s="443" t="s">
        <v>884</v>
      </c>
      <c r="C368" s="444" t="s">
        <v>885</v>
      </c>
      <c r="D368" s="445">
        <v>0.03</v>
      </c>
      <c r="E368" s="446">
        <f>+F369</f>
        <v>46759.506553375002</v>
      </c>
      <c r="F368" s="445">
        <f>(D368*E368)</f>
        <v>1402.7851966012499</v>
      </c>
    </row>
    <row r="369" spans="1:8" ht="31.5">
      <c r="A369" s="452"/>
      <c r="B369" s="443" t="str">
        <f>+B319</f>
        <v>CUADRILLA DE INSTALACIÓNES ELÉCTRICAS (FF)</v>
      </c>
      <c r="C369" s="444" t="s">
        <v>887</v>
      </c>
      <c r="D369" s="445">
        <v>1</v>
      </c>
      <c r="E369" s="446">
        <f>+E319</f>
        <v>46759.506553375002</v>
      </c>
      <c r="F369" s="445">
        <f>+D369*E369</f>
        <v>46759.506553375002</v>
      </c>
    </row>
    <row r="370" spans="1:8" ht="15.75" thickBot="1"/>
    <row r="371" spans="1:8" ht="63.75" thickBot="1">
      <c r="A371" s="450" t="s">
        <v>280</v>
      </c>
      <c r="B371" s="451" t="s">
        <v>291</v>
      </c>
      <c r="C371" s="438" t="s">
        <v>178</v>
      </c>
      <c r="D371" s="439"/>
      <c r="E371" s="440"/>
      <c r="F371" s="441">
        <f>ROUND(SUM(F372:F385),0)</f>
        <v>1318314</v>
      </c>
      <c r="H371" s="435">
        <f>ROUND(F371*1.3,0)</f>
        <v>1713808</v>
      </c>
    </row>
    <row r="372" spans="1:8" ht="15.75">
      <c r="A372" s="453"/>
      <c r="B372" s="443" t="s">
        <v>989</v>
      </c>
      <c r="C372" s="444" t="s">
        <v>178</v>
      </c>
      <c r="D372" s="445">
        <v>3</v>
      </c>
      <c r="E372" s="446">
        <v>55750</v>
      </c>
      <c r="F372" s="445">
        <f>+D372*E372</f>
        <v>167250</v>
      </c>
    </row>
    <row r="373" spans="1:8" ht="15.75">
      <c r="A373" s="453"/>
      <c r="B373" s="443" t="s">
        <v>990</v>
      </c>
      <c r="C373" s="444" t="s">
        <v>178</v>
      </c>
      <c r="D373" s="445">
        <v>4</v>
      </c>
      <c r="E373" s="446">
        <v>250</v>
      </c>
      <c r="F373" s="445">
        <f t="shared" ref="F373:F383" si="26">+D373*E373</f>
        <v>1000</v>
      </c>
    </row>
    <row r="374" spans="1:8" ht="15.75">
      <c r="A374" s="453"/>
      <c r="B374" s="443" t="s">
        <v>991</v>
      </c>
      <c r="C374" s="444" t="s">
        <v>178</v>
      </c>
      <c r="D374" s="445">
        <v>2</v>
      </c>
      <c r="E374" s="446">
        <v>250</v>
      </c>
      <c r="F374" s="445">
        <f t="shared" si="26"/>
        <v>500</v>
      </c>
    </row>
    <row r="375" spans="1:8" ht="15.75">
      <c r="A375" s="453"/>
      <c r="B375" s="443" t="s">
        <v>992</v>
      </c>
      <c r="C375" s="444" t="s">
        <v>178</v>
      </c>
      <c r="D375" s="445">
        <v>1</v>
      </c>
      <c r="E375" s="446">
        <v>223850</v>
      </c>
      <c r="F375" s="445">
        <f t="shared" si="26"/>
        <v>223850</v>
      </c>
    </row>
    <row r="376" spans="1:8" ht="31.5">
      <c r="A376" s="453"/>
      <c r="B376" s="443" t="s">
        <v>993</v>
      </c>
      <c r="C376" s="444" t="s">
        <v>178</v>
      </c>
      <c r="D376" s="445">
        <v>1</v>
      </c>
      <c r="E376" s="446">
        <v>41550</v>
      </c>
      <c r="F376" s="445">
        <f t="shared" si="26"/>
        <v>41550</v>
      </c>
    </row>
    <row r="377" spans="1:8" ht="31.5">
      <c r="A377" s="453"/>
      <c r="B377" s="443" t="s">
        <v>994</v>
      </c>
      <c r="C377" s="444" t="s">
        <v>178</v>
      </c>
      <c r="D377" s="445">
        <v>4</v>
      </c>
      <c r="E377" s="446">
        <v>18000</v>
      </c>
      <c r="F377" s="445">
        <f t="shared" si="26"/>
        <v>72000</v>
      </c>
    </row>
    <row r="378" spans="1:8" ht="31.5">
      <c r="A378" s="453"/>
      <c r="B378" s="443" t="s">
        <v>995</v>
      </c>
      <c r="C378" s="444" t="s">
        <v>178</v>
      </c>
      <c r="D378" s="445">
        <v>2</v>
      </c>
      <c r="E378" s="446">
        <v>5000</v>
      </c>
      <c r="F378" s="445">
        <f t="shared" si="26"/>
        <v>10000</v>
      </c>
    </row>
    <row r="379" spans="1:8" ht="31.5">
      <c r="A379" s="453"/>
      <c r="B379" s="443" t="s">
        <v>996</v>
      </c>
      <c r="C379" s="444" t="s">
        <v>178</v>
      </c>
      <c r="D379" s="445">
        <v>2</v>
      </c>
      <c r="E379" s="446">
        <v>8350</v>
      </c>
      <c r="F379" s="445">
        <f t="shared" si="26"/>
        <v>16700</v>
      </c>
    </row>
    <row r="380" spans="1:8" ht="31.5">
      <c r="A380" s="453"/>
      <c r="B380" s="443" t="s">
        <v>997</v>
      </c>
      <c r="C380" s="444" t="s">
        <v>178</v>
      </c>
      <c r="D380" s="445">
        <v>1</v>
      </c>
      <c r="E380" s="446">
        <v>8350</v>
      </c>
      <c r="F380" s="445">
        <f t="shared" si="26"/>
        <v>8350</v>
      </c>
    </row>
    <row r="381" spans="1:8" ht="15.75">
      <c r="A381" s="453"/>
      <c r="B381" s="443" t="s">
        <v>998</v>
      </c>
      <c r="C381" s="444" t="s">
        <v>178</v>
      </c>
      <c r="D381" s="445">
        <v>2</v>
      </c>
      <c r="E381" s="446">
        <v>250</v>
      </c>
      <c r="F381" s="445">
        <f t="shared" si="26"/>
        <v>500</v>
      </c>
    </row>
    <row r="382" spans="1:8" ht="15.75">
      <c r="A382" s="453"/>
      <c r="B382" s="443" t="s">
        <v>999</v>
      </c>
      <c r="C382" s="444" t="s">
        <v>178</v>
      </c>
      <c r="D382" s="445">
        <v>4</v>
      </c>
      <c r="E382" s="446">
        <v>250</v>
      </c>
      <c r="F382" s="445">
        <f t="shared" si="26"/>
        <v>1000</v>
      </c>
    </row>
    <row r="383" spans="1:8" ht="15.75">
      <c r="A383" s="453"/>
      <c r="B383" s="443" t="s">
        <v>919</v>
      </c>
      <c r="C383" s="444" t="s">
        <v>623</v>
      </c>
      <c r="D383" s="445">
        <v>0.03</v>
      </c>
      <c r="E383" s="446">
        <f>+F372</f>
        <v>167250</v>
      </c>
      <c r="F383" s="445">
        <f t="shared" si="26"/>
        <v>5017.5</v>
      </c>
    </row>
    <row r="384" spans="1:8" ht="15.75">
      <c r="A384" s="453"/>
      <c r="B384" s="443" t="s">
        <v>884</v>
      </c>
      <c r="C384" s="444" t="s">
        <v>885</v>
      </c>
      <c r="D384" s="445">
        <v>0.03</v>
      </c>
      <c r="E384" s="446">
        <f>+F385</f>
        <v>748152.10485400003</v>
      </c>
      <c r="F384" s="445">
        <f>(D384*E384)</f>
        <v>22444.563145619999</v>
      </c>
    </row>
    <row r="385" spans="1:8" ht="31.5">
      <c r="A385" s="452"/>
      <c r="B385" s="443" t="str">
        <f>+B319</f>
        <v>CUADRILLA DE INSTALACIÓNES ELÉCTRICAS (FF)</v>
      </c>
      <c r="C385" s="444" t="s">
        <v>887</v>
      </c>
      <c r="D385" s="445">
        <v>16</v>
      </c>
      <c r="E385" s="446">
        <f>+E319</f>
        <v>46759.506553375002</v>
      </c>
      <c r="F385" s="445">
        <f>+D385*E385</f>
        <v>748152.10485400003</v>
      </c>
    </row>
    <row r="386" spans="1:8" ht="15.75" thickBot="1"/>
    <row r="387" spans="1:8" ht="48" thickBot="1">
      <c r="A387" s="450" t="s">
        <v>281</v>
      </c>
      <c r="B387" s="451" t="s">
        <v>292</v>
      </c>
      <c r="C387" s="438" t="s">
        <v>178</v>
      </c>
      <c r="D387" s="439"/>
      <c r="E387" s="440"/>
      <c r="F387" s="441">
        <f>ROUND(SUM(F388:F397),0)</f>
        <v>2230659</v>
      </c>
      <c r="H387" s="435">
        <f>ROUND(F387*1.3,0)</f>
        <v>2899857</v>
      </c>
    </row>
    <row r="388" spans="1:8" ht="15.75">
      <c r="A388" s="453"/>
      <c r="B388" s="443" t="s">
        <v>1000</v>
      </c>
      <c r="C388" s="444" t="s">
        <v>109</v>
      </c>
      <c r="D388" s="445">
        <v>1.35</v>
      </c>
      <c r="E388" s="446">
        <v>546611</v>
      </c>
      <c r="F388" s="445">
        <f>+D388*E388</f>
        <v>737924.85000000009</v>
      </c>
    </row>
    <row r="389" spans="1:8" ht="15.75">
      <c r="A389" s="453"/>
      <c r="B389" s="443" t="s">
        <v>1001</v>
      </c>
      <c r="C389" s="444" t="s">
        <v>109</v>
      </c>
      <c r="D389" s="445">
        <v>0.55000000000000004</v>
      </c>
      <c r="E389" s="446">
        <v>383628</v>
      </c>
      <c r="F389" s="445">
        <f t="shared" ref="F389:F395" si="27">+D389*E389</f>
        <v>210995.40000000002</v>
      </c>
    </row>
    <row r="390" spans="1:8" ht="15.75">
      <c r="A390" s="453"/>
      <c r="B390" s="443" t="s">
        <v>509</v>
      </c>
      <c r="C390" s="444" t="s">
        <v>131</v>
      </c>
      <c r="D390" s="445">
        <v>85</v>
      </c>
      <c r="E390" s="446">
        <v>6058</v>
      </c>
      <c r="F390" s="445">
        <f t="shared" si="27"/>
        <v>514930</v>
      </c>
    </row>
    <row r="391" spans="1:8" ht="15.75">
      <c r="A391" s="453"/>
      <c r="B391" s="443" t="s">
        <v>1002</v>
      </c>
      <c r="C391" s="444" t="s">
        <v>178</v>
      </c>
      <c r="D391" s="445">
        <v>1</v>
      </c>
      <c r="E391" s="446">
        <v>30000</v>
      </c>
      <c r="F391" s="445">
        <f t="shared" si="27"/>
        <v>30000</v>
      </c>
    </row>
    <row r="392" spans="1:8" ht="47.25">
      <c r="A392" s="453"/>
      <c r="B392" s="443" t="s">
        <v>1003</v>
      </c>
      <c r="C392" s="444" t="s">
        <v>178</v>
      </c>
      <c r="D392" s="445">
        <v>1</v>
      </c>
      <c r="E392" s="446">
        <v>350000</v>
      </c>
      <c r="F392" s="445">
        <f t="shared" si="27"/>
        <v>350000</v>
      </c>
    </row>
    <row r="393" spans="1:8" ht="31.5">
      <c r="A393" s="453"/>
      <c r="B393" s="443" t="s">
        <v>1004</v>
      </c>
      <c r="C393" s="444" t="s">
        <v>174</v>
      </c>
      <c r="D393" s="445">
        <v>3</v>
      </c>
      <c r="E393" s="446">
        <v>42100</v>
      </c>
      <c r="F393" s="445">
        <f t="shared" si="27"/>
        <v>126300</v>
      </c>
    </row>
    <row r="394" spans="1:8" ht="15.75">
      <c r="A394" s="453"/>
      <c r="B394" s="443" t="s">
        <v>1005</v>
      </c>
      <c r="C394" s="444" t="s">
        <v>109</v>
      </c>
      <c r="D394" s="445">
        <v>0.1</v>
      </c>
      <c r="E394" s="446">
        <v>85000</v>
      </c>
      <c r="F394" s="445">
        <f t="shared" si="27"/>
        <v>8500</v>
      </c>
    </row>
    <row r="395" spans="1:8" ht="15.75">
      <c r="A395" s="453"/>
      <c r="B395" s="443" t="s">
        <v>919</v>
      </c>
      <c r="C395" s="444" t="s">
        <v>623</v>
      </c>
      <c r="D395" s="445">
        <v>0.03</v>
      </c>
      <c r="E395" s="446">
        <f>+F388+F389+F390+F391+F392+F393+F394</f>
        <v>1978650.25</v>
      </c>
      <c r="F395" s="445">
        <f t="shared" si="27"/>
        <v>59359.5075</v>
      </c>
    </row>
    <row r="396" spans="1:8" ht="15.75">
      <c r="A396" s="453"/>
      <c r="B396" s="443" t="s">
        <v>884</v>
      </c>
      <c r="C396" s="444" t="s">
        <v>885</v>
      </c>
      <c r="D396" s="445">
        <v>0.03</v>
      </c>
      <c r="E396" s="446">
        <f>+F397</f>
        <v>187038.02621350001</v>
      </c>
      <c r="F396" s="445">
        <f>(D396*E396)</f>
        <v>5611.1407864049997</v>
      </c>
    </row>
    <row r="397" spans="1:8" ht="31.5">
      <c r="A397" s="452"/>
      <c r="B397" s="443" t="str">
        <f>+B319</f>
        <v>CUADRILLA DE INSTALACIÓNES ELÉCTRICAS (FF)</v>
      </c>
      <c r="C397" s="444" t="s">
        <v>887</v>
      </c>
      <c r="D397" s="445">
        <v>4</v>
      </c>
      <c r="E397" s="446">
        <f>+E319</f>
        <v>46759.506553375002</v>
      </c>
      <c r="F397" s="445">
        <f>+D397*E397</f>
        <v>187038.02621350001</v>
      </c>
    </row>
    <row r="398" spans="1:8" ht="15.75" thickBot="1"/>
    <row r="399" spans="1:8" ht="16.5" thickBot="1">
      <c r="A399" s="450" t="s">
        <v>282</v>
      </c>
      <c r="B399" s="451" t="s">
        <v>293</v>
      </c>
      <c r="C399" s="438" t="s">
        <v>174</v>
      </c>
      <c r="D399" s="439"/>
      <c r="E399" s="440"/>
      <c r="F399" s="441">
        <f>ROUND(SUM(F400:F403),0)</f>
        <v>13359</v>
      </c>
      <c r="H399" s="435">
        <f>ROUND(F399*1.3,0)</f>
        <v>17367</v>
      </c>
    </row>
    <row r="400" spans="1:8" ht="15.75">
      <c r="A400" s="453"/>
      <c r="B400" s="443" t="s">
        <v>1006</v>
      </c>
      <c r="C400" s="444" t="s">
        <v>178</v>
      </c>
      <c r="D400" s="445">
        <v>3</v>
      </c>
      <c r="E400" s="446">
        <v>3700</v>
      </c>
      <c r="F400" s="445">
        <f>+D400*E400</f>
        <v>11100</v>
      </c>
    </row>
    <row r="401" spans="1:8" ht="15.75">
      <c r="A401" s="453"/>
      <c r="B401" s="443" t="s">
        <v>919</v>
      </c>
      <c r="C401" s="444" t="s">
        <v>623</v>
      </c>
      <c r="D401" s="445">
        <v>0.03</v>
      </c>
      <c r="E401" s="446">
        <f>+F400</f>
        <v>11100</v>
      </c>
      <c r="F401" s="445">
        <f t="shared" ref="F401" si="28">+D401*E401</f>
        <v>333</v>
      </c>
    </row>
    <row r="402" spans="1:8" ht="15.75">
      <c r="A402" s="453"/>
      <c r="B402" s="443" t="s">
        <v>884</v>
      </c>
      <c r="C402" s="444" t="s">
        <v>885</v>
      </c>
      <c r="D402" s="445">
        <v>0.03</v>
      </c>
      <c r="E402" s="446">
        <f>+F403</f>
        <v>1870.3802621350001</v>
      </c>
      <c r="F402" s="445">
        <f>(D402*E402)</f>
        <v>56.111407864050001</v>
      </c>
    </row>
    <row r="403" spans="1:8" ht="31.5">
      <c r="A403" s="452"/>
      <c r="B403" s="443" t="str">
        <f>+B319</f>
        <v>CUADRILLA DE INSTALACIÓNES ELÉCTRICAS (FF)</v>
      </c>
      <c r="C403" s="444" t="s">
        <v>887</v>
      </c>
      <c r="D403" s="445">
        <v>0.04</v>
      </c>
      <c r="E403" s="446">
        <f>+E319</f>
        <v>46759.506553375002</v>
      </c>
      <c r="F403" s="445">
        <f>+D403*E403</f>
        <v>1870.3802621350001</v>
      </c>
    </row>
    <row r="404" spans="1:8" ht="15.75" thickBot="1"/>
    <row r="405" spans="1:8" ht="48" thickBot="1">
      <c r="A405" s="450" t="s">
        <v>284</v>
      </c>
      <c r="B405" s="451" t="s">
        <v>295</v>
      </c>
      <c r="C405" s="438" t="s">
        <v>178</v>
      </c>
      <c r="D405" s="439"/>
      <c r="E405" s="440"/>
      <c r="F405" s="441">
        <f>ROUND(SUM(F406:F425),0)</f>
        <v>6370943</v>
      </c>
      <c r="H405" s="435">
        <f>ROUND(F405*1.3,0)</f>
        <v>8282226</v>
      </c>
    </row>
    <row r="406" spans="1:8" ht="31.5">
      <c r="A406" s="453"/>
      <c r="B406" s="443" t="s">
        <v>1007</v>
      </c>
      <c r="C406" s="444" t="s">
        <v>178</v>
      </c>
      <c r="D406" s="445">
        <v>3</v>
      </c>
      <c r="E406" s="446">
        <v>62300</v>
      </c>
      <c r="F406" s="445">
        <f>+D406*E406</f>
        <v>186900</v>
      </c>
    </row>
    <row r="407" spans="1:8" ht="15.75">
      <c r="A407" s="453"/>
      <c r="B407" s="443" t="s">
        <v>1008</v>
      </c>
      <c r="C407" s="444" t="s">
        <v>178</v>
      </c>
      <c r="D407" s="445">
        <v>4</v>
      </c>
      <c r="E407" s="446">
        <v>200900</v>
      </c>
      <c r="F407" s="445">
        <f t="shared" ref="F407:F423" si="29">+D407*E407</f>
        <v>803600</v>
      </c>
    </row>
    <row r="408" spans="1:8" ht="15.75">
      <c r="A408" s="453"/>
      <c r="B408" s="443" t="s">
        <v>1009</v>
      </c>
      <c r="C408" s="444" t="s">
        <v>178</v>
      </c>
      <c r="D408" s="445">
        <v>8</v>
      </c>
      <c r="E408" s="446">
        <v>62500</v>
      </c>
      <c r="F408" s="445">
        <f t="shared" si="29"/>
        <v>500000</v>
      </c>
    </row>
    <row r="409" spans="1:8" ht="31.5">
      <c r="A409" s="453"/>
      <c r="B409" s="443" t="s">
        <v>1010</v>
      </c>
      <c r="C409" s="444" t="s">
        <v>178</v>
      </c>
      <c r="D409" s="445">
        <v>3</v>
      </c>
      <c r="E409" s="446">
        <v>45800</v>
      </c>
      <c r="F409" s="445">
        <f t="shared" si="29"/>
        <v>137400</v>
      </c>
    </row>
    <row r="410" spans="1:8" ht="15.75">
      <c r="A410" s="453"/>
      <c r="B410" s="443" t="s">
        <v>1011</v>
      </c>
      <c r="C410" s="444" t="s">
        <v>791</v>
      </c>
      <c r="D410" s="445">
        <v>2</v>
      </c>
      <c r="E410" s="446">
        <v>3650</v>
      </c>
      <c r="F410" s="445">
        <f t="shared" si="29"/>
        <v>7300</v>
      </c>
    </row>
    <row r="411" spans="1:8" ht="15.75">
      <c r="A411" s="453"/>
      <c r="B411" s="443" t="s">
        <v>1012</v>
      </c>
      <c r="C411" s="444" t="s">
        <v>178</v>
      </c>
      <c r="D411" s="445">
        <v>2</v>
      </c>
      <c r="E411" s="446">
        <v>96150</v>
      </c>
      <c r="F411" s="445">
        <f t="shared" si="29"/>
        <v>192300</v>
      </c>
    </row>
    <row r="412" spans="1:8" ht="31.5">
      <c r="A412" s="453"/>
      <c r="B412" s="443" t="s">
        <v>1013</v>
      </c>
      <c r="C412" s="444" t="s">
        <v>178</v>
      </c>
      <c r="D412" s="445">
        <v>3</v>
      </c>
      <c r="E412" s="446">
        <f>150*4500</f>
        <v>675000</v>
      </c>
      <c r="F412" s="445">
        <f t="shared" si="29"/>
        <v>2025000</v>
      </c>
    </row>
    <row r="413" spans="1:8" ht="23.25" customHeight="1">
      <c r="A413" s="453"/>
      <c r="B413" s="443" t="s">
        <v>1014</v>
      </c>
      <c r="C413" s="444" t="s">
        <v>178</v>
      </c>
      <c r="D413" s="445">
        <v>3</v>
      </c>
      <c r="E413" s="446">
        <v>6900</v>
      </c>
      <c r="F413" s="445">
        <f t="shared" si="29"/>
        <v>20700</v>
      </c>
    </row>
    <row r="414" spans="1:8" ht="31.5">
      <c r="A414" s="453"/>
      <c r="B414" s="443" t="s">
        <v>1015</v>
      </c>
      <c r="C414" s="444" t="s">
        <v>178</v>
      </c>
      <c r="D414" s="445">
        <v>3</v>
      </c>
      <c r="E414" s="446">
        <v>113150</v>
      </c>
      <c r="F414" s="445">
        <f t="shared" si="29"/>
        <v>339450</v>
      </c>
    </row>
    <row r="415" spans="1:8" ht="31.5">
      <c r="A415" s="453"/>
      <c r="B415" s="443" t="s">
        <v>1016</v>
      </c>
      <c r="C415" s="444" t="s">
        <v>178</v>
      </c>
      <c r="D415" s="445">
        <v>6</v>
      </c>
      <c r="E415" s="446">
        <v>21600</v>
      </c>
      <c r="F415" s="445">
        <f t="shared" si="29"/>
        <v>129600</v>
      </c>
    </row>
    <row r="416" spans="1:8" ht="15.75">
      <c r="A416" s="453"/>
      <c r="B416" s="443" t="s">
        <v>1017</v>
      </c>
      <c r="C416" s="444" t="s">
        <v>178</v>
      </c>
      <c r="D416" s="445">
        <v>3</v>
      </c>
      <c r="E416" s="446">
        <v>7900</v>
      </c>
      <c r="F416" s="445">
        <f t="shared" si="29"/>
        <v>23700</v>
      </c>
    </row>
    <row r="417" spans="1:8" ht="15.75">
      <c r="A417" s="453"/>
      <c r="B417" s="443" t="s">
        <v>1018</v>
      </c>
      <c r="C417" s="444" t="s">
        <v>178</v>
      </c>
      <c r="D417" s="445">
        <v>4</v>
      </c>
      <c r="E417" s="446">
        <v>2450</v>
      </c>
      <c r="F417" s="445">
        <f t="shared" si="29"/>
        <v>9800</v>
      </c>
    </row>
    <row r="418" spans="1:8" ht="31.5">
      <c r="A418" s="453"/>
      <c r="B418" s="443" t="s">
        <v>1019</v>
      </c>
      <c r="C418" s="444" t="s">
        <v>178</v>
      </c>
      <c r="D418" s="445">
        <v>8</v>
      </c>
      <c r="E418" s="446">
        <v>2750</v>
      </c>
      <c r="F418" s="445">
        <f t="shared" si="29"/>
        <v>22000</v>
      </c>
    </row>
    <row r="419" spans="1:8" ht="15.75">
      <c r="A419" s="453"/>
      <c r="B419" s="443" t="s">
        <v>1020</v>
      </c>
      <c r="C419" s="444" t="s">
        <v>178</v>
      </c>
      <c r="D419" s="445">
        <v>1</v>
      </c>
      <c r="E419" s="446">
        <v>454813</v>
      </c>
      <c r="F419" s="445">
        <f t="shared" si="29"/>
        <v>454813</v>
      </c>
    </row>
    <row r="420" spans="1:8" ht="15.75">
      <c r="A420" s="453"/>
      <c r="B420" s="443" t="s">
        <v>1021</v>
      </c>
      <c r="C420" s="444" t="s">
        <v>178</v>
      </c>
      <c r="D420" s="445">
        <v>2</v>
      </c>
      <c r="E420" s="446">
        <v>2400</v>
      </c>
      <c r="F420" s="445">
        <f t="shared" si="29"/>
        <v>4800</v>
      </c>
    </row>
    <row r="421" spans="1:8" ht="31.5">
      <c r="A421" s="453"/>
      <c r="B421" s="443" t="s">
        <v>1022</v>
      </c>
      <c r="C421" s="444" t="s">
        <v>178</v>
      </c>
      <c r="D421" s="445">
        <v>3</v>
      </c>
      <c r="E421" s="446">
        <v>414850</v>
      </c>
      <c r="F421" s="445">
        <f t="shared" si="29"/>
        <v>1244550</v>
      </c>
    </row>
    <row r="422" spans="1:8" ht="15.75">
      <c r="A422" s="453"/>
      <c r="B422" s="443" t="s">
        <v>1023</v>
      </c>
      <c r="C422" s="444" t="s">
        <v>178</v>
      </c>
      <c r="D422" s="445">
        <v>1</v>
      </c>
      <c r="E422" s="446">
        <v>45000</v>
      </c>
      <c r="F422" s="445">
        <f t="shared" si="29"/>
        <v>45000</v>
      </c>
    </row>
    <row r="423" spans="1:8" ht="31.5">
      <c r="A423" s="453"/>
      <c r="B423" s="443" t="s">
        <v>1024</v>
      </c>
      <c r="C423" s="444" t="s">
        <v>178</v>
      </c>
      <c r="D423" s="445">
        <v>4</v>
      </c>
      <c r="E423" s="446">
        <v>24750</v>
      </c>
      <c r="F423" s="445">
        <f t="shared" si="29"/>
        <v>99000</v>
      </c>
    </row>
    <row r="424" spans="1:8" ht="15.75">
      <c r="A424" s="453"/>
      <c r="B424" s="443" t="s">
        <v>884</v>
      </c>
      <c r="C424" s="444" t="s">
        <v>885</v>
      </c>
      <c r="D424" s="445">
        <v>0.03</v>
      </c>
      <c r="E424" s="446">
        <f>+F425</f>
        <v>121388.22437500001</v>
      </c>
      <c r="F424" s="445">
        <f>(D424*E424)</f>
        <v>3641.6467312499999</v>
      </c>
    </row>
    <row r="425" spans="1:8" ht="31.5">
      <c r="A425" s="452"/>
      <c r="B425" s="443" t="str">
        <f>+J11</f>
        <v>CUADRILLA DE INSTALACIÓNES ELÉCTRICAS ESPECIALIZADAS (FF1)</v>
      </c>
      <c r="C425" s="444" t="s">
        <v>1025</v>
      </c>
      <c r="D425" s="445">
        <v>2</v>
      </c>
      <c r="E425" s="446">
        <f>+L11</f>
        <v>60694.112187500003</v>
      </c>
      <c r="F425" s="445">
        <f>+D425*E425</f>
        <v>121388.22437500001</v>
      </c>
    </row>
    <row r="426" spans="1:8" ht="15.75" thickBot="1"/>
    <row r="427" spans="1:8" ht="32.25" thickBot="1">
      <c r="A427" s="450" t="s">
        <v>285</v>
      </c>
      <c r="B427" s="451" t="s">
        <v>296</v>
      </c>
      <c r="C427" s="438" t="s">
        <v>174</v>
      </c>
      <c r="D427" s="439"/>
      <c r="E427" s="440"/>
      <c r="F427" s="441">
        <f>ROUND(SUM(F428:F430),0)</f>
        <v>62176</v>
      </c>
      <c r="H427" s="435">
        <f>ROUND(F427*1.3,0)</f>
        <v>80829</v>
      </c>
    </row>
    <row r="428" spans="1:8" ht="31.5">
      <c r="A428" s="453"/>
      <c r="B428" s="443" t="s">
        <v>296</v>
      </c>
      <c r="C428" s="444" t="s">
        <v>174</v>
      </c>
      <c r="D428" s="445">
        <v>1</v>
      </c>
      <c r="E428" s="446">
        <v>60250</v>
      </c>
      <c r="F428" s="445">
        <f>+D428*E428</f>
        <v>60250</v>
      </c>
    </row>
    <row r="429" spans="1:8" ht="15.75">
      <c r="A429" s="453"/>
      <c r="B429" s="443" t="s">
        <v>884</v>
      </c>
      <c r="C429" s="444" t="s">
        <v>885</v>
      </c>
      <c r="D429" s="445">
        <v>0.03</v>
      </c>
      <c r="E429" s="446">
        <f>+F430</f>
        <v>1870.3802621350001</v>
      </c>
      <c r="F429" s="445">
        <f>(D429*E429)</f>
        <v>56.111407864050001</v>
      </c>
    </row>
    <row r="430" spans="1:8" ht="31.5">
      <c r="A430" s="452"/>
      <c r="B430" s="443" t="str">
        <f>+B319</f>
        <v>CUADRILLA DE INSTALACIÓNES ELÉCTRICAS (FF)</v>
      </c>
      <c r="C430" s="444" t="s">
        <v>887</v>
      </c>
      <c r="D430" s="445">
        <v>0.04</v>
      </c>
      <c r="E430" s="446">
        <f>+E319</f>
        <v>46759.506553375002</v>
      </c>
      <c r="F430" s="445">
        <f>+D430*E430</f>
        <v>1870.3802621350001</v>
      </c>
    </row>
    <row r="432" spans="1:8">
      <c r="A432" s="469" t="s">
        <v>561</v>
      </c>
      <c r="B432" s="469" t="s">
        <v>518</v>
      </c>
      <c r="C432" s="469"/>
      <c r="D432" s="469"/>
      <c r="E432" s="469"/>
      <c r="F432" s="469"/>
    </row>
    <row r="433" spans="1:8" ht="15.75" thickBot="1"/>
    <row r="434" spans="1:8" ht="32.25" thickBot="1">
      <c r="A434" s="450" t="s">
        <v>298</v>
      </c>
      <c r="B434" s="451" t="s">
        <v>312</v>
      </c>
      <c r="C434" s="438" t="s">
        <v>178</v>
      </c>
      <c r="D434" s="439"/>
      <c r="E434" s="440"/>
      <c r="F434" s="441">
        <f>ROUND(SUM(F435:F437),0)</f>
        <v>17011</v>
      </c>
      <c r="H434" s="435">
        <f>ROUND(F434*1.3,0)</f>
        <v>22114</v>
      </c>
    </row>
    <row r="435" spans="1:8" ht="15.75">
      <c r="A435" s="453"/>
      <c r="B435" s="443" t="s">
        <v>1026</v>
      </c>
      <c r="C435" s="444" t="s">
        <v>174</v>
      </c>
      <c r="D435" s="445">
        <v>1</v>
      </c>
      <c r="E435" s="446">
        <v>14900</v>
      </c>
      <c r="F435" s="445">
        <f>+D435*E435</f>
        <v>14900</v>
      </c>
    </row>
    <row r="436" spans="1:8" ht="15.75">
      <c r="A436" s="453"/>
      <c r="B436" s="443" t="s">
        <v>884</v>
      </c>
      <c r="C436" s="444" t="s">
        <v>885</v>
      </c>
      <c r="D436" s="445">
        <v>0.03</v>
      </c>
      <c r="E436" s="446">
        <f>+F437</f>
        <v>2049.9586249999998</v>
      </c>
      <c r="F436" s="445">
        <f>(D436*E436)</f>
        <v>61.498758749999993</v>
      </c>
    </row>
    <row r="437" spans="1:8" ht="31.5">
      <c r="A437" s="452"/>
      <c r="B437" s="481" t="str">
        <f>+J9</f>
        <v>CUADRILLA DE CABLEADO ESTRUCTURADO (EE)</v>
      </c>
      <c r="C437" s="444" t="s">
        <v>887</v>
      </c>
      <c r="D437" s="445">
        <v>0.04</v>
      </c>
      <c r="E437" s="446">
        <f>+L9</f>
        <v>51248.965624999997</v>
      </c>
      <c r="F437" s="445">
        <f>+D437*E437</f>
        <v>2049.9586249999998</v>
      </c>
    </row>
    <row r="438" spans="1:8" ht="15.75" thickBot="1"/>
    <row r="439" spans="1:8" ht="32.25" thickBot="1">
      <c r="A439" s="450" t="s">
        <v>302</v>
      </c>
      <c r="B439" s="451" t="s">
        <v>316</v>
      </c>
      <c r="C439" s="438" t="s">
        <v>178</v>
      </c>
      <c r="D439" s="439"/>
      <c r="E439" s="440"/>
      <c r="F439" s="441">
        <f>ROUND(SUM(F440:F443),0)</f>
        <v>240517</v>
      </c>
      <c r="H439" s="435">
        <f>ROUND(F439*1.3,0)</f>
        <v>312672</v>
      </c>
    </row>
    <row r="440" spans="1:8" ht="15.75">
      <c r="A440" s="453"/>
      <c r="B440" s="443" t="s">
        <v>1027</v>
      </c>
      <c r="C440" s="444" t="s">
        <v>178</v>
      </c>
      <c r="D440" s="445">
        <v>1</v>
      </c>
      <c r="E440" s="446">
        <v>236550</v>
      </c>
      <c r="F440" s="445">
        <f>+D440*E440</f>
        <v>236550</v>
      </c>
    </row>
    <row r="441" spans="1:8" ht="15.75">
      <c r="A441" s="453"/>
      <c r="B441" s="443" t="s">
        <v>1028</v>
      </c>
      <c r="C441" s="444" t="s">
        <v>178</v>
      </c>
      <c r="D441" s="445">
        <v>4</v>
      </c>
      <c r="E441" s="446">
        <v>200</v>
      </c>
      <c r="F441" s="445">
        <f>+D441*E441</f>
        <v>800</v>
      </c>
    </row>
    <row r="442" spans="1:8" ht="15.75">
      <c r="A442" s="453"/>
      <c r="B442" s="443" t="s">
        <v>884</v>
      </c>
      <c r="C442" s="444" t="s">
        <v>885</v>
      </c>
      <c r="D442" s="445">
        <v>0.03</v>
      </c>
      <c r="E442" s="446">
        <f>+F443</f>
        <v>3074.9379374999999</v>
      </c>
      <c r="F442" s="445">
        <f>(D442*E442)</f>
        <v>92.248138124999997</v>
      </c>
    </row>
    <row r="443" spans="1:8" ht="31.5">
      <c r="A443" s="452"/>
      <c r="B443" s="443" t="str">
        <f>+J9</f>
        <v>CUADRILLA DE CABLEADO ESTRUCTURADO (EE)</v>
      </c>
      <c r="C443" s="444" t="s">
        <v>887</v>
      </c>
      <c r="D443" s="445">
        <v>0.06</v>
      </c>
      <c r="E443" s="446">
        <f>+L9</f>
        <v>51248.965624999997</v>
      </c>
      <c r="F443" s="445">
        <f>+D443*E443</f>
        <v>3074.9379374999999</v>
      </c>
    </row>
    <row r="444" spans="1:8" ht="15.75" thickBot="1"/>
    <row r="445" spans="1:8" ht="48" customHeight="1" thickBot="1">
      <c r="A445" s="450" t="s">
        <v>303</v>
      </c>
      <c r="B445" s="451" t="s">
        <v>317</v>
      </c>
      <c r="C445" s="438" t="s">
        <v>178</v>
      </c>
      <c r="D445" s="439"/>
      <c r="E445" s="440"/>
      <c r="F445" s="441">
        <f>ROUND(SUM(F446:F448),0)</f>
        <v>131286</v>
      </c>
      <c r="H445" s="435">
        <f>ROUND(F445*1.3,0)</f>
        <v>170672</v>
      </c>
    </row>
    <row r="446" spans="1:8" ht="15.75">
      <c r="A446" s="453"/>
      <c r="B446" s="443" t="s">
        <v>1029</v>
      </c>
      <c r="C446" s="444" t="s">
        <v>178</v>
      </c>
      <c r="D446" s="445">
        <v>1</v>
      </c>
      <c r="E446" s="446">
        <v>78500</v>
      </c>
      <c r="F446" s="445">
        <f>+D446*E446</f>
        <v>78500</v>
      </c>
    </row>
    <row r="447" spans="1:8" ht="15.75">
      <c r="A447" s="453"/>
      <c r="B447" s="443" t="s">
        <v>884</v>
      </c>
      <c r="C447" s="444" t="s">
        <v>885</v>
      </c>
      <c r="D447" s="445">
        <v>0.03</v>
      </c>
      <c r="E447" s="446">
        <f>+F448</f>
        <v>51248.965624999997</v>
      </c>
      <c r="F447" s="445">
        <f>(D447*E447)</f>
        <v>1537.4689687499999</v>
      </c>
    </row>
    <row r="448" spans="1:8" ht="31.5">
      <c r="A448" s="452"/>
      <c r="B448" s="443" t="str">
        <f>+J9</f>
        <v>CUADRILLA DE CABLEADO ESTRUCTURADO (EE)</v>
      </c>
      <c r="C448" s="444" t="s">
        <v>887</v>
      </c>
      <c r="D448" s="445">
        <v>1</v>
      </c>
      <c r="E448" s="446">
        <f>+L9</f>
        <v>51248.965624999997</v>
      </c>
      <c r="F448" s="445">
        <f>+D448*E448</f>
        <v>51248.965624999997</v>
      </c>
    </row>
    <row r="449" spans="1:8" ht="15.75" thickBot="1"/>
    <row r="450" spans="1:8" ht="32.25" thickBot="1">
      <c r="A450" s="450" t="s">
        <v>304</v>
      </c>
      <c r="B450" s="451" t="s">
        <v>318</v>
      </c>
      <c r="C450" s="438" t="s">
        <v>178</v>
      </c>
      <c r="D450" s="439"/>
      <c r="E450" s="440"/>
      <c r="F450" s="441">
        <f>ROUND(SUM(F451:F454),0)</f>
        <v>613486</v>
      </c>
      <c r="H450" s="435">
        <f>ROUND(F450*1.3,0)</f>
        <v>797532</v>
      </c>
    </row>
    <row r="451" spans="1:8" ht="15.75">
      <c r="A451" s="453"/>
      <c r="B451" s="443" t="s">
        <v>1030</v>
      </c>
      <c r="C451" s="444" t="s">
        <v>178</v>
      </c>
      <c r="D451" s="445">
        <v>1</v>
      </c>
      <c r="E451" s="446">
        <v>559900</v>
      </c>
      <c r="F451" s="445">
        <f>+D451*E451</f>
        <v>559900</v>
      </c>
    </row>
    <row r="452" spans="1:8" ht="15.75">
      <c r="A452" s="453"/>
      <c r="B452" s="443" t="s">
        <v>1028</v>
      </c>
      <c r="C452" s="444" t="s">
        <v>178</v>
      </c>
      <c r="D452" s="445">
        <v>4</v>
      </c>
      <c r="E452" s="446">
        <v>200</v>
      </c>
      <c r="F452" s="445">
        <f>+D452*E452</f>
        <v>800</v>
      </c>
    </row>
    <row r="453" spans="1:8" ht="15.75">
      <c r="A453" s="453"/>
      <c r="B453" s="443" t="s">
        <v>884</v>
      </c>
      <c r="C453" s="444" t="s">
        <v>885</v>
      </c>
      <c r="D453" s="445">
        <v>0.03</v>
      </c>
      <c r="E453" s="446">
        <f>+F454</f>
        <v>51248.965624999997</v>
      </c>
      <c r="F453" s="445">
        <f>(D453*E453)</f>
        <v>1537.4689687499999</v>
      </c>
    </row>
    <row r="454" spans="1:8" ht="31.5">
      <c r="A454" s="452"/>
      <c r="B454" s="443" t="str">
        <f>+J9</f>
        <v>CUADRILLA DE CABLEADO ESTRUCTURADO (EE)</v>
      </c>
      <c r="C454" s="444" t="s">
        <v>887</v>
      </c>
      <c r="D454" s="445">
        <v>1</v>
      </c>
      <c r="E454" s="446">
        <f>+L9</f>
        <v>51248.965624999997</v>
      </c>
      <c r="F454" s="445">
        <f>+D454*E454</f>
        <v>51248.965624999997</v>
      </c>
    </row>
    <row r="455" spans="1:8" ht="15.75" thickBot="1"/>
    <row r="456" spans="1:8" ht="54" customHeight="1" thickBot="1">
      <c r="A456" s="450" t="s">
        <v>305</v>
      </c>
      <c r="B456" s="451" t="s">
        <v>319</v>
      </c>
      <c r="C456" s="438" t="s">
        <v>178</v>
      </c>
      <c r="D456" s="439"/>
      <c r="E456" s="440"/>
      <c r="F456" s="441">
        <f>ROUND(SUM(F457:F459),0)</f>
        <v>76686</v>
      </c>
      <c r="H456" s="435">
        <f>ROUND(F456*1.3,0)</f>
        <v>99692</v>
      </c>
    </row>
    <row r="457" spans="1:8" ht="15.75">
      <c r="A457" s="453"/>
      <c r="B457" s="443" t="s">
        <v>1031</v>
      </c>
      <c r="C457" s="444" t="s">
        <v>178</v>
      </c>
      <c r="D457" s="445">
        <v>1</v>
      </c>
      <c r="E457" s="446">
        <v>23900</v>
      </c>
      <c r="F457" s="445">
        <f>+D457*E457</f>
        <v>23900</v>
      </c>
    </row>
    <row r="458" spans="1:8" ht="15.75">
      <c r="A458" s="453"/>
      <c r="B458" s="443" t="s">
        <v>884</v>
      </c>
      <c r="C458" s="444" t="s">
        <v>885</v>
      </c>
      <c r="D458" s="445">
        <v>0.03</v>
      </c>
      <c r="E458" s="446">
        <f>+F459</f>
        <v>51248.965624999997</v>
      </c>
      <c r="F458" s="445">
        <f>(D458*E458)</f>
        <v>1537.4689687499999</v>
      </c>
    </row>
    <row r="459" spans="1:8" ht="31.5">
      <c r="A459" s="452"/>
      <c r="B459" s="443" t="str">
        <f>+J9</f>
        <v>CUADRILLA DE CABLEADO ESTRUCTURADO (EE)</v>
      </c>
      <c r="C459" s="444" t="s">
        <v>887</v>
      </c>
      <c r="D459" s="445">
        <v>1</v>
      </c>
      <c r="E459" s="446">
        <f>+L9</f>
        <v>51248.965624999997</v>
      </c>
      <c r="F459" s="445">
        <f>+D459*E459</f>
        <v>51248.965624999997</v>
      </c>
    </row>
    <row r="460" spans="1:8" ht="15.75" thickBot="1"/>
    <row r="461" spans="1:8" ht="32.25" customHeight="1" thickBot="1">
      <c r="A461" s="450" t="s">
        <v>307</v>
      </c>
      <c r="B461" s="451" t="s">
        <v>321</v>
      </c>
      <c r="C461" s="438" t="s">
        <v>174</v>
      </c>
      <c r="D461" s="439"/>
      <c r="E461" s="440"/>
      <c r="F461" s="441">
        <f>ROUND(SUM(F462:F464),0)</f>
        <v>26123</v>
      </c>
      <c r="H461" s="435">
        <f>ROUND(F461*1.3,0)</f>
        <v>33960</v>
      </c>
    </row>
    <row r="462" spans="1:8" ht="15.75">
      <c r="A462" s="453"/>
      <c r="B462" s="443" t="s">
        <v>1032</v>
      </c>
      <c r="C462" s="444" t="s">
        <v>174</v>
      </c>
      <c r="D462" s="445">
        <v>1</v>
      </c>
      <c r="E462" s="446">
        <v>21900</v>
      </c>
      <c r="F462" s="445">
        <f>+D462*E462</f>
        <v>21900</v>
      </c>
    </row>
    <row r="463" spans="1:8" ht="15.75">
      <c r="A463" s="453"/>
      <c r="B463" s="443" t="s">
        <v>884</v>
      </c>
      <c r="C463" s="444" t="s">
        <v>885</v>
      </c>
      <c r="D463" s="445">
        <v>0.03</v>
      </c>
      <c r="E463" s="446">
        <f>+F464</f>
        <v>4099.9172499999995</v>
      </c>
      <c r="F463" s="445">
        <f>(D463*E463)</f>
        <v>122.99751749999999</v>
      </c>
    </row>
    <row r="464" spans="1:8" ht="31.5">
      <c r="A464" s="452"/>
      <c r="B464" s="443" t="str">
        <f>+J9</f>
        <v>CUADRILLA DE CABLEADO ESTRUCTURADO (EE)</v>
      </c>
      <c r="C464" s="444" t="s">
        <v>887</v>
      </c>
      <c r="D464" s="445">
        <v>0.08</v>
      </c>
      <c r="E464" s="446">
        <f>+L9</f>
        <v>51248.965624999997</v>
      </c>
      <c r="F464" s="445">
        <f>+D464*E464</f>
        <v>4099.9172499999995</v>
      </c>
    </row>
    <row r="465" spans="1:8" ht="15.75" thickBot="1"/>
    <row r="466" spans="1:8" ht="32.25" thickBot="1">
      <c r="A466" s="450" t="s">
        <v>308</v>
      </c>
      <c r="B466" s="451" t="s">
        <v>322</v>
      </c>
      <c r="C466" s="438" t="s">
        <v>178</v>
      </c>
      <c r="D466" s="439"/>
      <c r="E466" s="440"/>
      <c r="F466" s="441">
        <f>ROUND(SUM(F467:F469),0)</f>
        <v>265786</v>
      </c>
      <c r="H466" s="435">
        <f>ROUND(F466*1.3,0)</f>
        <v>345522</v>
      </c>
    </row>
    <row r="467" spans="1:8" ht="15.75">
      <c r="A467" s="453"/>
      <c r="B467" s="443" t="s">
        <v>1033</v>
      </c>
      <c r="C467" s="444" t="s">
        <v>178</v>
      </c>
      <c r="D467" s="445">
        <v>1</v>
      </c>
      <c r="E467" s="446">
        <v>213000</v>
      </c>
      <c r="F467" s="445">
        <f>+D467*E467</f>
        <v>213000</v>
      </c>
    </row>
    <row r="468" spans="1:8" ht="15.75">
      <c r="A468" s="453"/>
      <c r="B468" s="443" t="s">
        <v>884</v>
      </c>
      <c r="C468" s="444" t="s">
        <v>885</v>
      </c>
      <c r="D468" s="445">
        <v>0.03</v>
      </c>
      <c r="E468" s="446">
        <f>+F469</f>
        <v>51248.965624999997</v>
      </c>
      <c r="F468" s="445">
        <f>(D468*E468)</f>
        <v>1537.4689687499999</v>
      </c>
    </row>
    <row r="469" spans="1:8" ht="31.5">
      <c r="A469" s="452"/>
      <c r="B469" s="443" t="str">
        <f>+J9</f>
        <v>CUADRILLA DE CABLEADO ESTRUCTURADO (EE)</v>
      </c>
      <c r="C469" s="444" t="s">
        <v>887</v>
      </c>
      <c r="D469" s="445">
        <v>1</v>
      </c>
      <c r="E469" s="446">
        <f>+L9</f>
        <v>51248.965624999997</v>
      </c>
      <c r="F469" s="445">
        <f>+D469*E469</f>
        <v>51248.965624999997</v>
      </c>
    </row>
    <row r="470" spans="1:8" ht="15.75" thickBot="1"/>
    <row r="471" spans="1:8" ht="16.5" thickBot="1">
      <c r="A471" s="450" t="s">
        <v>309</v>
      </c>
      <c r="B471" s="451" t="s">
        <v>323</v>
      </c>
      <c r="C471" s="438" t="s">
        <v>178</v>
      </c>
      <c r="D471" s="439"/>
      <c r="E471" s="440"/>
      <c r="F471" s="441">
        <f>ROUND(SUM(F472:F474),0)</f>
        <v>102786</v>
      </c>
      <c r="H471" s="435">
        <f>ROUND(F471*1.3,0)</f>
        <v>133622</v>
      </c>
    </row>
    <row r="472" spans="1:8" ht="15.75">
      <c r="A472" s="453"/>
      <c r="B472" s="443" t="s">
        <v>1034</v>
      </c>
      <c r="C472" s="444" t="s">
        <v>178</v>
      </c>
      <c r="D472" s="445">
        <v>1</v>
      </c>
      <c r="E472" s="446">
        <v>50000</v>
      </c>
      <c r="F472" s="445">
        <f>+D472*E472</f>
        <v>50000</v>
      </c>
    </row>
    <row r="473" spans="1:8" ht="15.75">
      <c r="A473" s="453"/>
      <c r="B473" s="443" t="s">
        <v>884</v>
      </c>
      <c r="C473" s="444" t="s">
        <v>885</v>
      </c>
      <c r="D473" s="445">
        <v>0.03</v>
      </c>
      <c r="E473" s="446">
        <f>+F474</f>
        <v>51248.965624999997</v>
      </c>
      <c r="F473" s="445">
        <f>(D473*E473)</f>
        <v>1537.4689687499999</v>
      </c>
    </row>
    <row r="474" spans="1:8" ht="31.5">
      <c r="A474" s="452"/>
      <c r="B474" s="443" t="str">
        <f>+J9</f>
        <v>CUADRILLA DE CABLEADO ESTRUCTURADO (EE)</v>
      </c>
      <c r="C474" s="444" t="s">
        <v>887</v>
      </c>
      <c r="D474" s="445">
        <v>1</v>
      </c>
      <c r="E474" s="446">
        <f>+L9</f>
        <v>51248.965624999997</v>
      </c>
      <c r="F474" s="445">
        <f>+D474*E474</f>
        <v>51248.965624999997</v>
      </c>
    </row>
    <row r="475" spans="1:8" ht="15.75" thickBot="1"/>
    <row r="476" spans="1:8" ht="16.5" thickBot="1">
      <c r="A476" s="450" t="s">
        <v>310</v>
      </c>
      <c r="B476" s="451" t="s">
        <v>324</v>
      </c>
      <c r="C476" s="438" t="s">
        <v>333</v>
      </c>
      <c r="D476" s="439"/>
      <c r="E476" s="440"/>
      <c r="F476" s="441">
        <f>ROUND(SUM(F477:F478),0)</f>
        <v>13197</v>
      </c>
      <c r="H476" s="435">
        <f>ROUND(F476*1.3,0)</f>
        <v>17156</v>
      </c>
    </row>
    <row r="477" spans="1:8" ht="15.75">
      <c r="A477" s="453"/>
      <c r="B477" s="443" t="s">
        <v>1035</v>
      </c>
      <c r="C477" s="444" t="s">
        <v>623</v>
      </c>
      <c r="D477" s="445">
        <v>0.03</v>
      </c>
      <c r="E477" s="446">
        <f>+F478</f>
        <v>12812.241406249999</v>
      </c>
      <c r="F477" s="445">
        <f>+D477*E477</f>
        <v>384.36724218749998</v>
      </c>
    </row>
    <row r="478" spans="1:8" ht="31.5">
      <c r="A478" s="452"/>
      <c r="B478" s="443" t="str">
        <f>+J9</f>
        <v>CUADRILLA DE CABLEADO ESTRUCTURADO (EE)</v>
      </c>
      <c r="C478" s="444" t="s">
        <v>887</v>
      </c>
      <c r="D478" s="445">
        <v>0.25</v>
      </c>
      <c r="E478" s="446">
        <f>+L9</f>
        <v>51248.965624999997</v>
      </c>
      <c r="F478" s="445">
        <f>+D478*E478</f>
        <v>12812.241406249999</v>
      </c>
    </row>
    <row r="480" spans="1:8">
      <c r="A480" s="469" t="s">
        <v>562</v>
      </c>
      <c r="B480" s="469" t="s">
        <v>519</v>
      </c>
      <c r="C480" s="469"/>
      <c r="D480" s="469"/>
      <c r="E480" s="469"/>
      <c r="F480" s="469"/>
    </row>
    <row r="481" spans="1:8" ht="15.75" thickBot="1"/>
    <row r="482" spans="1:8" ht="81.75" customHeight="1" thickBot="1">
      <c r="A482" s="450" t="s">
        <v>325</v>
      </c>
      <c r="B482" s="451" t="s">
        <v>328</v>
      </c>
      <c r="C482" s="438" t="s">
        <v>178</v>
      </c>
      <c r="D482" s="439"/>
      <c r="E482" s="440"/>
      <c r="F482" s="441">
        <f>ROUND(SUM(F483:F486),0)</f>
        <v>12782291</v>
      </c>
      <c r="H482" s="435">
        <f>ROUND(F482*1.3,0)</f>
        <v>16616978</v>
      </c>
    </row>
    <row r="483" spans="1:8" ht="78.75">
      <c r="A483" s="453"/>
      <c r="B483" s="443" t="s">
        <v>328</v>
      </c>
      <c r="C483" s="444" t="s">
        <v>178</v>
      </c>
      <c r="D483" s="445">
        <v>1</v>
      </c>
      <c r="E483" s="446">
        <v>12000000</v>
      </c>
      <c r="F483" s="445">
        <f>+D483*E483</f>
        <v>12000000</v>
      </c>
    </row>
    <row r="484" spans="1:8" ht="15.75">
      <c r="A484" s="453"/>
      <c r="B484" s="443" t="s">
        <v>919</v>
      </c>
      <c r="C484" s="444" t="s">
        <v>623</v>
      </c>
      <c r="D484" s="445">
        <v>0.03</v>
      </c>
      <c r="E484" s="446">
        <f>+F483</f>
        <v>12000000</v>
      </c>
      <c r="F484" s="445">
        <f t="shared" ref="F484" si="30">+D484*E484</f>
        <v>360000</v>
      </c>
    </row>
    <row r="485" spans="1:8" ht="15.75">
      <c r="A485" s="453"/>
      <c r="B485" s="443" t="s">
        <v>884</v>
      </c>
      <c r="C485" s="444" t="s">
        <v>885</v>
      </c>
      <c r="D485" s="445">
        <v>0.03</v>
      </c>
      <c r="E485" s="446">
        <f>+F486</f>
        <v>409991.72499999998</v>
      </c>
      <c r="F485" s="445">
        <f>(D485*E485)</f>
        <v>12299.751749999999</v>
      </c>
    </row>
    <row r="486" spans="1:8" ht="31.5">
      <c r="A486" s="452"/>
      <c r="B486" s="443" t="str">
        <f>+J9</f>
        <v>CUADRILLA DE CABLEADO ESTRUCTURADO (EE)</v>
      </c>
      <c r="C486" s="444" t="s">
        <v>887</v>
      </c>
      <c r="D486" s="445">
        <v>8</v>
      </c>
      <c r="E486" s="446">
        <f>+L9</f>
        <v>51248.965624999997</v>
      </c>
      <c r="F486" s="445">
        <f>+D486*E486</f>
        <v>409991.72499999998</v>
      </c>
    </row>
    <row r="487" spans="1:8" ht="15.75" thickBot="1"/>
    <row r="488" spans="1:8" ht="39.75" customHeight="1" thickBot="1">
      <c r="A488" s="450" t="s">
        <v>326</v>
      </c>
      <c r="B488" s="451" t="s">
        <v>329</v>
      </c>
      <c r="C488" s="438" t="s">
        <v>178</v>
      </c>
      <c r="D488" s="439"/>
      <c r="E488" s="440"/>
      <c r="F488" s="441">
        <f>ROUND(SUM(F489:F492),0)</f>
        <v>31144583</v>
      </c>
      <c r="H488" s="435">
        <f>ROUND(F488*1.3,0)</f>
        <v>40487958</v>
      </c>
    </row>
    <row r="489" spans="1:8" ht="21" customHeight="1">
      <c r="A489" s="453"/>
      <c r="B489" s="443" t="s">
        <v>1036</v>
      </c>
      <c r="C489" s="444" t="s">
        <v>178</v>
      </c>
      <c r="D489" s="445">
        <v>1</v>
      </c>
      <c r="E489" s="446">
        <v>30000000</v>
      </c>
      <c r="F489" s="445">
        <f>+D489*E489</f>
        <v>30000000</v>
      </c>
    </row>
    <row r="490" spans="1:8" ht="15.75">
      <c r="A490" s="453"/>
      <c r="B490" s="443" t="s">
        <v>919</v>
      </c>
      <c r="C490" s="444" t="s">
        <v>623</v>
      </c>
      <c r="D490" s="445">
        <v>0.01</v>
      </c>
      <c r="E490" s="446">
        <f>+F489</f>
        <v>30000000</v>
      </c>
      <c r="F490" s="445">
        <f t="shared" ref="F490" si="31">+D490*E490</f>
        <v>300000</v>
      </c>
    </row>
    <row r="491" spans="1:8" ht="15.75">
      <c r="A491" s="453"/>
      <c r="B491" s="443" t="s">
        <v>884</v>
      </c>
      <c r="C491" s="444" t="s">
        <v>885</v>
      </c>
      <c r="D491" s="445">
        <v>0.03</v>
      </c>
      <c r="E491" s="446">
        <f>+F492</f>
        <v>819983.45</v>
      </c>
      <c r="F491" s="445">
        <f>(D491*E491)</f>
        <v>24599.503499999999</v>
      </c>
    </row>
    <row r="492" spans="1:8" ht="31.5">
      <c r="A492" s="452"/>
      <c r="B492" s="443" t="str">
        <f>+J9</f>
        <v>CUADRILLA DE CABLEADO ESTRUCTURADO (EE)</v>
      </c>
      <c r="C492" s="444" t="s">
        <v>887</v>
      </c>
      <c r="D492" s="445">
        <v>16</v>
      </c>
      <c r="E492" s="446">
        <f>+L9</f>
        <v>51248.965624999997</v>
      </c>
      <c r="F492" s="445">
        <f>+D492*E492</f>
        <v>819983.45</v>
      </c>
    </row>
    <row r="493" spans="1:8" ht="15.75" thickBot="1"/>
    <row r="494" spans="1:8" ht="72.75" customHeight="1" thickBot="1">
      <c r="A494" s="450" t="s">
        <v>327</v>
      </c>
      <c r="B494" s="451" t="s">
        <v>330</v>
      </c>
      <c r="C494" s="438" t="s">
        <v>178</v>
      </c>
      <c r="D494" s="439"/>
      <c r="E494" s="440"/>
      <c r="F494" s="441">
        <f>ROUND(SUM(F495:F497),0)</f>
        <v>11702784</v>
      </c>
      <c r="H494" s="435">
        <f>ROUND(F494*1.3,0)</f>
        <v>15213619</v>
      </c>
    </row>
    <row r="495" spans="1:8" ht="63">
      <c r="A495" s="453"/>
      <c r="B495" s="443" t="s">
        <v>330</v>
      </c>
      <c r="C495" s="444" t="s">
        <v>178</v>
      </c>
      <c r="D495" s="445">
        <v>1</v>
      </c>
      <c r="E495" s="446">
        <v>11280493</v>
      </c>
      <c r="F495" s="445">
        <f>+D495*E495</f>
        <v>11280493</v>
      </c>
    </row>
    <row r="496" spans="1:8" ht="15.75">
      <c r="A496" s="453"/>
      <c r="B496" s="443" t="s">
        <v>884</v>
      </c>
      <c r="C496" s="444" t="s">
        <v>885</v>
      </c>
      <c r="D496" s="445">
        <v>0.03</v>
      </c>
      <c r="E496" s="446">
        <f>+F497</f>
        <v>409991.72499999998</v>
      </c>
      <c r="F496" s="445">
        <f>(D496*E496)</f>
        <v>12299.751749999999</v>
      </c>
    </row>
    <row r="497" spans="1:8" ht="31.5">
      <c r="A497" s="452"/>
      <c r="B497" s="443" t="str">
        <f>+J9</f>
        <v>CUADRILLA DE CABLEADO ESTRUCTURADO (EE)</v>
      </c>
      <c r="C497" s="444" t="s">
        <v>659</v>
      </c>
      <c r="D497" s="445">
        <v>8</v>
      </c>
      <c r="E497" s="446">
        <f>+L9</f>
        <v>51248.965624999997</v>
      </c>
      <c r="F497" s="445">
        <f>+D497*E497</f>
        <v>409991.72499999998</v>
      </c>
    </row>
    <row r="499" spans="1:8">
      <c r="A499" s="469" t="s">
        <v>563</v>
      </c>
      <c r="B499" s="469" t="s">
        <v>520</v>
      </c>
      <c r="C499" s="469"/>
      <c r="D499" s="469"/>
      <c r="E499" s="469"/>
      <c r="F499" s="469"/>
    </row>
    <row r="500" spans="1:8" ht="15.75" thickBot="1"/>
    <row r="501" spans="1:8" ht="63.75" thickBot="1">
      <c r="A501" s="450" t="s">
        <v>331</v>
      </c>
      <c r="B501" s="451" t="s">
        <v>332</v>
      </c>
      <c r="C501" s="438" t="s">
        <v>333</v>
      </c>
      <c r="D501" s="439"/>
      <c r="E501" s="440"/>
      <c r="F501" s="441">
        <f>ROUND(SUM(F502:F505),0)</f>
        <v>80629661</v>
      </c>
      <c r="H501" s="435">
        <f>ROUND(F501*1.3,0)</f>
        <v>104818559</v>
      </c>
    </row>
    <row r="502" spans="1:8" ht="18.75" customHeight="1">
      <c r="A502" s="453"/>
      <c r="B502" s="443" t="s">
        <v>520</v>
      </c>
      <c r="C502" s="444" t="s">
        <v>178</v>
      </c>
      <c r="D502" s="445">
        <v>1</v>
      </c>
      <c r="E502" s="446">
        <v>77000000</v>
      </c>
      <c r="F502" s="445">
        <f>+D502*E502</f>
        <v>77000000</v>
      </c>
    </row>
    <row r="503" spans="1:8" ht="15.75">
      <c r="A503" s="453"/>
      <c r="B503" s="443" t="s">
        <v>919</v>
      </c>
      <c r="C503" s="444" t="s">
        <v>623</v>
      </c>
      <c r="D503" s="445">
        <v>0.03</v>
      </c>
      <c r="E503" s="446">
        <f>+F502</f>
        <v>77000000</v>
      </c>
      <c r="F503" s="445">
        <f t="shared" ref="F503" si="32">+D503*E503</f>
        <v>2310000</v>
      </c>
    </row>
    <row r="504" spans="1:8" ht="15.75">
      <c r="A504" s="453"/>
      <c r="B504" s="443" t="s">
        <v>884</v>
      </c>
      <c r="C504" s="444" t="s">
        <v>885</v>
      </c>
      <c r="D504" s="445">
        <v>0.03</v>
      </c>
      <c r="E504" s="446">
        <f>+F505</f>
        <v>1281224.140625</v>
      </c>
      <c r="F504" s="445">
        <f>(D504*E504)</f>
        <v>38436.724218750001</v>
      </c>
    </row>
    <row r="505" spans="1:8" ht="31.5">
      <c r="A505" s="452"/>
      <c r="B505" s="443" t="str">
        <f>+J9</f>
        <v>CUADRILLA DE CABLEADO ESTRUCTURADO (EE)</v>
      </c>
      <c r="C505" s="444" t="s">
        <v>887</v>
      </c>
      <c r="D505" s="445">
        <v>25</v>
      </c>
      <c r="E505" s="446">
        <f>+L9</f>
        <v>51248.965624999997</v>
      </c>
      <c r="F505" s="445">
        <f>+D505*E505</f>
        <v>1281224.140625</v>
      </c>
    </row>
    <row r="507" spans="1:8">
      <c r="A507" s="482" t="s">
        <v>564</v>
      </c>
      <c r="B507" s="469" t="s">
        <v>521</v>
      </c>
      <c r="C507" s="469"/>
      <c r="D507" s="469"/>
      <c r="E507" s="469"/>
      <c r="F507" s="469"/>
    </row>
    <row r="508" spans="1:8" ht="15.75" thickBot="1"/>
    <row r="509" spans="1:8" ht="48" thickBot="1">
      <c r="A509" s="450" t="s">
        <v>335</v>
      </c>
      <c r="B509" s="451" t="s">
        <v>339</v>
      </c>
      <c r="C509" s="438" t="s">
        <v>109</v>
      </c>
      <c r="D509" s="439"/>
      <c r="E509" s="440"/>
      <c r="F509" s="441">
        <f>ROUND(SUM(F510:F518),0)</f>
        <v>546011</v>
      </c>
      <c r="H509" s="435">
        <f>ROUND(F509*1.3,0)</f>
        <v>709814</v>
      </c>
    </row>
    <row r="510" spans="1:8" ht="15.75">
      <c r="A510" s="452"/>
      <c r="B510" s="443" t="s">
        <v>1037</v>
      </c>
      <c r="C510" s="444" t="s">
        <v>1038</v>
      </c>
      <c r="D510" s="445">
        <f>0.11</f>
        <v>0.11</v>
      </c>
      <c r="E510" s="446">
        <v>30801</v>
      </c>
      <c r="F510" s="445">
        <f t="shared" ref="F510:F516" si="33">+D510*E510</f>
        <v>3388.11</v>
      </c>
    </row>
    <row r="511" spans="1:8" ht="15.75">
      <c r="A511" s="452"/>
      <c r="B511" s="443" t="s">
        <v>1039</v>
      </c>
      <c r="C511" s="444" t="s">
        <v>178</v>
      </c>
      <c r="D511" s="445">
        <f>2.44*0.2*0.1</f>
        <v>4.8800000000000003E-2</v>
      </c>
      <c r="E511" s="446">
        <v>10500</v>
      </c>
      <c r="F511" s="445">
        <f t="shared" si="33"/>
        <v>512.4</v>
      </c>
    </row>
    <row r="512" spans="1:8" ht="15.75">
      <c r="A512" s="452"/>
      <c r="B512" s="443" t="s">
        <v>1040</v>
      </c>
      <c r="C512" s="444" t="s">
        <v>977</v>
      </c>
      <c r="D512" s="445">
        <f>4*0.2*0.1</f>
        <v>8.0000000000000016E-2</v>
      </c>
      <c r="E512" s="446">
        <v>5415</v>
      </c>
      <c r="F512" s="445">
        <f t="shared" si="33"/>
        <v>433.2000000000001</v>
      </c>
    </row>
    <row r="513" spans="1:8" ht="31.5">
      <c r="A513" s="452"/>
      <c r="B513" s="443" t="s">
        <v>1041</v>
      </c>
      <c r="C513" s="444" t="s">
        <v>109</v>
      </c>
      <c r="D513" s="445">
        <v>1</v>
      </c>
      <c r="E513" s="446">
        <v>473625</v>
      </c>
      <c r="F513" s="445">
        <f t="shared" si="33"/>
        <v>473625</v>
      </c>
    </row>
    <row r="514" spans="1:8" ht="15.75">
      <c r="A514" s="453"/>
      <c r="B514" s="443" t="s">
        <v>904</v>
      </c>
      <c r="C514" s="444" t="s">
        <v>623</v>
      </c>
      <c r="D514" s="445">
        <v>0.03</v>
      </c>
      <c r="E514" s="446">
        <f>SUM(F510:F513)</f>
        <v>477958.71</v>
      </c>
      <c r="F514" s="445">
        <f t="shared" si="33"/>
        <v>14338.7613</v>
      </c>
    </row>
    <row r="515" spans="1:8" ht="15.75">
      <c r="A515" s="453"/>
      <c r="B515" s="443" t="s">
        <v>919</v>
      </c>
      <c r="C515" s="444" t="s">
        <v>623</v>
      </c>
      <c r="D515" s="445">
        <v>0.03</v>
      </c>
      <c r="E515" s="446">
        <f>SUM(F510:F514)</f>
        <v>492297.47130000003</v>
      </c>
      <c r="F515" s="445">
        <f>+D515*E515</f>
        <v>14768.924139000001</v>
      </c>
    </row>
    <row r="516" spans="1:8" ht="47.25">
      <c r="A516" s="452"/>
      <c r="B516" s="443" t="s">
        <v>1042</v>
      </c>
      <c r="C516" s="444" t="s">
        <v>1043</v>
      </c>
      <c r="D516" s="445">
        <v>0.25</v>
      </c>
      <c r="E516" s="446">
        <v>102800</v>
      </c>
      <c r="F516" s="445">
        <f t="shared" si="33"/>
        <v>25700</v>
      </c>
    </row>
    <row r="517" spans="1:8" ht="15.75">
      <c r="A517" s="453"/>
      <c r="B517" s="443" t="s">
        <v>884</v>
      </c>
      <c r="C517" s="444" t="s">
        <v>885</v>
      </c>
      <c r="D517" s="445">
        <v>0.03</v>
      </c>
      <c r="E517" s="446">
        <f>+F518</f>
        <v>12858.864420985001</v>
      </c>
      <c r="F517" s="445">
        <f>(D517*E517)</f>
        <v>385.76593262955004</v>
      </c>
    </row>
    <row r="518" spans="1:8" ht="15.75">
      <c r="A518" s="452"/>
      <c r="B518" s="443" t="str">
        <f>+J4</f>
        <v>CUADRILLA DE ALBAÑILERIA (AA)</v>
      </c>
      <c r="C518" s="444" t="s">
        <v>887</v>
      </c>
      <c r="D518" s="445">
        <f>0.44</f>
        <v>0.44</v>
      </c>
      <c r="E518" s="446">
        <f>+L4</f>
        <v>29224.691865875</v>
      </c>
      <c r="F518" s="445">
        <f>+D518*E518</f>
        <v>12858.864420985001</v>
      </c>
    </row>
    <row r="521" spans="1:8">
      <c r="A521" s="482" t="s">
        <v>565</v>
      </c>
      <c r="B521" s="469" t="s">
        <v>522</v>
      </c>
      <c r="C521" s="469"/>
      <c r="D521" s="469"/>
      <c r="E521" s="469"/>
      <c r="F521" s="469"/>
    </row>
    <row r="524" spans="1:8">
      <c r="A524" s="482" t="s">
        <v>566</v>
      </c>
      <c r="B524" s="469" t="s">
        <v>523</v>
      </c>
      <c r="C524" s="469"/>
      <c r="D524" s="469"/>
      <c r="E524" s="469"/>
      <c r="F524" s="469"/>
    </row>
    <row r="525" spans="1:8" ht="15.75" thickBot="1"/>
    <row r="526" spans="1:8" ht="16.5" thickBot="1">
      <c r="A526" s="450" t="s">
        <v>350</v>
      </c>
      <c r="B526" s="451" t="s">
        <v>354</v>
      </c>
      <c r="C526" s="438" t="s">
        <v>338</v>
      </c>
      <c r="D526" s="439"/>
      <c r="E526" s="440"/>
      <c r="F526" s="441">
        <f>ROUND(SUM(F527:F532),0)</f>
        <v>87072</v>
      </c>
      <c r="H526" s="435">
        <f>ROUND(F526*1.3,0)</f>
        <v>113194</v>
      </c>
    </row>
    <row r="527" spans="1:8" ht="15.75">
      <c r="A527" s="452"/>
      <c r="B527" s="443" t="s">
        <v>829</v>
      </c>
      <c r="C527" s="444" t="s">
        <v>109</v>
      </c>
      <c r="D527" s="445">
        <f>0.05*1*1</f>
        <v>0.05</v>
      </c>
      <c r="E527" s="446">
        <v>435610</v>
      </c>
      <c r="F527" s="445">
        <f>+D527*E527</f>
        <v>21780.5</v>
      </c>
    </row>
    <row r="528" spans="1:8" ht="15.75">
      <c r="A528" s="452"/>
      <c r="B528" s="443" t="s">
        <v>843</v>
      </c>
      <c r="C528" s="444" t="s">
        <v>131</v>
      </c>
      <c r="D528" s="445">
        <v>2</v>
      </c>
      <c r="E528" s="446">
        <v>650</v>
      </c>
      <c r="F528" s="445">
        <f>+D528*E528</f>
        <v>1300</v>
      </c>
    </row>
    <row r="529" spans="1:8" ht="15.75">
      <c r="A529" s="453"/>
      <c r="B529" s="443" t="s">
        <v>904</v>
      </c>
      <c r="C529" s="444" t="s">
        <v>623</v>
      </c>
      <c r="D529" s="445">
        <v>0.05</v>
      </c>
      <c r="E529" s="446">
        <f>SUM(F527:F527)</f>
        <v>21780.5</v>
      </c>
      <c r="F529" s="445">
        <f>+D529*E529</f>
        <v>1089.0250000000001</v>
      </c>
    </row>
    <row r="530" spans="1:8" ht="15.75">
      <c r="A530" s="453"/>
      <c r="B530" s="443" t="s">
        <v>917</v>
      </c>
      <c r="C530" s="444" t="s">
        <v>1043</v>
      </c>
      <c r="D530" s="445">
        <v>0.15</v>
      </c>
      <c r="E530" s="446">
        <v>18000</v>
      </c>
      <c r="F530" s="445">
        <f>+D530*E530</f>
        <v>2700</v>
      </c>
    </row>
    <row r="531" spans="1:8" ht="15.75">
      <c r="A531" s="453"/>
      <c r="B531" s="443" t="s">
        <v>884</v>
      </c>
      <c r="C531" s="444" t="s">
        <v>885</v>
      </c>
      <c r="D531" s="445">
        <v>0.03</v>
      </c>
      <c r="E531" s="446">
        <f>+F532</f>
        <v>58449.38373175</v>
      </c>
      <c r="F531" s="445">
        <f>(D531*E531)</f>
        <v>1753.4815119524999</v>
      </c>
    </row>
    <row r="532" spans="1:8" ht="15.75">
      <c r="A532" s="452"/>
      <c r="B532" s="443" t="str">
        <f>+J4</f>
        <v>CUADRILLA DE ALBAÑILERIA (AA)</v>
      </c>
      <c r="C532" s="444" t="s">
        <v>887</v>
      </c>
      <c r="D532" s="445">
        <v>2</v>
      </c>
      <c r="E532" s="446">
        <f>+L4</f>
        <v>29224.691865875</v>
      </c>
      <c r="F532" s="445">
        <f>+D532*E532</f>
        <v>58449.38373175</v>
      </c>
    </row>
    <row r="534" spans="1:8" ht="63">
      <c r="A534" s="483" t="s">
        <v>351</v>
      </c>
      <c r="B534" s="484" t="s">
        <v>355</v>
      </c>
      <c r="C534" s="485" t="s">
        <v>109</v>
      </c>
      <c r="D534" s="486"/>
      <c r="E534" s="487"/>
      <c r="F534" s="488">
        <f>ROUND(SUM(F535:F540),0)</f>
        <v>851231</v>
      </c>
      <c r="H534" s="435">
        <f>ROUND(F534*1.3,0)</f>
        <v>1106600</v>
      </c>
    </row>
    <row r="535" spans="1:8" ht="15.75">
      <c r="A535" s="461"/>
      <c r="B535" s="443" t="s">
        <v>1044</v>
      </c>
      <c r="C535" s="444" t="s">
        <v>1045</v>
      </c>
      <c r="D535" s="445">
        <v>1</v>
      </c>
      <c r="E535" s="446">
        <v>546611</v>
      </c>
      <c r="F535" s="445">
        <f>+D535*E535</f>
        <v>546611</v>
      </c>
    </row>
    <row r="536" spans="1:8" ht="15.75">
      <c r="A536" s="461"/>
      <c r="B536" s="443" t="s">
        <v>1046</v>
      </c>
      <c r="C536" s="444" t="s">
        <v>338</v>
      </c>
      <c r="D536" s="445">
        <v>2</v>
      </c>
      <c r="E536" s="446">
        <v>8904</v>
      </c>
      <c r="F536" s="445">
        <f>+D536*E536</f>
        <v>17808</v>
      </c>
    </row>
    <row r="537" spans="1:8" ht="15.75">
      <c r="A537" s="461"/>
      <c r="B537" s="443" t="s">
        <v>904</v>
      </c>
      <c r="C537" s="444" t="s">
        <v>623</v>
      </c>
      <c r="D537" s="445">
        <v>0.05</v>
      </c>
      <c r="E537" s="446">
        <f>SUM(F535:F536)</f>
        <v>564419</v>
      </c>
      <c r="F537" s="445">
        <f>+D537*E537</f>
        <v>28220.95</v>
      </c>
    </row>
    <row r="538" spans="1:8" ht="15.75">
      <c r="A538" s="461"/>
      <c r="B538" s="443" t="s">
        <v>884</v>
      </c>
      <c r="C538" s="444" t="s">
        <v>1043</v>
      </c>
      <c r="D538" s="445">
        <v>0.03</v>
      </c>
      <c r="E538" s="446">
        <f>+F540</f>
        <v>233797.534927</v>
      </c>
      <c r="F538" s="445">
        <f>+F540*3%</f>
        <v>7013.9260478099995</v>
      </c>
    </row>
    <row r="539" spans="1:8" ht="15.75">
      <c r="A539" s="461"/>
      <c r="B539" s="443" t="s">
        <v>919</v>
      </c>
      <c r="C539" s="444" t="s">
        <v>623</v>
      </c>
      <c r="D539" s="445">
        <v>0.03</v>
      </c>
      <c r="E539" s="446">
        <f>+F535+F536+F537</f>
        <v>592639.94999999995</v>
      </c>
      <c r="F539" s="445">
        <f>+D539*E539</f>
        <v>17779.198499999999</v>
      </c>
    </row>
    <row r="540" spans="1:8" ht="15.75">
      <c r="A540" s="461"/>
      <c r="B540" s="443" t="str">
        <f>+J4</f>
        <v>CUADRILLA DE ALBAÑILERIA (AA)</v>
      </c>
      <c r="C540" s="444" t="s">
        <v>887</v>
      </c>
      <c r="D540" s="445">
        <v>8</v>
      </c>
      <c r="E540" s="446">
        <f>+L4</f>
        <v>29224.691865875</v>
      </c>
      <c r="F540" s="445">
        <f>+D540*E540</f>
        <v>233797.534927</v>
      </c>
    </row>
    <row r="542" spans="1:8" ht="78.75">
      <c r="A542" s="483" t="s">
        <v>352</v>
      </c>
      <c r="B542" s="484" t="s">
        <v>356</v>
      </c>
      <c r="C542" s="485" t="s">
        <v>338</v>
      </c>
      <c r="D542" s="486"/>
      <c r="E542" s="487"/>
      <c r="F542" s="488">
        <f>ROUND(SUM(F543:F547),0)</f>
        <v>26267</v>
      </c>
      <c r="H542" s="435">
        <f>ROUND(F542*1.3,0)</f>
        <v>34147</v>
      </c>
    </row>
    <row r="543" spans="1:8" ht="15.75">
      <c r="A543" s="461"/>
      <c r="B543" s="443" t="s">
        <v>1047</v>
      </c>
      <c r="C543" s="444" t="s">
        <v>131</v>
      </c>
      <c r="D543" s="445">
        <v>5</v>
      </c>
      <c r="E543" s="446">
        <f>69000/30</f>
        <v>2300</v>
      </c>
      <c r="F543" s="445">
        <f>+D543*E543</f>
        <v>11500</v>
      </c>
    </row>
    <row r="544" spans="1:8" ht="15.75">
      <c r="A544" s="461"/>
      <c r="B544" s="443" t="s">
        <v>904</v>
      </c>
      <c r="C544" s="444" t="s">
        <v>623</v>
      </c>
      <c r="D544" s="445">
        <v>0.05</v>
      </c>
      <c r="E544" s="446">
        <f>SUM(F543:F543)</f>
        <v>11500</v>
      </c>
      <c r="F544" s="445">
        <f>+D544*E544</f>
        <v>575</v>
      </c>
    </row>
    <row r="545" spans="1:8" ht="15.75">
      <c r="A545" s="461"/>
      <c r="B545" s="443" t="s">
        <v>884</v>
      </c>
      <c r="C545" s="444" t="s">
        <v>1043</v>
      </c>
      <c r="D545" s="445">
        <v>0.03</v>
      </c>
      <c r="E545" s="446">
        <f>+F547</f>
        <v>13443.3582583025</v>
      </c>
      <c r="F545" s="445">
        <f>+F547*3%</f>
        <v>403.30074774907496</v>
      </c>
    </row>
    <row r="546" spans="1:8" ht="15.75">
      <c r="A546" s="461"/>
      <c r="B546" s="443" t="s">
        <v>919</v>
      </c>
      <c r="C546" s="444" t="s">
        <v>623</v>
      </c>
      <c r="D546" s="445">
        <v>0.03</v>
      </c>
      <c r="E546" s="446">
        <f>+F543</f>
        <v>11500</v>
      </c>
      <c r="F546" s="445">
        <f>+D546*E546</f>
        <v>345</v>
      </c>
    </row>
    <row r="547" spans="1:8" ht="15.75">
      <c r="A547" s="461"/>
      <c r="B547" s="443" t="str">
        <f>+J4</f>
        <v>CUADRILLA DE ALBAÑILERIA (AA)</v>
      </c>
      <c r="C547" s="444" t="s">
        <v>887</v>
      </c>
      <c r="D547" s="445">
        <v>0.46</v>
      </c>
      <c r="E547" s="446">
        <f>+L4</f>
        <v>29224.691865875</v>
      </c>
      <c r="F547" s="445">
        <f>+D547*E547</f>
        <v>13443.3582583025</v>
      </c>
    </row>
    <row r="549" spans="1:8">
      <c r="A549" s="482" t="s">
        <v>567</v>
      </c>
      <c r="B549" s="469" t="s">
        <v>524</v>
      </c>
      <c r="C549" s="469"/>
      <c r="D549" s="469"/>
      <c r="E549" s="469"/>
      <c r="F549" s="469"/>
    </row>
    <row r="551" spans="1:8" ht="63">
      <c r="A551" s="483" t="s">
        <v>361</v>
      </c>
      <c r="B551" s="484" t="s">
        <v>364</v>
      </c>
      <c r="C551" s="485" t="s">
        <v>178</v>
      </c>
      <c r="D551" s="486"/>
      <c r="E551" s="487"/>
      <c r="F551" s="488">
        <f>SUM(F552:F556)</f>
        <v>117850.08847047326</v>
      </c>
      <c r="H551" s="435">
        <f>ROUND(F551*1.3,0)</f>
        <v>153205</v>
      </c>
    </row>
    <row r="552" spans="1:8" ht="48.75" customHeight="1">
      <c r="A552" s="461"/>
      <c r="B552" s="443" t="s">
        <v>1048</v>
      </c>
      <c r="C552" s="444" t="s">
        <v>178</v>
      </c>
      <c r="D552" s="445">
        <v>1</v>
      </c>
      <c r="E552" s="446">
        <v>103385</v>
      </c>
      <c r="F552" s="445">
        <f>+E552*D552</f>
        <v>103385</v>
      </c>
    </row>
    <row r="553" spans="1:8" ht="15.75">
      <c r="A553" s="461"/>
      <c r="B553" s="443" t="s">
        <v>1049</v>
      </c>
      <c r="C553" s="444" t="s">
        <v>914</v>
      </c>
      <c r="D553" s="445">
        <v>0.3</v>
      </c>
      <c r="E553" s="446">
        <v>1668</v>
      </c>
      <c r="F553" s="445">
        <f>+E553*D553</f>
        <v>500.4</v>
      </c>
    </row>
    <row r="554" spans="1:8" ht="15.75">
      <c r="A554" s="461"/>
      <c r="B554" s="443" t="s">
        <v>919</v>
      </c>
      <c r="C554" s="444" t="s">
        <v>623</v>
      </c>
      <c r="D554" s="445">
        <v>0.03</v>
      </c>
      <c r="E554" s="446">
        <v>103885.4</v>
      </c>
      <c r="F554" s="445">
        <f>+D554*E554</f>
        <v>3116.5619999999999</v>
      </c>
    </row>
    <row r="555" spans="1:8" ht="15.75">
      <c r="A555" s="461"/>
      <c r="B555" s="443" t="s">
        <v>884</v>
      </c>
      <c r="C555" s="444" t="s">
        <v>885</v>
      </c>
      <c r="D555" s="445">
        <v>0.03</v>
      </c>
      <c r="E555" s="446">
        <v>10907.921932442154</v>
      </c>
      <c r="F555" s="445">
        <f>(D555*E555)</f>
        <v>327.23765797326462</v>
      </c>
    </row>
    <row r="556" spans="1:8" ht="15.75">
      <c r="A556" s="461"/>
      <c r="B556" s="443" t="str">
        <f>+J6</f>
        <v>CUADRILLA DE INSTALACIÓNES (BB)</v>
      </c>
      <c r="C556" s="444" t="s">
        <v>887</v>
      </c>
      <c r="D556" s="445">
        <v>0.3</v>
      </c>
      <c r="E556" s="446">
        <f>+L6</f>
        <v>35069.629374999997</v>
      </c>
      <c r="F556" s="445">
        <f>+E556*D556</f>
        <v>10520.888812499999</v>
      </c>
    </row>
    <row r="558" spans="1:8" ht="31.5">
      <c r="A558" s="483" t="s">
        <v>363</v>
      </c>
      <c r="B558" s="484" t="s">
        <v>365</v>
      </c>
      <c r="C558" s="485" t="s">
        <v>178</v>
      </c>
      <c r="D558" s="486"/>
      <c r="E558" s="487"/>
      <c r="F558" s="488">
        <f>ROUND(SUM(F559:F562),0)</f>
        <v>1050327</v>
      </c>
      <c r="H558" s="435">
        <f>ROUND(F558*1.3,0)</f>
        <v>1365425</v>
      </c>
    </row>
    <row r="559" spans="1:8" ht="15.75">
      <c r="A559" s="461"/>
      <c r="B559" s="443" t="s">
        <v>1050</v>
      </c>
      <c r="C559" s="444" t="s">
        <v>178</v>
      </c>
      <c r="D559" s="445">
        <v>1</v>
      </c>
      <c r="E559" s="446">
        <v>990000</v>
      </c>
      <c r="F559" s="445">
        <f>+E559*D559</f>
        <v>990000</v>
      </c>
    </row>
    <row r="560" spans="1:8" ht="15.75">
      <c r="A560" s="461"/>
      <c r="B560" s="443" t="s">
        <v>919</v>
      </c>
      <c r="C560" s="444" t="s">
        <v>623</v>
      </c>
      <c r="D560" s="445">
        <v>0.03</v>
      </c>
      <c r="E560" s="446">
        <v>82360</v>
      </c>
      <c r="F560" s="445">
        <f>+D560*E560</f>
        <v>2470.7999999999997</v>
      </c>
    </row>
    <row r="561" spans="1:8" ht="15.75">
      <c r="A561" s="461"/>
      <c r="B561" s="443" t="s">
        <v>884</v>
      </c>
      <c r="C561" s="444" t="s">
        <v>885</v>
      </c>
      <c r="D561" s="445">
        <v>0.03</v>
      </c>
      <c r="E561" s="446">
        <v>58175.583639691497</v>
      </c>
      <c r="F561" s="445">
        <f>(D561*E561)</f>
        <v>1745.2675091907449</v>
      </c>
    </row>
    <row r="562" spans="1:8" ht="15.75">
      <c r="A562" s="461"/>
      <c r="B562" s="443" t="str">
        <f>+J6</f>
        <v>CUADRILLA DE INSTALACIÓNES (BB)</v>
      </c>
      <c r="C562" s="444" t="s">
        <v>887</v>
      </c>
      <c r="D562" s="445">
        <v>1.6</v>
      </c>
      <c r="E562" s="446">
        <f>+L6</f>
        <v>35069.629374999997</v>
      </c>
      <c r="F562" s="445">
        <f>+E562*D562</f>
        <v>56111.406999999999</v>
      </c>
    </row>
    <row r="564" spans="1:8">
      <c r="A564" s="482" t="s">
        <v>568</v>
      </c>
      <c r="B564" s="469" t="s">
        <v>525</v>
      </c>
      <c r="C564" s="469"/>
      <c r="D564" s="469"/>
      <c r="E564" s="469"/>
      <c r="F564" s="469"/>
    </row>
    <row r="566" spans="1:8" ht="63">
      <c r="A566" s="483" t="s">
        <v>371</v>
      </c>
      <c r="B566" s="484" t="s">
        <v>382</v>
      </c>
      <c r="C566" s="485" t="s">
        <v>178</v>
      </c>
      <c r="D566" s="486"/>
      <c r="E566" s="487"/>
      <c r="F566" s="488">
        <f>ROUND(SUM(F567:F571),0)</f>
        <v>823273</v>
      </c>
      <c r="H566" s="435">
        <f>ROUND(F566*1.3,0)</f>
        <v>1070255</v>
      </c>
    </row>
    <row r="567" spans="1:8" ht="15.75">
      <c r="A567" s="461"/>
      <c r="B567" s="443" t="s">
        <v>1051</v>
      </c>
      <c r="C567" s="444" t="s">
        <v>178</v>
      </c>
      <c r="D567" s="445">
        <v>1</v>
      </c>
      <c r="E567" s="446">
        <v>700000</v>
      </c>
      <c r="F567" s="445">
        <f t="shared" ref="F567:F571" si="34">+D567*E567</f>
        <v>700000</v>
      </c>
    </row>
    <row r="568" spans="1:8" ht="15.75">
      <c r="A568" s="461"/>
      <c r="B568" s="443" t="s">
        <v>904</v>
      </c>
      <c r="C568" s="444" t="s">
        <v>623</v>
      </c>
      <c r="D568" s="445">
        <v>0.05</v>
      </c>
      <c r="E568" s="446">
        <f>SUM(F567:F567)</f>
        <v>700000</v>
      </c>
      <c r="F568" s="445">
        <f t="shared" si="34"/>
        <v>35000</v>
      </c>
    </row>
    <row r="569" spans="1:8" ht="15.75">
      <c r="A569" s="461"/>
      <c r="B569" s="443" t="s">
        <v>919</v>
      </c>
      <c r="C569" s="444" t="s">
        <v>623</v>
      </c>
      <c r="D569" s="445">
        <v>0.03</v>
      </c>
      <c r="E569" s="446">
        <f>SUM(F567:F568)</f>
        <v>735000</v>
      </c>
      <c r="F569" s="445">
        <f t="shared" si="34"/>
        <v>22050</v>
      </c>
    </row>
    <row r="570" spans="1:8" ht="15.75">
      <c r="A570" s="461"/>
      <c r="B570" s="443" t="s">
        <v>884</v>
      </c>
      <c r="C570" s="444" t="s">
        <v>885</v>
      </c>
      <c r="D570" s="445">
        <v>0.03</v>
      </c>
      <c r="E570" s="446">
        <f>+F571</f>
        <v>64294.321240874997</v>
      </c>
      <c r="F570" s="445">
        <f t="shared" si="34"/>
        <v>1928.8296372262498</v>
      </c>
    </row>
    <row r="571" spans="1:8" ht="15.75">
      <c r="A571" s="461"/>
      <c r="B571" s="443" t="str">
        <f>+J14</f>
        <v>CUADRILLA CARPINTERÍA METÁLICA (HH1)</v>
      </c>
      <c r="C571" s="444" t="s">
        <v>887</v>
      </c>
      <c r="D571" s="445">
        <v>1</v>
      </c>
      <c r="E571" s="446">
        <f>+L14</f>
        <v>64294.321240874997</v>
      </c>
      <c r="F571" s="445">
        <f t="shared" si="34"/>
        <v>64294.321240874997</v>
      </c>
    </row>
    <row r="573" spans="1:8" ht="63">
      <c r="A573" s="483" t="s">
        <v>372</v>
      </c>
      <c r="B573" s="484" t="s">
        <v>383</v>
      </c>
      <c r="C573" s="485" t="s">
        <v>178</v>
      </c>
      <c r="D573" s="486"/>
      <c r="E573" s="487"/>
      <c r="F573" s="488">
        <f>ROUND(SUM(F574:F578),0)</f>
        <v>877348</v>
      </c>
      <c r="H573" s="435">
        <f>ROUND(F573*1.3,0)</f>
        <v>1140552</v>
      </c>
    </row>
    <row r="574" spans="1:8" ht="31.5">
      <c r="A574" s="461"/>
      <c r="B574" s="443" t="s">
        <v>1052</v>
      </c>
      <c r="C574" s="444" t="s">
        <v>178</v>
      </c>
      <c r="D574" s="445">
        <v>1</v>
      </c>
      <c r="E574" s="446">
        <v>750000</v>
      </c>
      <c r="F574" s="445">
        <f t="shared" ref="F574:F578" si="35">+D574*E574</f>
        <v>750000</v>
      </c>
    </row>
    <row r="575" spans="1:8" ht="15.75">
      <c r="A575" s="461"/>
      <c r="B575" s="443" t="s">
        <v>904</v>
      </c>
      <c r="C575" s="444" t="s">
        <v>623</v>
      </c>
      <c r="D575" s="445">
        <v>0.05</v>
      </c>
      <c r="E575" s="446">
        <f>SUM(F574:F574)</f>
        <v>750000</v>
      </c>
      <c r="F575" s="445">
        <f t="shared" si="35"/>
        <v>37500</v>
      </c>
    </row>
    <row r="576" spans="1:8" ht="15.75">
      <c r="A576" s="461"/>
      <c r="B576" s="443" t="s">
        <v>919</v>
      </c>
      <c r="C576" s="444" t="s">
        <v>623</v>
      </c>
      <c r="D576" s="445">
        <v>0.03</v>
      </c>
      <c r="E576" s="446">
        <f>SUM(F574:F575)</f>
        <v>787500</v>
      </c>
      <c r="F576" s="445">
        <f t="shared" si="35"/>
        <v>23625</v>
      </c>
    </row>
    <row r="577" spans="1:8" ht="15.75">
      <c r="A577" s="461"/>
      <c r="B577" s="443" t="s">
        <v>884</v>
      </c>
      <c r="C577" s="444" t="s">
        <v>885</v>
      </c>
      <c r="D577" s="445">
        <v>0.03</v>
      </c>
      <c r="E577" s="446">
        <f>+F578</f>
        <v>64294.321240874997</v>
      </c>
      <c r="F577" s="445">
        <f t="shared" si="35"/>
        <v>1928.8296372262498</v>
      </c>
    </row>
    <row r="578" spans="1:8" ht="15.75">
      <c r="A578" s="461"/>
      <c r="B578" s="443" t="str">
        <f>+J14</f>
        <v>CUADRILLA CARPINTERÍA METÁLICA (HH1)</v>
      </c>
      <c r="C578" s="444" t="s">
        <v>887</v>
      </c>
      <c r="D578" s="445">
        <v>1</v>
      </c>
      <c r="E578" s="446">
        <f>+L14</f>
        <v>64294.321240874997</v>
      </c>
      <c r="F578" s="445">
        <f t="shared" si="35"/>
        <v>64294.321240874997</v>
      </c>
    </row>
    <row r="580" spans="1:8" ht="63">
      <c r="A580" s="483" t="s">
        <v>373</v>
      </c>
      <c r="B580" s="484" t="s">
        <v>384</v>
      </c>
      <c r="C580" s="485" t="s">
        <v>178</v>
      </c>
      <c r="D580" s="486"/>
      <c r="E580" s="487"/>
      <c r="F580" s="488">
        <f>ROUND(SUM(F581:F585),0)</f>
        <v>985498</v>
      </c>
      <c r="H580" s="435">
        <f>ROUND(F580*1.3,0)</f>
        <v>1281147</v>
      </c>
    </row>
    <row r="581" spans="1:8" ht="15.75">
      <c r="A581" s="461"/>
      <c r="B581" s="443" t="s">
        <v>1053</v>
      </c>
      <c r="C581" s="444" t="s">
        <v>178</v>
      </c>
      <c r="D581" s="445">
        <v>1</v>
      </c>
      <c r="E581" s="446">
        <v>850000</v>
      </c>
      <c r="F581" s="445">
        <f t="shared" ref="F581:F585" si="36">+D581*E581</f>
        <v>850000</v>
      </c>
    </row>
    <row r="582" spans="1:8" ht="15.75">
      <c r="A582" s="461"/>
      <c r="B582" s="443" t="s">
        <v>904</v>
      </c>
      <c r="C582" s="444" t="s">
        <v>623</v>
      </c>
      <c r="D582" s="445">
        <v>0.05</v>
      </c>
      <c r="E582" s="446">
        <f>SUM(F581:F581)</f>
        <v>850000</v>
      </c>
      <c r="F582" s="445">
        <f t="shared" si="36"/>
        <v>42500</v>
      </c>
    </row>
    <row r="583" spans="1:8" ht="15.75">
      <c r="A583" s="461"/>
      <c r="B583" s="443" t="s">
        <v>919</v>
      </c>
      <c r="C583" s="444" t="s">
        <v>623</v>
      </c>
      <c r="D583" s="445">
        <v>0.03</v>
      </c>
      <c r="E583" s="446">
        <f>SUM(F581:F582)</f>
        <v>892500</v>
      </c>
      <c r="F583" s="445">
        <f t="shared" si="36"/>
        <v>26775</v>
      </c>
    </row>
    <row r="584" spans="1:8" ht="15.75">
      <c r="A584" s="461"/>
      <c r="B584" s="443" t="s">
        <v>884</v>
      </c>
      <c r="C584" s="444" t="s">
        <v>885</v>
      </c>
      <c r="D584" s="445">
        <v>0.03</v>
      </c>
      <c r="E584" s="446">
        <f>+F585</f>
        <v>64294.321240874997</v>
      </c>
      <c r="F584" s="445">
        <f t="shared" si="36"/>
        <v>1928.8296372262498</v>
      </c>
    </row>
    <row r="585" spans="1:8" ht="15.75">
      <c r="A585" s="461"/>
      <c r="B585" s="443" t="str">
        <f>+J14</f>
        <v>CUADRILLA CARPINTERÍA METÁLICA (HH1)</v>
      </c>
      <c r="C585" s="444" t="s">
        <v>887</v>
      </c>
      <c r="D585" s="445">
        <v>1</v>
      </c>
      <c r="E585" s="446">
        <f>+L14</f>
        <v>64294.321240874997</v>
      </c>
      <c r="F585" s="445">
        <f t="shared" si="36"/>
        <v>64294.321240874997</v>
      </c>
    </row>
    <row r="587" spans="1:8" ht="63">
      <c r="A587" s="483" t="s">
        <v>374</v>
      </c>
      <c r="B587" s="484" t="s">
        <v>385</v>
      </c>
      <c r="C587" s="485" t="s">
        <v>178</v>
      </c>
      <c r="D587" s="486"/>
      <c r="E587" s="487"/>
      <c r="F587" s="488">
        <f>ROUND(SUM(F588:F592),0)</f>
        <v>877348</v>
      </c>
      <c r="H587" s="435">
        <f>ROUND(F587*1.3,0)</f>
        <v>1140552</v>
      </c>
    </row>
    <row r="588" spans="1:8" ht="15.75">
      <c r="A588" s="461"/>
      <c r="B588" s="443" t="s">
        <v>1054</v>
      </c>
      <c r="C588" s="444" t="s">
        <v>178</v>
      </c>
      <c r="D588" s="445">
        <v>1</v>
      </c>
      <c r="E588" s="446">
        <v>750000</v>
      </c>
      <c r="F588" s="445">
        <f t="shared" ref="F588:F592" si="37">+D588*E588</f>
        <v>750000</v>
      </c>
    </row>
    <row r="589" spans="1:8" ht="15.75">
      <c r="A589" s="461"/>
      <c r="B589" s="443" t="s">
        <v>904</v>
      </c>
      <c r="C589" s="444" t="s">
        <v>623</v>
      </c>
      <c r="D589" s="445">
        <v>0.05</v>
      </c>
      <c r="E589" s="446">
        <f>SUM(F588:F588)</f>
        <v>750000</v>
      </c>
      <c r="F589" s="445">
        <f t="shared" si="37"/>
        <v>37500</v>
      </c>
    </row>
    <row r="590" spans="1:8" ht="15.75">
      <c r="A590" s="461"/>
      <c r="B590" s="443" t="s">
        <v>919</v>
      </c>
      <c r="C590" s="444" t="s">
        <v>623</v>
      </c>
      <c r="D590" s="445">
        <v>0.03</v>
      </c>
      <c r="E590" s="446">
        <f>SUM(F588:F589)</f>
        <v>787500</v>
      </c>
      <c r="F590" s="445">
        <f t="shared" si="37"/>
        <v>23625</v>
      </c>
    </row>
    <row r="591" spans="1:8" ht="15.75">
      <c r="A591" s="461"/>
      <c r="B591" s="443" t="s">
        <v>884</v>
      </c>
      <c r="C591" s="444" t="s">
        <v>885</v>
      </c>
      <c r="D591" s="445">
        <v>0.03</v>
      </c>
      <c r="E591" s="446">
        <f>+F592</f>
        <v>64294.321240874997</v>
      </c>
      <c r="F591" s="445">
        <f t="shared" si="37"/>
        <v>1928.8296372262498</v>
      </c>
    </row>
    <row r="592" spans="1:8" ht="15.75">
      <c r="A592" s="461"/>
      <c r="B592" s="443" t="str">
        <f>+J14</f>
        <v>CUADRILLA CARPINTERÍA METÁLICA (HH1)</v>
      </c>
      <c r="C592" s="444" t="s">
        <v>887</v>
      </c>
      <c r="D592" s="445">
        <v>1</v>
      </c>
      <c r="E592" s="446">
        <f>+L14</f>
        <v>64294.321240874997</v>
      </c>
      <c r="F592" s="445">
        <f t="shared" si="37"/>
        <v>64294.321240874997</v>
      </c>
    </row>
    <row r="594" spans="1:8" ht="47.25">
      <c r="A594" s="483" t="s">
        <v>375</v>
      </c>
      <c r="B594" s="484" t="s">
        <v>386</v>
      </c>
      <c r="C594" s="485" t="s">
        <v>338</v>
      </c>
      <c r="D594" s="486"/>
      <c r="E594" s="487"/>
      <c r="F594" s="488">
        <f>ROUND(SUM(F595:F605),0)</f>
        <v>656326</v>
      </c>
      <c r="H594" s="435">
        <f>ROUND(F594*1.3,0)</f>
        <v>853224</v>
      </c>
    </row>
    <row r="595" spans="1:8" ht="15.75">
      <c r="A595" s="461"/>
      <c r="B595" s="443" t="s">
        <v>1055</v>
      </c>
      <c r="C595" s="444" t="s">
        <v>178</v>
      </c>
      <c r="D595" s="445">
        <v>2</v>
      </c>
      <c r="E595" s="446">
        <v>102340</v>
      </c>
      <c r="F595" s="445">
        <f t="shared" ref="F595:F605" si="38">+D595*E595</f>
        <v>204680</v>
      </c>
    </row>
    <row r="596" spans="1:8" ht="15.75">
      <c r="A596" s="461"/>
      <c r="B596" s="443" t="s">
        <v>1056</v>
      </c>
      <c r="C596" s="444" t="s">
        <v>1057</v>
      </c>
      <c r="D596" s="445">
        <v>5</v>
      </c>
      <c r="E596" s="446">
        <v>38000</v>
      </c>
      <c r="F596" s="445">
        <f t="shared" si="38"/>
        <v>190000</v>
      </c>
    </row>
    <row r="597" spans="1:8" ht="15.75">
      <c r="A597" s="461"/>
      <c r="B597" s="443" t="s">
        <v>1058</v>
      </c>
      <c r="C597" s="444" t="s">
        <v>914</v>
      </c>
      <c r="D597" s="445">
        <v>0.5</v>
      </c>
      <c r="E597" s="446">
        <v>3596</v>
      </c>
      <c r="F597" s="445">
        <f t="shared" si="38"/>
        <v>1798</v>
      </c>
    </row>
    <row r="598" spans="1:8" ht="15.75">
      <c r="A598" s="461"/>
      <c r="B598" s="443" t="s">
        <v>1059</v>
      </c>
      <c r="C598" s="444" t="s">
        <v>1057</v>
      </c>
      <c r="D598" s="445">
        <v>1</v>
      </c>
      <c r="E598" s="446">
        <v>79895</v>
      </c>
      <c r="F598" s="445">
        <f t="shared" si="38"/>
        <v>79895</v>
      </c>
    </row>
    <row r="599" spans="1:8" ht="15.75">
      <c r="A599" s="461"/>
      <c r="B599" s="443" t="s">
        <v>1060</v>
      </c>
      <c r="C599" s="444" t="s">
        <v>1061</v>
      </c>
      <c r="D599" s="445">
        <v>0.40425</v>
      </c>
      <c r="E599" s="446">
        <v>139200</v>
      </c>
      <c r="F599" s="445">
        <f t="shared" si="38"/>
        <v>56271.6</v>
      </c>
    </row>
    <row r="600" spans="1:8" ht="15.75">
      <c r="A600" s="461"/>
      <c r="B600" s="443" t="s">
        <v>1062</v>
      </c>
      <c r="C600" s="444" t="s">
        <v>1063</v>
      </c>
      <c r="D600" s="445">
        <v>0.5</v>
      </c>
      <c r="E600" s="446">
        <v>261.04639999999995</v>
      </c>
      <c r="F600" s="445">
        <f t="shared" si="38"/>
        <v>130.52319999999997</v>
      </c>
    </row>
    <row r="601" spans="1:8" ht="15.75">
      <c r="A601" s="461"/>
      <c r="B601" s="443" t="s">
        <v>1064</v>
      </c>
      <c r="C601" s="444" t="s">
        <v>1063</v>
      </c>
      <c r="D601" s="445">
        <v>0.25</v>
      </c>
      <c r="E601" s="446">
        <v>2448</v>
      </c>
      <c r="F601" s="445">
        <f t="shared" si="38"/>
        <v>612</v>
      </c>
    </row>
    <row r="602" spans="1:8" ht="15.75">
      <c r="A602" s="461"/>
      <c r="B602" s="443" t="s">
        <v>904</v>
      </c>
      <c r="C602" s="444" t="s">
        <v>623</v>
      </c>
      <c r="D602" s="445">
        <v>0.05</v>
      </c>
      <c r="E602" s="446">
        <f>SUM(F595:F601)</f>
        <v>533387.12320000003</v>
      </c>
      <c r="F602" s="445">
        <f t="shared" si="38"/>
        <v>26669.356160000003</v>
      </c>
    </row>
    <row r="603" spans="1:8" ht="15.75">
      <c r="A603" s="461"/>
      <c r="B603" s="443" t="s">
        <v>919</v>
      </c>
      <c r="C603" s="444" t="s">
        <v>623</v>
      </c>
      <c r="D603" s="445">
        <v>0.03</v>
      </c>
      <c r="E603" s="446">
        <f>SUM(F595:F602)</f>
        <v>560056.47936</v>
      </c>
      <c r="F603" s="445">
        <f t="shared" si="38"/>
        <v>16801.6943808</v>
      </c>
    </row>
    <row r="604" spans="1:8" ht="15.75">
      <c r="A604" s="461"/>
      <c r="B604" s="443" t="s">
        <v>884</v>
      </c>
      <c r="C604" s="444" t="s">
        <v>885</v>
      </c>
      <c r="D604" s="445">
        <v>0.03</v>
      </c>
      <c r="E604" s="446">
        <f>+F605</f>
        <v>77153.185489049996</v>
      </c>
      <c r="F604" s="445">
        <f t="shared" si="38"/>
        <v>2314.5955646714997</v>
      </c>
    </row>
    <row r="605" spans="1:8" ht="15.75">
      <c r="A605" s="461"/>
      <c r="B605" s="443" t="str">
        <f>+J14</f>
        <v>CUADRILLA CARPINTERÍA METÁLICA (HH1)</v>
      </c>
      <c r="C605" s="444" t="s">
        <v>887</v>
      </c>
      <c r="D605" s="445">
        <v>1.2</v>
      </c>
      <c r="E605" s="446">
        <f>+L14</f>
        <v>64294.321240874997</v>
      </c>
      <c r="F605" s="445">
        <f t="shared" si="38"/>
        <v>77153.185489049996</v>
      </c>
    </row>
    <row r="607" spans="1:8" ht="47.25">
      <c r="A607" s="489" t="s">
        <v>376</v>
      </c>
      <c r="B607" s="484" t="s">
        <v>387</v>
      </c>
      <c r="C607" s="485" t="s">
        <v>338</v>
      </c>
      <c r="D607" s="490"/>
      <c r="E607" s="491"/>
      <c r="F607" s="488">
        <f>ROUND(SUM(F608:F611),0)</f>
        <v>878616</v>
      </c>
      <c r="H607" s="435">
        <f>ROUND(F607*1.3,0)</f>
        <v>1142201</v>
      </c>
    </row>
    <row r="608" spans="1:8" ht="15.75">
      <c r="A608" s="492"/>
      <c r="B608" s="443" t="s">
        <v>1065</v>
      </c>
      <c r="C608" s="444" t="s">
        <v>338</v>
      </c>
      <c r="D608" s="445">
        <v>1</v>
      </c>
      <c r="E608" s="446">
        <v>820000</v>
      </c>
      <c r="F608" s="445">
        <f>+D608*E608</f>
        <v>820000</v>
      </c>
    </row>
    <row r="609" spans="1:8" ht="15.75">
      <c r="A609" s="492"/>
      <c r="B609" s="443" t="s">
        <v>919</v>
      </c>
      <c r="C609" s="444" t="s">
        <v>623</v>
      </c>
      <c r="D609" s="445">
        <v>0.03</v>
      </c>
      <c r="E609" s="446">
        <v>167040</v>
      </c>
      <c r="F609" s="445">
        <f>+D609*E609</f>
        <v>5011.2</v>
      </c>
    </row>
    <row r="610" spans="1:8" ht="15.75">
      <c r="A610" s="492"/>
      <c r="B610" s="443" t="s">
        <v>884</v>
      </c>
      <c r="C610" s="444" t="s">
        <v>885</v>
      </c>
      <c r="D610" s="445">
        <v>0.03</v>
      </c>
      <c r="E610" s="446">
        <f>+F611</f>
        <v>52043.329992500003</v>
      </c>
      <c r="F610" s="445">
        <f>(D610*E610)</f>
        <v>1561.2998997750001</v>
      </c>
    </row>
    <row r="611" spans="1:8" ht="31.5">
      <c r="A611" s="492"/>
      <c r="B611" s="443" t="str">
        <f>+J8</f>
        <v>CUADRILLA DE CARPINTERIA EN MADERA (DD)</v>
      </c>
      <c r="C611" s="444" t="s">
        <v>887</v>
      </c>
      <c r="D611" s="445">
        <v>1.06</v>
      </c>
      <c r="E611" s="446">
        <f>+L8</f>
        <v>49097.481124999998</v>
      </c>
      <c r="F611" s="445">
        <f>+D611*E611</f>
        <v>52043.329992500003</v>
      </c>
    </row>
    <row r="613" spans="1:8" ht="47.25">
      <c r="A613" s="489" t="s">
        <v>377</v>
      </c>
      <c r="B613" s="484" t="s">
        <v>388</v>
      </c>
      <c r="C613" s="485" t="s">
        <v>338</v>
      </c>
      <c r="D613" s="490"/>
      <c r="E613" s="491"/>
      <c r="F613" s="488">
        <f>ROUND(SUM(F614:F617),0)</f>
        <v>280208</v>
      </c>
      <c r="H613" s="435">
        <f>ROUND(F613*1.3,0)</f>
        <v>364270</v>
      </c>
    </row>
    <row r="614" spans="1:8" ht="15.75">
      <c r="A614" s="492"/>
      <c r="B614" s="443" t="s">
        <v>1066</v>
      </c>
      <c r="C614" s="444" t="s">
        <v>338</v>
      </c>
      <c r="D614" s="445">
        <v>1</v>
      </c>
      <c r="E614" s="446">
        <v>205000</v>
      </c>
      <c r="F614" s="445">
        <f>+D614*E614</f>
        <v>205000</v>
      </c>
    </row>
    <row r="615" spans="1:8" ht="15.75">
      <c r="A615" s="492"/>
      <c r="B615" s="443" t="s">
        <v>919</v>
      </c>
      <c r="C615" s="444" t="s">
        <v>623</v>
      </c>
      <c r="D615" s="445">
        <v>0.03</v>
      </c>
      <c r="E615" s="446">
        <v>167040</v>
      </c>
      <c r="F615" s="445">
        <f>+D615*E615</f>
        <v>5011.2</v>
      </c>
    </row>
    <row r="616" spans="1:8" ht="15.75">
      <c r="A616" s="492"/>
      <c r="B616" s="443" t="s">
        <v>884</v>
      </c>
      <c r="C616" s="444" t="s">
        <v>885</v>
      </c>
      <c r="D616" s="445">
        <v>0.03</v>
      </c>
      <c r="E616" s="446">
        <f>+F617</f>
        <v>68151.980515327494</v>
      </c>
      <c r="F616" s="445">
        <f>(D616*E616)</f>
        <v>2044.5594154598248</v>
      </c>
    </row>
    <row r="617" spans="1:8" ht="15.75">
      <c r="A617" s="492"/>
      <c r="B617" s="443" t="str">
        <f>+J14</f>
        <v>CUADRILLA CARPINTERÍA METÁLICA (HH1)</v>
      </c>
      <c r="C617" s="444" t="s">
        <v>887</v>
      </c>
      <c r="D617" s="445">
        <v>1.06</v>
      </c>
      <c r="E617" s="446">
        <f>+L14</f>
        <v>64294.321240874997</v>
      </c>
      <c r="F617" s="445">
        <f>+D617*E617</f>
        <v>68151.980515327494</v>
      </c>
    </row>
    <row r="619" spans="1:8" ht="31.5">
      <c r="A619" s="489" t="s">
        <v>378</v>
      </c>
      <c r="B619" s="484" t="s">
        <v>389</v>
      </c>
      <c r="C619" s="485" t="s">
        <v>338</v>
      </c>
      <c r="D619" s="490"/>
      <c r="E619" s="491"/>
      <c r="F619" s="488">
        <f>ROUND(SUM(F620:F623),0)</f>
        <v>341475</v>
      </c>
      <c r="H619" s="435">
        <f>ROUND(F619*1.3,0)</f>
        <v>443918</v>
      </c>
    </row>
    <row r="620" spans="1:8" ht="47.25">
      <c r="A620" s="492"/>
      <c r="B620" s="443" t="s">
        <v>1067</v>
      </c>
      <c r="C620" s="444" t="s">
        <v>338</v>
      </c>
      <c r="D620" s="445">
        <v>1</v>
      </c>
      <c r="E620" s="446">
        <v>267040</v>
      </c>
      <c r="F620" s="445">
        <f>+D620*E620</f>
        <v>267040</v>
      </c>
    </row>
    <row r="621" spans="1:8" ht="15.75">
      <c r="A621" s="492"/>
      <c r="B621" s="443" t="s">
        <v>919</v>
      </c>
      <c r="C621" s="444" t="s">
        <v>623</v>
      </c>
      <c r="D621" s="445">
        <v>0.03</v>
      </c>
      <c r="E621" s="446">
        <v>167040</v>
      </c>
      <c r="F621" s="445">
        <f>+D621*E621</f>
        <v>5011.2</v>
      </c>
    </row>
    <row r="622" spans="1:8" ht="15.75">
      <c r="A622" s="492"/>
      <c r="B622" s="443" t="s">
        <v>884</v>
      </c>
      <c r="C622" s="444" t="s">
        <v>885</v>
      </c>
      <c r="D622" s="445">
        <v>0.03</v>
      </c>
      <c r="E622" s="446">
        <v>42397.949656708952</v>
      </c>
      <c r="F622" s="445">
        <f>(D622*E622)</f>
        <v>1271.9384897012685</v>
      </c>
    </row>
    <row r="623" spans="1:8" ht="15.75">
      <c r="A623" s="492"/>
      <c r="B623" s="443" t="str">
        <f>+J14</f>
        <v>CUADRILLA CARPINTERÍA METÁLICA (HH1)</v>
      </c>
      <c r="C623" s="444" t="s">
        <v>887</v>
      </c>
      <c r="D623" s="445">
        <v>1.06</v>
      </c>
      <c r="E623" s="446">
        <f>+L14</f>
        <v>64294.321240874997</v>
      </c>
      <c r="F623" s="445">
        <f>+D623*E623</f>
        <v>68151.980515327494</v>
      </c>
    </row>
    <row r="625" spans="1:8" ht="274.5" customHeight="1">
      <c r="A625" s="489" t="s">
        <v>379</v>
      </c>
      <c r="B625" s="484" t="s">
        <v>390</v>
      </c>
      <c r="C625" s="485" t="s">
        <v>225</v>
      </c>
      <c r="D625" s="490"/>
      <c r="E625" s="491"/>
      <c r="F625" s="488">
        <f>ROUND(SUM(F626:F629),0)</f>
        <v>1663733</v>
      </c>
      <c r="H625" s="435">
        <f>ROUND(F625*1.3,0)</f>
        <v>2162853</v>
      </c>
    </row>
    <row r="626" spans="1:8" ht="126">
      <c r="A626" s="492"/>
      <c r="B626" s="443" t="s">
        <v>1068</v>
      </c>
      <c r="C626" s="444" t="s">
        <v>225</v>
      </c>
      <c r="D626" s="445">
        <v>1</v>
      </c>
      <c r="E626" s="446">
        <v>1599000</v>
      </c>
      <c r="F626" s="445">
        <f>+D626*E626</f>
        <v>1599000</v>
      </c>
    </row>
    <row r="627" spans="1:8" ht="15.75">
      <c r="A627" s="492"/>
      <c r="B627" s="443" t="s">
        <v>919</v>
      </c>
      <c r="C627" s="444" t="s">
        <v>623</v>
      </c>
      <c r="D627" s="445">
        <v>0.03</v>
      </c>
      <c r="E627" s="446">
        <v>167040</v>
      </c>
      <c r="F627" s="445">
        <f>+D627*E627</f>
        <v>5011.2</v>
      </c>
    </row>
    <row r="628" spans="1:8" ht="15.75">
      <c r="A628" s="492"/>
      <c r="B628" s="443" t="s">
        <v>884</v>
      </c>
      <c r="C628" s="444" t="s">
        <v>885</v>
      </c>
      <c r="D628" s="445">
        <v>0.03</v>
      </c>
      <c r="E628" s="446">
        <v>42397.949656708952</v>
      </c>
      <c r="F628" s="445">
        <f>(D628*E628)</f>
        <v>1271.9384897012685</v>
      </c>
    </row>
    <row r="629" spans="1:8" ht="15.75">
      <c r="A629" s="492"/>
      <c r="B629" s="443" t="str">
        <f>+J4</f>
        <v>CUADRILLA DE ALBAÑILERIA (AA)</v>
      </c>
      <c r="C629" s="444" t="s">
        <v>887</v>
      </c>
      <c r="D629" s="445">
        <v>2</v>
      </c>
      <c r="E629" s="446">
        <f>+L4</f>
        <v>29224.691865875</v>
      </c>
      <c r="F629" s="445">
        <f>+D629*E629</f>
        <v>58449.38373175</v>
      </c>
    </row>
    <row r="631" spans="1:8" ht="147" customHeight="1">
      <c r="A631" s="489" t="s">
        <v>380</v>
      </c>
      <c r="B631" s="484" t="s">
        <v>391</v>
      </c>
      <c r="C631" s="485" t="s">
        <v>225</v>
      </c>
      <c r="D631" s="490"/>
      <c r="E631" s="491"/>
      <c r="F631" s="488">
        <f>ROUND(SUM(F632:F635),0)</f>
        <v>652261</v>
      </c>
      <c r="H631" s="435">
        <f>ROUND(F631*1.3,0)</f>
        <v>847939</v>
      </c>
    </row>
    <row r="632" spans="1:8" ht="126">
      <c r="A632" s="492"/>
      <c r="B632" s="443" t="s">
        <v>1069</v>
      </c>
      <c r="C632" s="444" t="s">
        <v>225</v>
      </c>
      <c r="D632" s="445">
        <v>1</v>
      </c>
      <c r="E632" s="446">
        <v>615000</v>
      </c>
      <c r="F632" s="445">
        <f>+D632*E632</f>
        <v>615000</v>
      </c>
    </row>
    <row r="633" spans="1:8" ht="15.75">
      <c r="A633" s="492"/>
      <c r="B633" s="443" t="s">
        <v>919</v>
      </c>
      <c r="C633" s="444" t="s">
        <v>623</v>
      </c>
      <c r="D633" s="445">
        <v>0.03</v>
      </c>
      <c r="E633" s="446">
        <v>167040</v>
      </c>
      <c r="F633" s="445">
        <f>+D633*E633</f>
        <v>5011.2</v>
      </c>
    </row>
    <row r="634" spans="1:8" ht="15.75">
      <c r="A634" s="492"/>
      <c r="B634" s="443" t="s">
        <v>884</v>
      </c>
      <c r="C634" s="444" t="s">
        <v>885</v>
      </c>
      <c r="D634" s="445">
        <v>0.03</v>
      </c>
      <c r="E634" s="446">
        <v>42397.949656708952</v>
      </c>
      <c r="F634" s="445">
        <f>(D634*E634)</f>
        <v>1271.9384897012685</v>
      </c>
    </row>
    <row r="635" spans="1:8" ht="15.75">
      <c r="A635" s="492"/>
      <c r="B635" s="443" t="str">
        <f>+J4</f>
        <v>CUADRILLA DE ALBAÑILERIA (AA)</v>
      </c>
      <c r="C635" s="444" t="s">
        <v>887</v>
      </c>
      <c r="D635" s="445">
        <v>1.06</v>
      </c>
      <c r="E635" s="446">
        <f>+L4</f>
        <v>29224.691865875</v>
      </c>
      <c r="F635" s="445">
        <f>+D635*E635</f>
        <v>30978.173377827501</v>
      </c>
    </row>
    <row r="637" spans="1:8" ht="52.5" customHeight="1">
      <c r="A637" s="489" t="s">
        <v>381</v>
      </c>
      <c r="B637" s="484" t="s">
        <v>392</v>
      </c>
      <c r="C637" s="485" t="s">
        <v>225</v>
      </c>
      <c r="D637" s="490"/>
      <c r="E637" s="491"/>
      <c r="F637" s="488">
        <f>ROUND(SUM(F638:F641),0)</f>
        <v>579345</v>
      </c>
      <c r="H637" s="435">
        <f>ROUND(F637*1.3,0)</f>
        <v>753149</v>
      </c>
    </row>
    <row r="638" spans="1:8" ht="47.25">
      <c r="A638" s="492"/>
      <c r="B638" s="443" t="s">
        <v>392</v>
      </c>
      <c r="C638" s="444" t="s">
        <v>225</v>
      </c>
      <c r="D638" s="445">
        <v>1</v>
      </c>
      <c r="E638" s="446">
        <v>500000</v>
      </c>
      <c r="F638" s="445">
        <f>+D638*E638</f>
        <v>500000</v>
      </c>
    </row>
    <row r="639" spans="1:8" ht="15.75">
      <c r="A639" s="492"/>
      <c r="B639" s="443" t="s">
        <v>919</v>
      </c>
      <c r="C639" s="444" t="s">
        <v>623</v>
      </c>
      <c r="D639" s="445">
        <v>0.03</v>
      </c>
      <c r="E639" s="446">
        <v>167040</v>
      </c>
      <c r="F639" s="445">
        <f>+D639*E639</f>
        <v>5011.2</v>
      </c>
    </row>
    <row r="640" spans="1:8" ht="15.75">
      <c r="A640" s="492"/>
      <c r="B640" s="443" t="s">
        <v>884</v>
      </c>
      <c r="C640" s="444" t="s">
        <v>885</v>
      </c>
      <c r="D640" s="445">
        <v>0.03</v>
      </c>
      <c r="E640" s="446">
        <v>42397.949656708952</v>
      </c>
      <c r="F640" s="445">
        <f>(D640*E640)</f>
        <v>1271.9384897012685</v>
      </c>
    </row>
    <row r="641" spans="1:8" ht="15.75">
      <c r="A641" s="492"/>
      <c r="B641" s="443" t="str">
        <f>+J4</f>
        <v>CUADRILLA DE ALBAÑILERIA (AA)</v>
      </c>
      <c r="C641" s="444" t="s">
        <v>887</v>
      </c>
      <c r="D641" s="445">
        <v>2.5</v>
      </c>
      <c r="E641" s="446">
        <f>+L4</f>
        <v>29224.691865875</v>
      </c>
      <c r="F641" s="445">
        <f>+D641*E641</f>
        <v>73061.729664687504</v>
      </c>
    </row>
    <row r="643" spans="1:8">
      <c r="A643" s="482" t="s">
        <v>569</v>
      </c>
      <c r="B643" s="469" t="s">
        <v>526</v>
      </c>
      <c r="C643" s="469"/>
      <c r="D643" s="469"/>
      <c r="E643" s="469"/>
      <c r="F643" s="469"/>
    </row>
    <row r="645" spans="1:8">
      <c r="A645" s="482" t="s">
        <v>570</v>
      </c>
      <c r="B645" s="469" t="s">
        <v>527</v>
      </c>
      <c r="C645" s="469"/>
      <c r="D645" s="469"/>
      <c r="E645" s="469"/>
      <c r="F645" s="469"/>
    </row>
    <row r="647" spans="1:8">
      <c r="A647" s="482" t="s">
        <v>571</v>
      </c>
      <c r="B647" s="469" t="s">
        <v>528</v>
      </c>
      <c r="C647" s="469"/>
      <c r="D647" s="469"/>
      <c r="E647" s="469"/>
      <c r="F647" s="469"/>
    </row>
    <row r="649" spans="1:8" ht="31.5">
      <c r="A649" s="483" t="s">
        <v>397</v>
      </c>
      <c r="B649" s="484" t="s">
        <v>436</v>
      </c>
      <c r="C649" s="485" t="s">
        <v>174</v>
      </c>
      <c r="D649" s="486"/>
      <c r="E649" s="487"/>
      <c r="F649" s="488">
        <f>ROUND(SUM(F650:F655),0)</f>
        <v>169849</v>
      </c>
      <c r="H649" s="435">
        <f>ROUND(F649*1.3,0)</f>
        <v>220804</v>
      </c>
    </row>
    <row r="650" spans="1:8" ht="15.75">
      <c r="A650" s="461"/>
      <c r="B650" s="443" t="s">
        <v>1070</v>
      </c>
      <c r="C650" s="444" t="s">
        <v>174</v>
      </c>
      <c r="D650" s="445">
        <v>1</v>
      </c>
      <c r="E650" s="446">
        <v>56000</v>
      </c>
      <c r="F650" s="445">
        <f t="shared" ref="F650:F655" si="39">+D650*E650</f>
        <v>56000</v>
      </c>
    </row>
    <row r="651" spans="1:8" ht="31.5">
      <c r="A651" s="461"/>
      <c r="B651" s="443" t="s">
        <v>1071</v>
      </c>
      <c r="C651" s="444" t="s">
        <v>1057</v>
      </c>
      <c r="D651" s="445">
        <v>1</v>
      </c>
      <c r="E651" s="446">
        <v>50000</v>
      </c>
      <c r="F651" s="445">
        <f t="shared" si="39"/>
        <v>50000</v>
      </c>
    </row>
    <row r="652" spans="1:8" ht="15.75">
      <c r="A652" s="461"/>
      <c r="B652" s="443" t="s">
        <v>1072</v>
      </c>
      <c r="C652" s="444" t="s">
        <v>914</v>
      </c>
      <c r="D652" s="445">
        <v>0.5</v>
      </c>
      <c r="E652" s="446">
        <v>84000</v>
      </c>
      <c r="F652" s="445">
        <f t="shared" si="39"/>
        <v>42000</v>
      </c>
    </row>
    <row r="653" spans="1:8" ht="15.75">
      <c r="A653" s="461"/>
      <c r="B653" s="443" t="s">
        <v>904</v>
      </c>
      <c r="C653" s="444" t="s">
        <v>623</v>
      </c>
      <c r="D653" s="445">
        <v>0.05</v>
      </c>
      <c r="E653" s="446">
        <f>SUM(F650:F652)</f>
        <v>148000</v>
      </c>
      <c r="F653" s="445">
        <f t="shared" si="39"/>
        <v>7400</v>
      </c>
    </row>
    <row r="654" spans="1:8" ht="15.75">
      <c r="A654" s="461"/>
      <c r="B654" s="443" t="s">
        <v>884</v>
      </c>
      <c r="C654" s="444" t="s">
        <v>885</v>
      </c>
      <c r="D654" s="445">
        <v>0.03</v>
      </c>
      <c r="E654" s="446">
        <f>+F655</f>
        <v>14027.85175</v>
      </c>
      <c r="F654" s="445">
        <f t="shared" si="39"/>
        <v>420.83555250000001</v>
      </c>
    </row>
    <row r="655" spans="1:8" ht="15.75">
      <c r="A655" s="461"/>
      <c r="B655" s="443" t="str">
        <f>+J6</f>
        <v>CUADRILLA DE INSTALACIÓNES (BB)</v>
      </c>
      <c r="C655" s="444" t="s">
        <v>887</v>
      </c>
      <c r="D655" s="445">
        <v>0.4</v>
      </c>
      <c r="E655" s="446">
        <f>+L6</f>
        <v>35069.629374999997</v>
      </c>
      <c r="F655" s="445">
        <f t="shared" si="39"/>
        <v>14027.85175</v>
      </c>
    </row>
    <row r="657" spans="1:8" ht="31.5">
      <c r="A657" s="483" t="s">
        <v>410</v>
      </c>
      <c r="B657" s="484" t="s">
        <v>449</v>
      </c>
      <c r="C657" s="485" t="s">
        <v>174</v>
      </c>
      <c r="D657" s="486"/>
      <c r="E657" s="487"/>
      <c r="F657" s="488">
        <f>ROUND(SUM(F658:F664),0)</f>
        <v>45012</v>
      </c>
      <c r="H657" s="435">
        <f>ROUND(F657*1.3,0)</f>
        <v>58516</v>
      </c>
    </row>
    <row r="658" spans="1:8" ht="15.75">
      <c r="A658" s="461"/>
      <c r="B658" s="443" t="s">
        <v>1073</v>
      </c>
      <c r="C658" s="444" t="s">
        <v>178</v>
      </c>
      <c r="D658" s="445">
        <v>1</v>
      </c>
      <c r="E658" s="446">
        <v>21000</v>
      </c>
      <c r="F658" s="445">
        <f t="shared" ref="F658:F664" si="40">+D658*E658</f>
        <v>21000</v>
      </c>
    </row>
    <row r="659" spans="1:8" ht="31.5">
      <c r="A659" s="461"/>
      <c r="B659" s="443" t="s">
        <v>1074</v>
      </c>
      <c r="C659" s="444" t="s">
        <v>1057</v>
      </c>
      <c r="D659" s="445">
        <v>1</v>
      </c>
      <c r="E659" s="446">
        <v>8500</v>
      </c>
      <c r="F659" s="445">
        <f t="shared" si="40"/>
        <v>8500</v>
      </c>
    </row>
    <row r="660" spans="1:8" ht="15.75">
      <c r="A660" s="461"/>
      <c r="B660" s="443" t="s">
        <v>1075</v>
      </c>
      <c r="C660" s="444" t="s">
        <v>914</v>
      </c>
      <c r="D660" s="445">
        <v>0.5</v>
      </c>
      <c r="E660" s="446">
        <v>4200</v>
      </c>
      <c r="F660" s="445">
        <f t="shared" si="40"/>
        <v>2100</v>
      </c>
    </row>
    <row r="661" spans="1:8" ht="15.75">
      <c r="A661" s="461"/>
      <c r="B661" s="443" t="s">
        <v>904</v>
      </c>
      <c r="C661" s="444" t="s">
        <v>623</v>
      </c>
      <c r="D661" s="445">
        <v>0.05</v>
      </c>
      <c r="E661" s="446">
        <f>SUM(F658:F660)</f>
        <v>31600</v>
      </c>
      <c r="F661" s="445">
        <f t="shared" si="40"/>
        <v>1580</v>
      </c>
    </row>
    <row r="662" spans="1:8" ht="15.75">
      <c r="A662" s="461"/>
      <c r="B662" s="443" t="s">
        <v>919</v>
      </c>
      <c r="C662" s="444" t="s">
        <v>623</v>
      </c>
      <c r="D662" s="445">
        <v>0.03</v>
      </c>
      <c r="E662" s="446">
        <f>SUM(F658:F661)</f>
        <v>33180</v>
      </c>
      <c r="F662" s="445">
        <f t="shared" si="40"/>
        <v>995.4</v>
      </c>
    </row>
    <row r="663" spans="1:8" ht="15.75">
      <c r="A663" s="461"/>
      <c r="B663" s="443" t="s">
        <v>884</v>
      </c>
      <c r="C663" s="444" t="s">
        <v>885</v>
      </c>
      <c r="D663" s="445">
        <v>0.03</v>
      </c>
      <c r="E663" s="446">
        <f>+F664</f>
        <v>10520.888812499999</v>
      </c>
      <c r="F663" s="445">
        <f t="shared" si="40"/>
        <v>315.62666437499996</v>
      </c>
    </row>
    <row r="664" spans="1:8" ht="15.75">
      <c r="A664" s="461"/>
      <c r="B664" s="443" t="str">
        <f>+J6</f>
        <v>CUADRILLA DE INSTALACIÓNES (BB)</v>
      </c>
      <c r="C664" s="444" t="s">
        <v>887</v>
      </c>
      <c r="D664" s="445">
        <v>0.3</v>
      </c>
      <c r="E664" s="446">
        <f>+L6</f>
        <v>35069.629374999997</v>
      </c>
      <c r="F664" s="445">
        <f t="shared" si="40"/>
        <v>10520.888812499999</v>
      </c>
    </row>
    <row r="666" spans="1:8" ht="31.5">
      <c r="A666" s="483" t="s">
        <v>399</v>
      </c>
      <c r="B666" s="484" t="s">
        <v>438</v>
      </c>
      <c r="C666" s="485" t="s">
        <v>178</v>
      </c>
      <c r="D666" s="486"/>
      <c r="E666" s="487"/>
      <c r="F666" s="488">
        <f>ROUND(SUM(F667:F670),0)</f>
        <v>163830</v>
      </c>
      <c r="H666" s="435">
        <f>ROUND(F666*1.3,0)</f>
        <v>212979</v>
      </c>
    </row>
    <row r="667" spans="1:8" ht="15.75">
      <c r="A667" s="461"/>
      <c r="B667" s="443" t="s">
        <v>1076</v>
      </c>
      <c r="C667" s="444" t="s">
        <v>178</v>
      </c>
      <c r="D667" s="445">
        <v>1</v>
      </c>
      <c r="E667" s="446">
        <v>151000</v>
      </c>
      <c r="F667" s="445">
        <f t="shared" ref="F667:F670" si="41">+D667*E667</f>
        <v>151000</v>
      </c>
    </row>
    <row r="668" spans="1:8" ht="15.75">
      <c r="A668" s="461"/>
      <c r="B668" s="443" t="s">
        <v>904</v>
      </c>
      <c r="C668" s="444" t="s">
        <v>623</v>
      </c>
      <c r="D668" s="445">
        <v>0.05</v>
      </c>
      <c r="E668" s="446">
        <f>SUM(F667:F667)</f>
        <v>151000</v>
      </c>
      <c r="F668" s="445">
        <f t="shared" si="41"/>
        <v>7550</v>
      </c>
    </row>
    <row r="669" spans="1:8" ht="15.75">
      <c r="A669" s="461"/>
      <c r="B669" s="443" t="s">
        <v>884</v>
      </c>
      <c r="C669" s="444" t="s">
        <v>885</v>
      </c>
      <c r="D669" s="445">
        <v>0.03</v>
      </c>
      <c r="E669" s="446">
        <f>+F670</f>
        <v>5125.7359337430989</v>
      </c>
      <c r="F669" s="445">
        <f t="shared" si="41"/>
        <v>153.77207801229295</v>
      </c>
    </row>
    <row r="670" spans="1:8" ht="15.75">
      <c r="A670" s="461"/>
      <c r="B670" s="443" t="s">
        <v>1077</v>
      </c>
      <c r="C670" s="444" t="s">
        <v>887</v>
      </c>
      <c r="D670" s="445">
        <v>0.1</v>
      </c>
      <c r="E670" s="446">
        <v>51257.359337430986</v>
      </c>
      <c r="F670" s="445">
        <f t="shared" si="41"/>
        <v>5125.7359337430989</v>
      </c>
    </row>
    <row r="672" spans="1:8" ht="31.5">
      <c r="A672" s="483" t="s">
        <v>400</v>
      </c>
      <c r="B672" s="484" t="s">
        <v>439</v>
      </c>
      <c r="C672" s="485" t="s">
        <v>178</v>
      </c>
      <c r="D672" s="486"/>
      <c r="E672" s="487"/>
      <c r="F672" s="488">
        <f>ROUND(SUM(F673:F676),0)</f>
        <v>162266</v>
      </c>
      <c r="H672" s="435">
        <f>ROUND(F672*1.3,0)</f>
        <v>210946</v>
      </c>
    </row>
    <row r="673" spans="1:10" ht="15.75">
      <c r="A673" s="461"/>
      <c r="B673" s="443" t="s">
        <v>1078</v>
      </c>
      <c r="C673" s="444" t="s">
        <v>178</v>
      </c>
      <c r="D673" s="445">
        <v>1</v>
      </c>
      <c r="E673" s="446">
        <v>151099</v>
      </c>
      <c r="F673" s="445">
        <f t="shared" ref="F673:F676" si="42">+D673*E673</f>
        <v>151099</v>
      </c>
    </row>
    <row r="674" spans="1:10" ht="15.75">
      <c r="A674" s="461"/>
      <c r="B674" s="443" t="s">
        <v>904</v>
      </c>
      <c r="C674" s="444" t="s">
        <v>623</v>
      </c>
      <c r="D674" s="445">
        <v>0.05</v>
      </c>
      <c r="E674" s="446">
        <f>SUM(F673:F673)</f>
        <v>151099</v>
      </c>
      <c r="F674" s="445">
        <f t="shared" si="42"/>
        <v>7554.9500000000007</v>
      </c>
    </row>
    <row r="675" spans="1:10" ht="15.75">
      <c r="A675" s="461"/>
      <c r="B675" s="443" t="s">
        <v>884</v>
      </c>
      <c r="C675" s="444" t="s">
        <v>885</v>
      </c>
      <c r="D675" s="445">
        <v>0.03</v>
      </c>
      <c r="E675" s="446">
        <f>+F676</f>
        <v>3506.9629375</v>
      </c>
      <c r="F675" s="445">
        <f t="shared" si="42"/>
        <v>105.208888125</v>
      </c>
    </row>
    <row r="676" spans="1:10" ht="15.75">
      <c r="A676" s="461"/>
      <c r="B676" s="443" t="str">
        <f>+J6</f>
        <v>CUADRILLA DE INSTALACIÓNES (BB)</v>
      </c>
      <c r="C676" s="444" t="s">
        <v>887</v>
      </c>
      <c r="D676" s="445">
        <v>0.1</v>
      </c>
      <c r="E676" s="446">
        <f>+L6</f>
        <v>35069.629374999997</v>
      </c>
      <c r="F676" s="445">
        <f t="shared" si="42"/>
        <v>3506.9629375</v>
      </c>
    </row>
    <row r="678" spans="1:10" ht="15.75">
      <c r="A678" s="483" t="s">
        <v>401</v>
      </c>
      <c r="B678" s="484" t="s">
        <v>440</v>
      </c>
      <c r="C678" s="485" t="s">
        <v>178</v>
      </c>
      <c r="D678" s="486"/>
      <c r="E678" s="487"/>
      <c r="F678" s="488">
        <f>ROUND(SUM(F679:F683),0)</f>
        <v>1218547</v>
      </c>
      <c r="H678" s="435">
        <f>ROUND(F678*1.3,0)</f>
        <v>1584111</v>
      </c>
      <c r="J678" s="455"/>
    </row>
    <row r="679" spans="1:10" ht="15.75">
      <c r="A679" s="461"/>
      <c r="B679" s="443" t="s">
        <v>440</v>
      </c>
      <c r="C679" s="444" t="s">
        <v>178</v>
      </c>
      <c r="D679" s="445">
        <v>1</v>
      </c>
      <c r="E679" s="446">
        <v>1100000</v>
      </c>
      <c r="F679" s="445">
        <f t="shared" ref="F679:F683" si="43">+D679*E679</f>
        <v>1100000</v>
      </c>
    </row>
    <row r="680" spans="1:10" ht="15.75">
      <c r="A680" s="461"/>
      <c r="B680" s="443" t="s">
        <v>904</v>
      </c>
      <c r="C680" s="444" t="s">
        <v>623</v>
      </c>
      <c r="D680" s="445">
        <v>0.05</v>
      </c>
      <c r="E680" s="446">
        <f>SUM(F679:F679)</f>
        <v>1100000</v>
      </c>
      <c r="F680" s="445">
        <f t="shared" si="43"/>
        <v>55000</v>
      </c>
    </row>
    <row r="681" spans="1:10" ht="15.75">
      <c r="A681" s="461"/>
      <c r="B681" s="443" t="s">
        <v>919</v>
      </c>
      <c r="C681" s="444" t="s">
        <v>623</v>
      </c>
      <c r="D681" s="445">
        <v>0.03</v>
      </c>
      <c r="E681" s="446">
        <f>SUM(F679:F680)</f>
        <v>1155000</v>
      </c>
      <c r="F681" s="445">
        <f t="shared" si="43"/>
        <v>34650</v>
      </c>
    </row>
    <row r="682" spans="1:10" ht="15.75">
      <c r="A682" s="461"/>
      <c r="B682" s="443" t="s">
        <v>884</v>
      </c>
      <c r="C682" s="444" t="s">
        <v>885</v>
      </c>
      <c r="D682" s="445">
        <v>0.03</v>
      </c>
      <c r="E682" s="446">
        <f>+F683</f>
        <v>28055.7035</v>
      </c>
      <c r="F682" s="445">
        <f t="shared" si="43"/>
        <v>841.67110500000001</v>
      </c>
    </row>
    <row r="683" spans="1:10" ht="15.75">
      <c r="A683" s="461"/>
      <c r="B683" s="443" t="str">
        <f>+J6</f>
        <v>CUADRILLA DE INSTALACIÓNES (BB)</v>
      </c>
      <c r="C683" s="444" t="s">
        <v>887</v>
      </c>
      <c r="D683" s="445">
        <v>0.8</v>
      </c>
      <c r="E683" s="446">
        <f>+L6</f>
        <v>35069.629374999997</v>
      </c>
      <c r="F683" s="445">
        <f t="shared" si="43"/>
        <v>28055.7035</v>
      </c>
    </row>
    <row r="685" spans="1:10" ht="31.5">
      <c r="A685" s="483" t="s">
        <v>402</v>
      </c>
      <c r="B685" s="484" t="s">
        <v>441</v>
      </c>
      <c r="C685" s="485" t="s">
        <v>178</v>
      </c>
      <c r="D685" s="486"/>
      <c r="E685" s="487"/>
      <c r="F685" s="488">
        <f>ROUND(SUM(F686:F689),0)</f>
        <v>598669</v>
      </c>
      <c r="H685" s="435">
        <f>ROUND(F685*1.3,0)</f>
        <v>778270</v>
      </c>
    </row>
    <row r="686" spans="1:10" ht="15.75">
      <c r="A686" s="461"/>
      <c r="B686" s="443" t="s">
        <v>1079</v>
      </c>
      <c r="C686" s="444" t="s">
        <v>178</v>
      </c>
      <c r="D686" s="445">
        <v>1</v>
      </c>
      <c r="E686" s="446">
        <v>542640</v>
      </c>
      <c r="F686" s="445">
        <f t="shared" ref="F686:F689" si="44">+D686*E686</f>
        <v>542640</v>
      </c>
    </row>
    <row r="687" spans="1:10" ht="15.75">
      <c r="A687" s="461"/>
      <c r="B687" s="443" t="s">
        <v>904</v>
      </c>
      <c r="C687" s="444" t="s">
        <v>623</v>
      </c>
      <c r="D687" s="445">
        <v>0.05</v>
      </c>
      <c r="E687" s="446">
        <f>SUM(F686:F686)</f>
        <v>542640</v>
      </c>
      <c r="F687" s="445">
        <f t="shared" si="44"/>
        <v>27132</v>
      </c>
    </row>
    <row r="688" spans="1:10" ht="15.75">
      <c r="A688" s="461"/>
      <c r="B688" s="443" t="s">
        <v>884</v>
      </c>
      <c r="C688" s="444" t="s">
        <v>885</v>
      </c>
      <c r="D688" s="445">
        <v>0.03</v>
      </c>
      <c r="E688" s="446">
        <f>+F689</f>
        <v>28055.7035</v>
      </c>
      <c r="F688" s="445">
        <f t="shared" si="44"/>
        <v>841.67110500000001</v>
      </c>
    </row>
    <row r="689" spans="1:8" ht="15.75">
      <c r="A689" s="461"/>
      <c r="B689" s="443" t="str">
        <f>+J6</f>
        <v>CUADRILLA DE INSTALACIÓNES (BB)</v>
      </c>
      <c r="C689" s="444" t="s">
        <v>887</v>
      </c>
      <c r="D689" s="445">
        <v>0.8</v>
      </c>
      <c r="E689" s="446">
        <f>+L6</f>
        <v>35069.629374999997</v>
      </c>
      <c r="F689" s="445">
        <f t="shared" si="44"/>
        <v>28055.7035</v>
      </c>
    </row>
    <row r="691" spans="1:8" ht="31.5">
      <c r="A691" s="483" t="s">
        <v>403</v>
      </c>
      <c r="B691" s="484" t="s">
        <v>442</v>
      </c>
      <c r="C691" s="485" t="s">
        <v>178</v>
      </c>
      <c r="D691" s="486"/>
      <c r="E691" s="487"/>
      <c r="F691" s="488">
        <f>ROUND(SUM(F692:F695),0)</f>
        <v>16110</v>
      </c>
      <c r="H691" s="435">
        <f>ROUND(F691*1.3,0)</f>
        <v>20943</v>
      </c>
    </row>
    <row r="692" spans="1:8" ht="15.75">
      <c r="A692" s="461"/>
      <c r="B692" s="443" t="s">
        <v>1080</v>
      </c>
      <c r="C692" s="444" t="s">
        <v>178</v>
      </c>
      <c r="D692" s="445">
        <v>1</v>
      </c>
      <c r="E692" s="446">
        <v>12591</v>
      </c>
      <c r="F692" s="445">
        <f t="shared" ref="F692:F695" si="45">+D692*E692</f>
        <v>12591</v>
      </c>
    </row>
    <row r="693" spans="1:8" ht="15.75">
      <c r="A693" s="461"/>
      <c r="B693" s="443" t="s">
        <v>904</v>
      </c>
      <c r="C693" s="444" t="s">
        <v>623</v>
      </c>
      <c r="D693" s="445">
        <v>0.05</v>
      </c>
      <c r="E693" s="446">
        <f>SUM(F692:F692)</f>
        <v>12591</v>
      </c>
      <c r="F693" s="445">
        <f t="shared" si="45"/>
        <v>629.55000000000007</v>
      </c>
    </row>
    <row r="694" spans="1:8" ht="15.75">
      <c r="A694" s="461"/>
      <c r="B694" s="443" t="s">
        <v>884</v>
      </c>
      <c r="C694" s="444" t="s">
        <v>885</v>
      </c>
      <c r="D694" s="445">
        <v>0.03</v>
      </c>
      <c r="E694" s="446">
        <f>+F695</f>
        <v>2805.57035</v>
      </c>
      <c r="F694" s="445">
        <f t="shared" si="45"/>
        <v>84.167110499999993</v>
      </c>
    </row>
    <row r="695" spans="1:8" ht="15.75">
      <c r="A695" s="461"/>
      <c r="B695" s="443" t="str">
        <f>+J6</f>
        <v>CUADRILLA DE INSTALACIÓNES (BB)</v>
      </c>
      <c r="C695" s="444" t="s">
        <v>887</v>
      </c>
      <c r="D695" s="445">
        <v>0.08</v>
      </c>
      <c r="E695" s="446">
        <f>+L6</f>
        <v>35069.629374999997</v>
      </c>
      <c r="F695" s="445">
        <f t="shared" si="45"/>
        <v>2805.57035</v>
      </c>
    </row>
    <row r="697" spans="1:8" ht="15.75">
      <c r="A697" s="483" t="s">
        <v>404</v>
      </c>
      <c r="B697" s="484" t="s">
        <v>443</v>
      </c>
      <c r="C697" s="485" t="s">
        <v>174</v>
      </c>
      <c r="D697" s="486"/>
      <c r="E697" s="487"/>
      <c r="F697" s="488">
        <f>ROUND(SUM(F698:F701),0)</f>
        <v>48657</v>
      </c>
      <c r="H697" s="435">
        <f>ROUND(F697*1.3,0)</f>
        <v>63254</v>
      </c>
    </row>
    <row r="698" spans="1:8" ht="15.75">
      <c r="A698" s="461"/>
      <c r="B698" s="443" t="s">
        <v>443</v>
      </c>
      <c r="C698" s="444" t="s">
        <v>178</v>
      </c>
      <c r="D698" s="445">
        <v>1</v>
      </c>
      <c r="E698" s="446">
        <v>42900</v>
      </c>
      <c r="F698" s="445">
        <f t="shared" ref="F698:F701" si="46">+D698*E698</f>
        <v>42900</v>
      </c>
    </row>
    <row r="699" spans="1:8" ht="15.75">
      <c r="A699" s="461"/>
      <c r="B699" s="443" t="s">
        <v>904</v>
      </c>
      <c r="C699" s="444" t="s">
        <v>623</v>
      </c>
      <c r="D699" s="445">
        <v>0.05</v>
      </c>
      <c r="E699" s="446">
        <f>SUM(F698:F698)</f>
        <v>42900</v>
      </c>
      <c r="F699" s="445">
        <f t="shared" si="46"/>
        <v>2145</v>
      </c>
    </row>
    <row r="700" spans="1:8" ht="15.75">
      <c r="A700" s="461"/>
      <c r="B700" s="443" t="s">
        <v>884</v>
      </c>
      <c r="C700" s="444" t="s">
        <v>885</v>
      </c>
      <c r="D700" s="445">
        <v>0.03</v>
      </c>
      <c r="E700" s="446">
        <f>+F701</f>
        <v>3506.9629375</v>
      </c>
      <c r="F700" s="445">
        <f t="shared" si="46"/>
        <v>105.208888125</v>
      </c>
    </row>
    <row r="701" spans="1:8" ht="15.75">
      <c r="A701" s="461"/>
      <c r="B701" s="443" t="str">
        <f>+J6</f>
        <v>CUADRILLA DE INSTALACIÓNES (BB)</v>
      </c>
      <c r="C701" s="444" t="s">
        <v>887</v>
      </c>
      <c r="D701" s="445">
        <v>0.1</v>
      </c>
      <c r="E701" s="446">
        <f>+L6</f>
        <v>35069.629374999997</v>
      </c>
      <c r="F701" s="445">
        <f t="shared" si="46"/>
        <v>3506.9629375</v>
      </c>
    </row>
    <row r="703" spans="1:8" ht="31.5">
      <c r="A703" s="483" t="s">
        <v>405</v>
      </c>
      <c r="B703" s="484" t="s">
        <v>444</v>
      </c>
      <c r="C703" s="485" t="s">
        <v>178</v>
      </c>
      <c r="D703" s="486"/>
      <c r="E703" s="487"/>
      <c r="F703" s="488">
        <f>ROUND(SUM(F704:F707),0)</f>
        <v>52952</v>
      </c>
      <c r="H703" s="435">
        <f>ROUND(F703*1.3,0)</f>
        <v>68838</v>
      </c>
    </row>
    <row r="704" spans="1:8" ht="15.75">
      <c r="A704" s="461"/>
      <c r="B704" s="443" t="s">
        <v>1081</v>
      </c>
      <c r="C704" s="444" t="s">
        <v>178</v>
      </c>
      <c r="D704" s="445">
        <v>1</v>
      </c>
      <c r="E704" s="446">
        <v>46990</v>
      </c>
      <c r="F704" s="445">
        <f t="shared" ref="F704:F707" si="47">+D704*E704</f>
        <v>46990</v>
      </c>
    </row>
    <row r="705" spans="1:8" ht="15.75">
      <c r="A705" s="461"/>
      <c r="B705" s="443" t="s">
        <v>904</v>
      </c>
      <c r="C705" s="444" t="s">
        <v>623</v>
      </c>
      <c r="D705" s="445">
        <v>0.05</v>
      </c>
      <c r="E705" s="446">
        <f>SUM(F704:F704)</f>
        <v>46990</v>
      </c>
      <c r="F705" s="445">
        <f t="shared" si="47"/>
        <v>2349.5</v>
      </c>
    </row>
    <row r="706" spans="1:8" ht="15.75">
      <c r="A706" s="461"/>
      <c r="B706" s="443" t="s">
        <v>884</v>
      </c>
      <c r="C706" s="444" t="s">
        <v>885</v>
      </c>
      <c r="D706" s="445">
        <v>0.03</v>
      </c>
      <c r="E706" s="446">
        <f>+F707</f>
        <v>3506.9629375</v>
      </c>
      <c r="F706" s="445">
        <f t="shared" si="47"/>
        <v>105.208888125</v>
      </c>
    </row>
    <row r="707" spans="1:8" ht="15.75">
      <c r="A707" s="461"/>
      <c r="B707" s="443" t="str">
        <f>+J6</f>
        <v>CUADRILLA DE INSTALACIÓNES (BB)</v>
      </c>
      <c r="C707" s="444" t="s">
        <v>887</v>
      </c>
      <c r="D707" s="445">
        <v>0.1</v>
      </c>
      <c r="E707" s="446">
        <f>+L6</f>
        <v>35069.629374999997</v>
      </c>
      <c r="F707" s="445">
        <f t="shared" si="47"/>
        <v>3506.9629375</v>
      </c>
    </row>
    <row r="709" spans="1:8" ht="31.5">
      <c r="A709" s="483" t="s">
        <v>406</v>
      </c>
      <c r="B709" s="484" t="s">
        <v>445</v>
      </c>
      <c r="C709" s="485" t="s">
        <v>178</v>
      </c>
      <c r="D709" s="486"/>
      <c r="E709" s="487"/>
      <c r="F709" s="488">
        <f>ROUND(SUM(F710:F713),0)</f>
        <v>104412</v>
      </c>
      <c r="H709" s="435">
        <f>ROUND(F709*1.3,0)</f>
        <v>135736</v>
      </c>
    </row>
    <row r="710" spans="1:8" ht="15.75">
      <c r="A710" s="461"/>
      <c r="B710" s="443" t="s">
        <v>1082</v>
      </c>
      <c r="C710" s="444" t="s">
        <v>178</v>
      </c>
      <c r="D710" s="445">
        <v>1</v>
      </c>
      <c r="E710" s="446">
        <v>96000</v>
      </c>
      <c r="F710" s="445">
        <f t="shared" ref="F710:F713" si="48">+D710*E710</f>
        <v>96000</v>
      </c>
    </row>
    <row r="711" spans="1:8" ht="15.75">
      <c r="A711" s="461"/>
      <c r="B711" s="443" t="s">
        <v>904</v>
      </c>
      <c r="C711" s="444" t="s">
        <v>623</v>
      </c>
      <c r="D711" s="445">
        <v>0.05</v>
      </c>
      <c r="E711" s="446">
        <f>SUM(F710:F710)</f>
        <v>96000</v>
      </c>
      <c r="F711" s="445">
        <f t="shared" si="48"/>
        <v>4800</v>
      </c>
    </row>
    <row r="712" spans="1:8" ht="15.75">
      <c r="A712" s="461"/>
      <c r="B712" s="443" t="s">
        <v>884</v>
      </c>
      <c r="C712" s="444" t="s">
        <v>885</v>
      </c>
      <c r="D712" s="445">
        <v>0.03</v>
      </c>
      <c r="E712" s="446">
        <f>+F713</f>
        <v>3506.9629375</v>
      </c>
      <c r="F712" s="445">
        <f t="shared" si="48"/>
        <v>105.208888125</v>
      </c>
    </row>
    <row r="713" spans="1:8" ht="15.75">
      <c r="A713" s="461"/>
      <c r="B713" s="443" t="str">
        <f>+J6</f>
        <v>CUADRILLA DE INSTALACIÓNES (BB)</v>
      </c>
      <c r="C713" s="444" t="s">
        <v>887</v>
      </c>
      <c r="D713" s="445">
        <v>0.1</v>
      </c>
      <c r="E713" s="446">
        <f>+L6</f>
        <v>35069.629374999997</v>
      </c>
      <c r="F713" s="445">
        <f t="shared" si="48"/>
        <v>3506.9629375</v>
      </c>
    </row>
    <row r="715" spans="1:8" ht="162.75" customHeight="1">
      <c r="A715" s="483" t="s">
        <v>407</v>
      </c>
      <c r="B715" s="484" t="s">
        <v>446</v>
      </c>
      <c r="C715" s="485" t="s">
        <v>178</v>
      </c>
      <c r="D715" s="486"/>
      <c r="E715" s="487"/>
      <c r="F715" s="488">
        <f>ROUND(SUM(F716:F719),0)</f>
        <v>51533800</v>
      </c>
      <c r="H715" s="435">
        <f>ROUND(F715*1.3,0)</f>
        <v>66993940</v>
      </c>
    </row>
    <row r="716" spans="1:8" ht="31.5">
      <c r="A716" s="461"/>
      <c r="B716" s="443" t="s">
        <v>1083</v>
      </c>
      <c r="C716" s="444" t="s">
        <v>178</v>
      </c>
      <c r="D716" s="445">
        <v>1</v>
      </c>
      <c r="E716" s="446">
        <v>50659387.836490527</v>
      </c>
      <c r="F716" s="445">
        <f t="shared" ref="F716:F719" si="49">+D716*E716</f>
        <v>50659387.836490527</v>
      </c>
    </row>
    <row r="717" spans="1:8" ht="15.75">
      <c r="A717" s="461"/>
      <c r="B717" s="443" t="s">
        <v>919</v>
      </c>
      <c r="C717" s="444" t="s">
        <v>623</v>
      </c>
      <c r="D717" s="445">
        <v>3.0000000000000001E-3</v>
      </c>
      <c r="E717" s="446">
        <f>SUM(F716:F716)</f>
        <v>50659387.836490527</v>
      </c>
      <c r="F717" s="445">
        <f t="shared" si="49"/>
        <v>151978.16350947157</v>
      </c>
    </row>
    <row r="718" spans="1:8" ht="15.75">
      <c r="A718" s="461"/>
      <c r="B718" s="443" t="s">
        <v>884</v>
      </c>
      <c r="C718" s="444" t="s">
        <v>885</v>
      </c>
      <c r="D718" s="445">
        <v>0.03</v>
      </c>
      <c r="E718" s="446">
        <f>+F719</f>
        <v>701392.58749999991</v>
      </c>
      <c r="F718" s="445">
        <f t="shared" si="49"/>
        <v>21041.777624999995</v>
      </c>
    </row>
    <row r="719" spans="1:8" ht="15.75">
      <c r="A719" s="461"/>
      <c r="B719" s="443" t="str">
        <f>+J6</f>
        <v>CUADRILLA DE INSTALACIÓNES (BB)</v>
      </c>
      <c r="C719" s="444" t="s">
        <v>887</v>
      </c>
      <c r="D719" s="445">
        <v>20</v>
      </c>
      <c r="E719" s="446">
        <f>+L6</f>
        <v>35069.629374999997</v>
      </c>
      <c r="F719" s="445">
        <f t="shared" si="49"/>
        <v>701392.58749999991</v>
      </c>
    </row>
    <row r="721" spans="1:8" ht="81" customHeight="1">
      <c r="A721" s="483" t="s">
        <v>408</v>
      </c>
      <c r="B721" s="484" t="s">
        <v>447</v>
      </c>
      <c r="C721" s="485" t="s">
        <v>178</v>
      </c>
      <c r="D721" s="486"/>
      <c r="E721" s="487"/>
      <c r="F721" s="488">
        <f>ROUND(SUM(F722:F725),0)</f>
        <v>3264999</v>
      </c>
      <c r="H721" s="435">
        <f>ROUND(F721*1.3,0)</f>
        <v>4244499</v>
      </c>
    </row>
    <row r="722" spans="1:8" ht="78.75">
      <c r="A722" s="461"/>
      <c r="B722" s="443" t="s">
        <v>447</v>
      </c>
      <c r="C722" s="444" t="s">
        <v>178</v>
      </c>
      <c r="D722" s="445">
        <v>1</v>
      </c>
      <c r="E722" s="493">
        <v>3158900</v>
      </c>
      <c r="F722" s="445">
        <f t="shared" ref="F722:F725" si="50">+D722*E722</f>
        <v>3158900</v>
      </c>
    </row>
    <row r="723" spans="1:8" ht="15.75">
      <c r="A723" s="461"/>
      <c r="B723" s="443" t="s">
        <v>919</v>
      </c>
      <c r="C723" s="444" t="s">
        <v>623</v>
      </c>
      <c r="D723" s="445">
        <v>5.0000000000000001E-3</v>
      </c>
      <c r="E723" s="446">
        <f>SUM(F722:F722)</f>
        <v>3158900</v>
      </c>
      <c r="F723" s="445">
        <f t="shared" si="50"/>
        <v>15794.5</v>
      </c>
    </row>
    <row r="724" spans="1:8" ht="15.75">
      <c r="A724" s="461"/>
      <c r="B724" s="443" t="s">
        <v>884</v>
      </c>
      <c r="C724" s="444" t="s">
        <v>885</v>
      </c>
      <c r="D724" s="445">
        <v>0.03</v>
      </c>
      <c r="E724" s="446">
        <f>+F725</f>
        <v>87674.073437499988</v>
      </c>
      <c r="F724" s="445">
        <f t="shared" si="50"/>
        <v>2630.2222031249994</v>
      </c>
    </row>
    <row r="725" spans="1:8" ht="15.75">
      <c r="A725" s="461"/>
      <c r="B725" s="443" t="str">
        <f>+J6</f>
        <v>CUADRILLA DE INSTALACIÓNES (BB)</v>
      </c>
      <c r="C725" s="444" t="s">
        <v>887</v>
      </c>
      <c r="D725" s="445">
        <v>2.5</v>
      </c>
      <c r="E725" s="446">
        <f>+L6</f>
        <v>35069.629374999997</v>
      </c>
      <c r="F725" s="445">
        <f t="shared" si="50"/>
        <v>87674.073437499988</v>
      </c>
    </row>
    <row r="727" spans="1:8" ht="33.75" customHeight="1">
      <c r="A727" s="483" t="s">
        <v>409</v>
      </c>
      <c r="B727" s="484" t="s">
        <v>448</v>
      </c>
      <c r="C727" s="485" t="s">
        <v>174</v>
      </c>
      <c r="D727" s="486"/>
      <c r="E727" s="487"/>
      <c r="F727" s="488">
        <f>ROUND(SUM(F728:F731),0)</f>
        <v>22355</v>
      </c>
      <c r="H727" s="435">
        <f>ROUND(F727*1.3,0)</f>
        <v>29062</v>
      </c>
    </row>
    <row r="728" spans="1:8" ht="15.75">
      <c r="A728" s="461"/>
      <c r="B728" s="443" t="s">
        <v>1084</v>
      </c>
      <c r="C728" s="444" t="s">
        <v>178</v>
      </c>
      <c r="D728" s="445">
        <v>1</v>
      </c>
      <c r="E728" s="446">
        <v>17850</v>
      </c>
      <c r="F728" s="445">
        <f t="shared" ref="F728:F731" si="51">+D728*E728</f>
        <v>17850</v>
      </c>
    </row>
    <row r="729" spans="1:8" ht="15.75">
      <c r="A729" s="461"/>
      <c r="B729" s="443" t="s">
        <v>904</v>
      </c>
      <c r="C729" s="444" t="s">
        <v>623</v>
      </c>
      <c r="D729" s="445">
        <v>0.05</v>
      </c>
      <c r="E729" s="446">
        <f>SUM(F728:F728)</f>
        <v>17850</v>
      </c>
      <c r="F729" s="445">
        <f t="shared" si="51"/>
        <v>892.5</v>
      </c>
    </row>
    <row r="730" spans="1:8" ht="15.75">
      <c r="A730" s="461"/>
      <c r="B730" s="443" t="s">
        <v>884</v>
      </c>
      <c r="C730" s="444" t="s">
        <v>885</v>
      </c>
      <c r="D730" s="445">
        <v>0.03</v>
      </c>
      <c r="E730" s="446">
        <f>+F731</f>
        <v>3506.9629375</v>
      </c>
      <c r="F730" s="445">
        <f t="shared" si="51"/>
        <v>105.208888125</v>
      </c>
    </row>
    <row r="731" spans="1:8" ht="15.75">
      <c r="A731" s="461"/>
      <c r="B731" s="443" t="str">
        <f>+J6</f>
        <v>CUADRILLA DE INSTALACIÓNES (BB)</v>
      </c>
      <c r="C731" s="444" t="s">
        <v>887</v>
      </c>
      <c r="D731" s="445">
        <v>0.1</v>
      </c>
      <c r="E731" s="446">
        <f>+L6</f>
        <v>35069.629374999997</v>
      </c>
      <c r="F731" s="445">
        <f t="shared" si="51"/>
        <v>3506.9629375</v>
      </c>
    </row>
    <row r="733" spans="1:8" ht="31.5">
      <c r="A733" s="483" t="s">
        <v>410</v>
      </c>
      <c r="B733" s="484" t="s">
        <v>449</v>
      </c>
      <c r="C733" s="485" t="s">
        <v>174</v>
      </c>
      <c r="D733" s="486"/>
      <c r="E733" s="487"/>
      <c r="F733" s="488">
        <f>ROUND(SUM(F734:F738),0)</f>
        <v>23249</v>
      </c>
      <c r="H733" s="435">
        <f>ROUND(F733*1.3,0)</f>
        <v>30224</v>
      </c>
    </row>
    <row r="734" spans="1:8" ht="15.75">
      <c r="A734" s="461"/>
      <c r="B734" s="443" t="s">
        <v>1085</v>
      </c>
      <c r="C734" s="444" t="s">
        <v>178</v>
      </c>
      <c r="D734" s="445">
        <v>1</v>
      </c>
      <c r="E734" s="446">
        <v>18609</v>
      </c>
      <c r="F734" s="445">
        <f t="shared" ref="F734:F738" si="52">+D734*E734</f>
        <v>18609</v>
      </c>
    </row>
    <row r="735" spans="1:8" ht="15.75">
      <c r="A735" s="461"/>
      <c r="B735" s="443" t="s">
        <v>904</v>
      </c>
      <c r="C735" s="444" t="s">
        <v>623</v>
      </c>
      <c r="D735" s="445">
        <v>0.05</v>
      </c>
      <c r="E735" s="446">
        <f>SUM(F734:F734)</f>
        <v>18609</v>
      </c>
      <c r="F735" s="445">
        <f t="shared" si="52"/>
        <v>930.45</v>
      </c>
    </row>
    <row r="736" spans="1:8" ht="15.75">
      <c r="A736" s="461"/>
      <c r="B736" s="443" t="s">
        <v>919</v>
      </c>
      <c r="C736" s="444" t="s">
        <v>623</v>
      </c>
      <c r="D736" s="445">
        <v>5.0000000000000001E-3</v>
      </c>
      <c r="E736" s="446">
        <f>SUM(F734:F735)</f>
        <v>19539.45</v>
      </c>
      <c r="F736" s="445">
        <f t="shared" si="52"/>
        <v>97.697250000000011</v>
      </c>
    </row>
    <row r="737" spans="1:8" ht="15.75">
      <c r="A737" s="461"/>
      <c r="B737" s="443" t="s">
        <v>884</v>
      </c>
      <c r="C737" s="444" t="s">
        <v>885</v>
      </c>
      <c r="D737" s="445">
        <v>0.03</v>
      </c>
      <c r="E737" s="446">
        <f>+F738</f>
        <v>3506.9629375</v>
      </c>
      <c r="F737" s="445">
        <f t="shared" si="52"/>
        <v>105.208888125</v>
      </c>
    </row>
    <row r="738" spans="1:8" ht="15.75">
      <c r="A738" s="461"/>
      <c r="B738" s="443" t="str">
        <f>+J6</f>
        <v>CUADRILLA DE INSTALACIÓNES (BB)</v>
      </c>
      <c r="C738" s="444" t="s">
        <v>887</v>
      </c>
      <c r="D738" s="445">
        <v>0.1</v>
      </c>
      <c r="E738" s="446">
        <f>+L6</f>
        <v>35069.629374999997</v>
      </c>
      <c r="F738" s="445">
        <f t="shared" si="52"/>
        <v>3506.9629375</v>
      </c>
    </row>
    <row r="740" spans="1:8" ht="31.5">
      <c r="A740" s="483" t="s">
        <v>411</v>
      </c>
      <c r="B740" s="484" t="s">
        <v>450</v>
      </c>
      <c r="C740" s="485" t="s">
        <v>174</v>
      </c>
      <c r="D740" s="486"/>
      <c r="E740" s="487"/>
      <c r="F740" s="488">
        <f>ROUND(SUM(F741:F745),0)</f>
        <v>35525</v>
      </c>
      <c r="H740" s="435">
        <f>ROUND(F740*1.3,0)</f>
        <v>46183</v>
      </c>
    </row>
    <row r="741" spans="1:8" ht="15.75">
      <c r="A741" s="461"/>
      <c r="B741" s="443" t="s">
        <v>1086</v>
      </c>
      <c r="C741" s="444" t="s">
        <v>178</v>
      </c>
      <c r="D741" s="445">
        <v>1</v>
      </c>
      <c r="E741" s="446">
        <v>30242</v>
      </c>
      <c r="F741" s="445">
        <f t="shared" ref="F741:F745" si="53">+D741*E741</f>
        <v>30242</v>
      </c>
    </row>
    <row r="742" spans="1:8" ht="15.75">
      <c r="A742" s="461"/>
      <c r="B742" s="443" t="s">
        <v>904</v>
      </c>
      <c r="C742" s="444" t="s">
        <v>623</v>
      </c>
      <c r="D742" s="445">
        <v>0.05</v>
      </c>
      <c r="E742" s="446">
        <f>SUM(F741:F741)</f>
        <v>30242</v>
      </c>
      <c r="F742" s="445">
        <f t="shared" si="53"/>
        <v>1512.1000000000001</v>
      </c>
    </row>
    <row r="743" spans="1:8" ht="15.75">
      <c r="A743" s="461"/>
      <c r="B743" s="443" t="s">
        <v>919</v>
      </c>
      <c r="C743" s="444" t="s">
        <v>623</v>
      </c>
      <c r="D743" s="445">
        <v>5.0000000000000001E-3</v>
      </c>
      <c r="E743" s="446">
        <f>SUM(F741:F742)</f>
        <v>31754.1</v>
      </c>
      <c r="F743" s="445">
        <f t="shared" si="53"/>
        <v>158.7705</v>
      </c>
    </row>
    <row r="744" spans="1:8" ht="15.75">
      <c r="A744" s="461"/>
      <c r="B744" s="443" t="s">
        <v>884</v>
      </c>
      <c r="C744" s="444" t="s">
        <v>885</v>
      </c>
      <c r="D744" s="445">
        <v>0.03</v>
      </c>
      <c r="E744" s="446">
        <f>+F745</f>
        <v>3506.9629375</v>
      </c>
      <c r="F744" s="445">
        <f t="shared" si="53"/>
        <v>105.208888125</v>
      </c>
    </row>
    <row r="745" spans="1:8" ht="15.75">
      <c r="A745" s="461"/>
      <c r="B745" s="443" t="str">
        <f>+J6</f>
        <v>CUADRILLA DE INSTALACIÓNES (BB)</v>
      </c>
      <c r="C745" s="444" t="s">
        <v>887</v>
      </c>
      <c r="D745" s="445">
        <v>0.1</v>
      </c>
      <c r="E745" s="446">
        <f>+L6</f>
        <v>35069.629374999997</v>
      </c>
      <c r="F745" s="445">
        <f t="shared" si="53"/>
        <v>3506.9629375</v>
      </c>
    </row>
    <row r="747" spans="1:8" ht="31.5">
      <c r="A747" s="483" t="s">
        <v>412</v>
      </c>
      <c r="B747" s="484" t="s">
        <v>451</v>
      </c>
      <c r="C747" s="485" t="s">
        <v>174</v>
      </c>
      <c r="D747" s="486"/>
      <c r="E747" s="487"/>
      <c r="F747" s="488">
        <f>ROUND(SUM(F748:F752),0)</f>
        <v>49620</v>
      </c>
      <c r="H747" s="435">
        <f>ROUND(F747*1.3,0)</f>
        <v>64506</v>
      </c>
    </row>
    <row r="748" spans="1:8" ht="15.75">
      <c r="A748" s="461"/>
      <c r="B748" s="443" t="s">
        <v>1087</v>
      </c>
      <c r="C748" s="444" t="s">
        <v>178</v>
      </c>
      <c r="D748" s="445">
        <v>1</v>
      </c>
      <c r="E748" s="446">
        <v>43599</v>
      </c>
      <c r="F748" s="445">
        <f t="shared" ref="F748:F752" si="54">+D748*E748</f>
        <v>43599</v>
      </c>
    </row>
    <row r="749" spans="1:8" ht="15.75">
      <c r="A749" s="461"/>
      <c r="B749" s="443" t="s">
        <v>904</v>
      </c>
      <c r="C749" s="444" t="s">
        <v>623</v>
      </c>
      <c r="D749" s="445">
        <v>0.05</v>
      </c>
      <c r="E749" s="446">
        <f>SUM(F748:F748)</f>
        <v>43599</v>
      </c>
      <c r="F749" s="445">
        <f t="shared" si="54"/>
        <v>2179.9500000000003</v>
      </c>
    </row>
    <row r="750" spans="1:8" ht="15.75">
      <c r="A750" s="461"/>
      <c r="B750" s="443" t="s">
        <v>919</v>
      </c>
      <c r="C750" s="444" t="s">
        <v>623</v>
      </c>
      <c r="D750" s="445">
        <v>5.0000000000000001E-3</v>
      </c>
      <c r="E750" s="446">
        <f>SUM(F748:F749)</f>
        <v>45778.95</v>
      </c>
      <c r="F750" s="445">
        <f t="shared" si="54"/>
        <v>228.89474999999999</v>
      </c>
    </row>
    <row r="751" spans="1:8" ht="15.75">
      <c r="A751" s="461"/>
      <c r="B751" s="443" t="s">
        <v>884</v>
      </c>
      <c r="C751" s="444" t="s">
        <v>885</v>
      </c>
      <c r="D751" s="445">
        <v>0.03</v>
      </c>
      <c r="E751" s="446">
        <f>+F752</f>
        <v>3506.9629375</v>
      </c>
      <c r="F751" s="445">
        <f t="shared" si="54"/>
        <v>105.208888125</v>
      </c>
    </row>
    <row r="752" spans="1:8" ht="15.75">
      <c r="A752" s="461"/>
      <c r="B752" s="443" t="str">
        <f>+J6</f>
        <v>CUADRILLA DE INSTALACIÓNES (BB)</v>
      </c>
      <c r="C752" s="444" t="s">
        <v>887</v>
      </c>
      <c r="D752" s="445">
        <v>0.1</v>
      </c>
      <c r="E752" s="446">
        <f>+L6</f>
        <v>35069.629374999997</v>
      </c>
      <c r="F752" s="445">
        <f t="shared" si="54"/>
        <v>3506.9629375</v>
      </c>
    </row>
    <row r="754" spans="1:8" ht="24">
      <c r="A754" s="483" t="s">
        <v>413</v>
      </c>
      <c r="B754" s="484" t="s">
        <v>452</v>
      </c>
      <c r="C754" s="485" t="s">
        <v>174</v>
      </c>
      <c r="D754" s="486"/>
      <c r="E754" s="487"/>
      <c r="F754" s="488">
        <f>ROUND(SUM(F755:F759),0)</f>
        <v>188440</v>
      </c>
      <c r="H754" s="435">
        <f>ROUND(F754*1.3,0)</f>
        <v>244972</v>
      </c>
    </row>
    <row r="755" spans="1:8" ht="15.75">
      <c r="A755" s="461"/>
      <c r="B755" s="443" t="s">
        <v>452</v>
      </c>
      <c r="C755" s="444" t="s">
        <v>178</v>
      </c>
      <c r="D755" s="445">
        <v>1</v>
      </c>
      <c r="E755" s="446">
        <v>175151</v>
      </c>
      <c r="F755" s="445">
        <f t="shared" ref="F755:F759" si="55">+D755*E755</f>
        <v>175151</v>
      </c>
    </row>
    <row r="756" spans="1:8" ht="15.75">
      <c r="A756" s="461"/>
      <c r="B756" s="443" t="s">
        <v>904</v>
      </c>
      <c r="C756" s="444" t="s">
        <v>623</v>
      </c>
      <c r="D756" s="445">
        <v>0.05</v>
      </c>
      <c r="E756" s="446">
        <f>SUM(F755:F755)</f>
        <v>175151</v>
      </c>
      <c r="F756" s="445">
        <f t="shared" si="55"/>
        <v>8757.5500000000011</v>
      </c>
    </row>
    <row r="757" spans="1:8" ht="15.75">
      <c r="A757" s="461"/>
      <c r="B757" s="443" t="s">
        <v>919</v>
      </c>
      <c r="C757" s="444" t="s">
        <v>623</v>
      </c>
      <c r="D757" s="445">
        <v>5.0000000000000001E-3</v>
      </c>
      <c r="E757" s="446">
        <f>SUM(F755:F756)</f>
        <v>183908.55</v>
      </c>
      <c r="F757" s="445">
        <f t="shared" si="55"/>
        <v>919.54274999999996</v>
      </c>
    </row>
    <row r="758" spans="1:8" ht="15.75">
      <c r="A758" s="461"/>
      <c r="B758" s="443" t="s">
        <v>884</v>
      </c>
      <c r="C758" s="444" t="s">
        <v>885</v>
      </c>
      <c r="D758" s="445">
        <v>0.03</v>
      </c>
      <c r="E758" s="446">
        <f>+F759</f>
        <v>3506.9629375</v>
      </c>
      <c r="F758" s="445">
        <f t="shared" si="55"/>
        <v>105.208888125</v>
      </c>
    </row>
    <row r="759" spans="1:8" ht="15.75">
      <c r="A759" s="461"/>
      <c r="B759" s="443" t="str">
        <f>+J6</f>
        <v>CUADRILLA DE INSTALACIÓNES (BB)</v>
      </c>
      <c r="C759" s="444" t="s">
        <v>887</v>
      </c>
      <c r="D759" s="445">
        <v>0.1</v>
      </c>
      <c r="E759" s="446">
        <f>+L6</f>
        <v>35069.629374999997</v>
      </c>
      <c r="F759" s="445">
        <f t="shared" si="55"/>
        <v>3506.9629375</v>
      </c>
    </row>
    <row r="761" spans="1:8" ht="24">
      <c r="A761" s="483" t="s">
        <v>414</v>
      </c>
      <c r="B761" s="484" t="s">
        <v>453</v>
      </c>
      <c r="C761" s="485" t="s">
        <v>178</v>
      </c>
      <c r="D761" s="486"/>
      <c r="E761" s="487"/>
      <c r="F761" s="488">
        <f>ROUND(SUM(F762:F765),0)</f>
        <v>858987</v>
      </c>
      <c r="H761" s="435">
        <f>ROUND(F761*1.3,0)</f>
        <v>1116683</v>
      </c>
    </row>
    <row r="762" spans="1:8" ht="15.75">
      <c r="A762" s="461"/>
      <c r="B762" s="443" t="s">
        <v>453</v>
      </c>
      <c r="C762" s="444" t="s">
        <v>178</v>
      </c>
      <c r="D762" s="445">
        <v>1</v>
      </c>
      <c r="E762" s="446">
        <v>815675</v>
      </c>
      <c r="F762" s="445">
        <f t="shared" ref="F762:F765" si="56">+D762*E762</f>
        <v>815675</v>
      </c>
    </row>
    <row r="763" spans="1:8" ht="15.75">
      <c r="A763" s="461"/>
      <c r="B763" s="443" t="s">
        <v>904</v>
      </c>
      <c r="C763" s="444" t="s">
        <v>623</v>
      </c>
      <c r="D763" s="445">
        <v>0.05</v>
      </c>
      <c r="E763" s="446">
        <f>SUM(F762:F762)</f>
        <v>815675</v>
      </c>
      <c r="F763" s="445">
        <f t="shared" si="56"/>
        <v>40783.75</v>
      </c>
    </row>
    <row r="764" spans="1:8" ht="15.75">
      <c r="A764" s="461"/>
      <c r="B764" s="443" t="s">
        <v>884</v>
      </c>
      <c r="C764" s="444" t="s">
        <v>885</v>
      </c>
      <c r="D764" s="445">
        <v>0.03</v>
      </c>
      <c r="E764" s="446">
        <f>+F765</f>
        <v>2454.8740562500002</v>
      </c>
      <c r="F764" s="445">
        <f t="shared" si="56"/>
        <v>73.646221687500002</v>
      </c>
    </row>
    <row r="765" spans="1:8" ht="15.75">
      <c r="A765" s="461"/>
      <c r="B765" s="443" t="str">
        <f>+J6</f>
        <v>CUADRILLA DE INSTALACIÓNES (BB)</v>
      </c>
      <c r="C765" s="444" t="s">
        <v>887</v>
      </c>
      <c r="D765" s="445">
        <v>7.0000000000000007E-2</v>
      </c>
      <c r="E765" s="446">
        <f>+L6</f>
        <v>35069.629374999997</v>
      </c>
      <c r="F765" s="445">
        <f t="shared" si="56"/>
        <v>2454.8740562500002</v>
      </c>
    </row>
    <row r="767" spans="1:8" ht="38.25" customHeight="1">
      <c r="A767" s="483" t="s">
        <v>415</v>
      </c>
      <c r="B767" s="484" t="s">
        <v>454</v>
      </c>
      <c r="C767" s="485" t="s">
        <v>178</v>
      </c>
      <c r="D767" s="486"/>
      <c r="E767" s="487"/>
      <c r="F767" s="488">
        <f>ROUND(SUM(F768:F771),0)</f>
        <v>165816</v>
      </c>
      <c r="H767" s="435">
        <f>ROUND(F767*1.3,0)</f>
        <v>215561</v>
      </c>
    </row>
    <row r="768" spans="1:8" ht="15.75">
      <c r="A768" s="461"/>
      <c r="B768" s="443" t="s">
        <v>1088</v>
      </c>
      <c r="C768" s="444" t="s">
        <v>178</v>
      </c>
      <c r="D768" s="445">
        <v>1</v>
      </c>
      <c r="E768" s="446">
        <v>154480</v>
      </c>
      <c r="F768" s="445">
        <f t="shared" ref="F768:F771" si="57">+D768*E768</f>
        <v>154480</v>
      </c>
    </row>
    <row r="769" spans="1:8" ht="15.75">
      <c r="A769" s="461"/>
      <c r="B769" s="443" t="s">
        <v>904</v>
      </c>
      <c r="C769" s="444" t="s">
        <v>623</v>
      </c>
      <c r="D769" s="445">
        <v>0.05</v>
      </c>
      <c r="E769" s="446">
        <f>SUM(F768:F768)</f>
        <v>154480</v>
      </c>
      <c r="F769" s="445">
        <f t="shared" si="57"/>
        <v>7724</v>
      </c>
    </row>
    <row r="770" spans="1:8" ht="15.75">
      <c r="A770" s="461"/>
      <c r="B770" s="443" t="s">
        <v>884</v>
      </c>
      <c r="C770" s="444" t="s">
        <v>885</v>
      </c>
      <c r="D770" s="445">
        <v>0.03</v>
      </c>
      <c r="E770" s="446">
        <f>+F771</f>
        <v>3506.9629375</v>
      </c>
      <c r="F770" s="445">
        <f t="shared" si="57"/>
        <v>105.208888125</v>
      </c>
    </row>
    <row r="771" spans="1:8" ht="15.75">
      <c r="A771" s="461"/>
      <c r="B771" s="443" t="str">
        <f>+J6</f>
        <v>CUADRILLA DE INSTALACIÓNES (BB)</v>
      </c>
      <c r="C771" s="444" t="s">
        <v>887</v>
      </c>
      <c r="D771" s="445">
        <v>0.1</v>
      </c>
      <c r="E771" s="446">
        <f>+L6</f>
        <v>35069.629374999997</v>
      </c>
      <c r="F771" s="445">
        <f t="shared" si="57"/>
        <v>3506.9629375</v>
      </c>
    </row>
    <row r="773" spans="1:8" ht="31.5">
      <c r="A773" s="483" t="s">
        <v>416</v>
      </c>
      <c r="B773" s="484" t="s">
        <v>455</v>
      </c>
      <c r="C773" s="485" t="s">
        <v>178</v>
      </c>
      <c r="D773" s="486"/>
      <c r="E773" s="487"/>
      <c r="F773" s="488">
        <f>ROUND(SUM(F774:F777),0)</f>
        <v>176862</v>
      </c>
      <c r="H773" s="435">
        <f>ROUND(F773*1.3,0)</f>
        <v>229921</v>
      </c>
    </row>
    <row r="774" spans="1:8" ht="15.75">
      <c r="A774" s="461"/>
      <c r="B774" s="443" t="s">
        <v>1089</v>
      </c>
      <c r="C774" s="444" t="s">
        <v>178</v>
      </c>
      <c r="D774" s="445">
        <v>1</v>
      </c>
      <c r="E774" s="446">
        <v>165000</v>
      </c>
      <c r="F774" s="445">
        <f t="shared" ref="F774:F777" si="58">+D774*E774</f>
        <v>165000</v>
      </c>
    </row>
    <row r="775" spans="1:8" ht="15.75">
      <c r="A775" s="461"/>
      <c r="B775" s="443" t="s">
        <v>904</v>
      </c>
      <c r="C775" s="444" t="s">
        <v>623</v>
      </c>
      <c r="D775" s="445">
        <v>0.05</v>
      </c>
      <c r="E775" s="446">
        <f>SUM(F774:F774)</f>
        <v>165000</v>
      </c>
      <c r="F775" s="445">
        <f t="shared" si="58"/>
        <v>8250</v>
      </c>
    </row>
    <row r="776" spans="1:8" ht="15.75">
      <c r="A776" s="461"/>
      <c r="B776" s="443" t="s">
        <v>884</v>
      </c>
      <c r="C776" s="444" t="s">
        <v>885</v>
      </c>
      <c r="D776" s="445">
        <v>0.03</v>
      </c>
      <c r="E776" s="446">
        <f>+F777</f>
        <v>3506.9629375</v>
      </c>
      <c r="F776" s="445">
        <f t="shared" si="58"/>
        <v>105.208888125</v>
      </c>
    </row>
    <row r="777" spans="1:8" ht="15.75">
      <c r="A777" s="461"/>
      <c r="B777" s="443" t="str">
        <f>+J6</f>
        <v>CUADRILLA DE INSTALACIÓNES (BB)</v>
      </c>
      <c r="C777" s="444" t="s">
        <v>887</v>
      </c>
      <c r="D777" s="445">
        <v>0.1</v>
      </c>
      <c r="E777" s="446">
        <f>+L6</f>
        <v>35069.629374999997</v>
      </c>
      <c r="F777" s="445">
        <f t="shared" si="58"/>
        <v>3506.9629375</v>
      </c>
    </row>
    <row r="779" spans="1:8" ht="31.5">
      <c r="A779" s="483" t="s">
        <v>417</v>
      </c>
      <c r="B779" s="484" t="s">
        <v>456</v>
      </c>
      <c r="C779" s="485" t="s">
        <v>178</v>
      </c>
      <c r="D779" s="486"/>
      <c r="E779" s="487"/>
      <c r="F779" s="488">
        <f>ROUND(SUM(F780:F783),0)</f>
        <v>15571</v>
      </c>
      <c r="H779" s="435">
        <f>ROUND(F779*1.3,0)</f>
        <v>20242</v>
      </c>
    </row>
    <row r="780" spans="1:8" ht="15.75">
      <c r="A780" s="461"/>
      <c r="B780" s="443" t="s">
        <v>1090</v>
      </c>
      <c r="C780" s="444" t="s">
        <v>178</v>
      </c>
      <c r="D780" s="445">
        <v>1</v>
      </c>
      <c r="E780" s="446">
        <v>11389</v>
      </c>
      <c r="F780" s="445">
        <f t="shared" ref="F780:F783" si="59">+D780*E780</f>
        <v>11389</v>
      </c>
    </row>
    <row r="781" spans="1:8" ht="15.75">
      <c r="A781" s="461"/>
      <c r="B781" s="443" t="s">
        <v>904</v>
      </c>
      <c r="C781" s="444" t="s">
        <v>623</v>
      </c>
      <c r="D781" s="445">
        <v>0.05</v>
      </c>
      <c r="E781" s="446">
        <f>SUM(F780:F780)</f>
        <v>11389</v>
      </c>
      <c r="F781" s="445">
        <f t="shared" si="59"/>
        <v>569.45000000000005</v>
      </c>
    </row>
    <row r="782" spans="1:8" ht="15.75">
      <c r="A782" s="461"/>
      <c r="B782" s="443" t="s">
        <v>884</v>
      </c>
      <c r="C782" s="444" t="s">
        <v>885</v>
      </c>
      <c r="D782" s="445">
        <v>0.03</v>
      </c>
      <c r="E782" s="446">
        <f>+F783</f>
        <v>3506.9629375</v>
      </c>
      <c r="F782" s="445">
        <f t="shared" si="59"/>
        <v>105.208888125</v>
      </c>
    </row>
    <row r="783" spans="1:8" ht="15.75">
      <c r="A783" s="461"/>
      <c r="B783" s="443" t="str">
        <f>+J6</f>
        <v>CUADRILLA DE INSTALACIÓNES (BB)</v>
      </c>
      <c r="C783" s="444" t="s">
        <v>887</v>
      </c>
      <c r="D783" s="445">
        <v>0.1</v>
      </c>
      <c r="E783" s="446">
        <f>+L6</f>
        <v>35069.629374999997</v>
      </c>
      <c r="F783" s="445">
        <f t="shared" si="59"/>
        <v>3506.9629375</v>
      </c>
    </row>
    <row r="785" spans="1:8" ht="31.5">
      <c r="A785" s="483" t="s">
        <v>418</v>
      </c>
      <c r="B785" s="484" t="s">
        <v>457</v>
      </c>
      <c r="C785" s="485" t="s">
        <v>178</v>
      </c>
      <c r="D785" s="486"/>
      <c r="E785" s="487"/>
      <c r="F785" s="488">
        <f>ROUND(SUM(F786:F789),0)</f>
        <v>64503</v>
      </c>
      <c r="H785" s="435">
        <f>ROUND(F785*1.3,0)</f>
        <v>83854</v>
      </c>
    </row>
    <row r="786" spans="1:8" ht="15.75">
      <c r="A786" s="461"/>
      <c r="B786" s="443" t="s">
        <v>1091</v>
      </c>
      <c r="C786" s="444" t="s">
        <v>178</v>
      </c>
      <c r="D786" s="445">
        <v>1</v>
      </c>
      <c r="E786" s="446">
        <v>57991</v>
      </c>
      <c r="F786" s="445">
        <f t="shared" ref="F786:F789" si="60">+D786*E786</f>
        <v>57991</v>
      </c>
    </row>
    <row r="787" spans="1:8" ht="15.75">
      <c r="A787" s="461"/>
      <c r="B787" s="443" t="s">
        <v>904</v>
      </c>
      <c r="C787" s="444" t="s">
        <v>623</v>
      </c>
      <c r="D787" s="445">
        <v>0.05</v>
      </c>
      <c r="E787" s="446">
        <f>SUM(F786:F786)</f>
        <v>57991</v>
      </c>
      <c r="F787" s="445">
        <f t="shared" si="60"/>
        <v>2899.55</v>
      </c>
    </row>
    <row r="788" spans="1:8" ht="15.75">
      <c r="A788" s="461"/>
      <c r="B788" s="443" t="s">
        <v>884</v>
      </c>
      <c r="C788" s="444" t="s">
        <v>885</v>
      </c>
      <c r="D788" s="445">
        <v>0.03</v>
      </c>
      <c r="E788" s="446">
        <f>+F789</f>
        <v>3506.9629375</v>
      </c>
      <c r="F788" s="445">
        <f t="shared" si="60"/>
        <v>105.208888125</v>
      </c>
    </row>
    <row r="789" spans="1:8" ht="15.75">
      <c r="A789" s="461"/>
      <c r="B789" s="443" t="str">
        <f>+J6</f>
        <v>CUADRILLA DE INSTALACIÓNES (BB)</v>
      </c>
      <c r="C789" s="444" t="s">
        <v>887</v>
      </c>
      <c r="D789" s="445">
        <v>0.1</v>
      </c>
      <c r="E789" s="446">
        <f>+L6</f>
        <v>35069.629374999997</v>
      </c>
      <c r="F789" s="445">
        <f t="shared" si="60"/>
        <v>3506.9629375</v>
      </c>
    </row>
    <row r="791" spans="1:8" ht="31.5">
      <c r="A791" s="483" t="s">
        <v>419</v>
      </c>
      <c r="B791" s="484" t="s">
        <v>458</v>
      </c>
      <c r="C791" s="485" t="s">
        <v>178</v>
      </c>
      <c r="D791" s="486"/>
      <c r="E791" s="487"/>
      <c r="F791" s="488">
        <f>ROUND(SUM(F792:F794),0)</f>
        <v>133612</v>
      </c>
      <c r="H791" s="435">
        <f>ROUND(F791*1.3,0)</f>
        <v>173696</v>
      </c>
    </row>
    <row r="792" spans="1:8" ht="15.75">
      <c r="A792" s="461"/>
      <c r="B792" s="443" t="s">
        <v>1092</v>
      </c>
      <c r="C792" s="444" t="s">
        <v>178</v>
      </c>
      <c r="D792" s="445">
        <v>1</v>
      </c>
      <c r="E792" s="446">
        <v>130000</v>
      </c>
      <c r="F792" s="445">
        <f t="shared" ref="F792:F794" si="61">+D792*E792</f>
        <v>130000</v>
      </c>
    </row>
    <row r="793" spans="1:8" ht="15.75">
      <c r="A793" s="461"/>
      <c r="B793" s="443" t="s">
        <v>884</v>
      </c>
      <c r="C793" s="444" t="s">
        <v>885</v>
      </c>
      <c r="D793" s="445">
        <v>0.03</v>
      </c>
      <c r="E793" s="446">
        <f>+F794</f>
        <v>3506.9629375</v>
      </c>
      <c r="F793" s="445">
        <f t="shared" si="61"/>
        <v>105.208888125</v>
      </c>
    </row>
    <row r="794" spans="1:8" ht="15.75">
      <c r="A794" s="461"/>
      <c r="B794" s="443" t="str">
        <f>+J6</f>
        <v>CUADRILLA DE INSTALACIÓNES (BB)</v>
      </c>
      <c r="C794" s="444" t="s">
        <v>887</v>
      </c>
      <c r="D794" s="445">
        <v>0.1</v>
      </c>
      <c r="E794" s="446">
        <f>+L6</f>
        <v>35069.629374999997</v>
      </c>
      <c r="F794" s="445">
        <f t="shared" si="61"/>
        <v>3506.9629375</v>
      </c>
    </row>
    <row r="796" spans="1:8" ht="31.5">
      <c r="A796" s="483" t="s">
        <v>420</v>
      </c>
      <c r="B796" s="484" t="s">
        <v>459</v>
      </c>
      <c r="C796" s="485" t="s">
        <v>178</v>
      </c>
      <c r="D796" s="486"/>
      <c r="E796" s="487"/>
      <c r="F796" s="488">
        <f>ROUND(SUM(F797:F799),0)</f>
        <v>159862</v>
      </c>
      <c r="H796" s="435">
        <f>ROUND(F796*1.3,0)</f>
        <v>207821</v>
      </c>
    </row>
    <row r="797" spans="1:8" ht="15.75">
      <c r="A797" s="461"/>
      <c r="B797" s="443" t="s">
        <v>1093</v>
      </c>
      <c r="C797" s="444" t="s">
        <v>178</v>
      </c>
      <c r="D797" s="445">
        <v>1</v>
      </c>
      <c r="E797" s="446">
        <v>156250</v>
      </c>
      <c r="F797" s="445">
        <f t="shared" ref="F797:F799" si="62">+D797*E797</f>
        <v>156250</v>
      </c>
    </row>
    <row r="798" spans="1:8" ht="15.75">
      <c r="A798" s="461"/>
      <c r="B798" s="443" t="s">
        <v>884</v>
      </c>
      <c r="C798" s="444" t="s">
        <v>885</v>
      </c>
      <c r="D798" s="445">
        <v>0.03</v>
      </c>
      <c r="E798" s="446">
        <f>+F799</f>
        <v>3506.9629375</v>
      </c>
      <c r="F798" s="445">
        <f t="shared" si="62"/>
        <v>105.208888125</v>
      </c>
    </row>
    <row r="799" spans="1:8" ht="15.75">
      <c r="A799" s="461"/>
      <c r="B799" s="443" t="str">
        <f>+J6</f>
        <v>CUADRILLA DE INSTALACIÓNES (BB)</v>
      </c>
      <c r="C799" s="444" t="s">
        <v>887</v>
      </c>
      <c r="D799" s="445">
        <v>0.1</v>
      </c>
      <c r="E799" s="446">
        <f>+L6</f>
        <v>35069.629374999997</v>
      </c>
      <c r="F799" s="445">
        <f t="shared" si="62"/>
        <v>3506.9629375</v>
      </c>
    </row>
    <row r="801" spans="1:8" ht="31.5">
      <c r="A801" s="483" t="s">
        <v>421</v>
      </c>
      <c r="B801" s="484" t="s">
        <v>460</v>
      </c>
      <c r="C801" s="485" t="s">
        <v>178</v>
      </c>
      <c r="D801" s="486"/>
      <c r="E801" s="487"/>
      <c r="F801" s="488">
        <f>ROUND(SUM(F802:F804),0)</f>
        <v>158612</v>
      </c>
      <c r="H801" s="435">
        <f>ROUND(F801*1.3,0)</f>
        <v>206196</v>
      </c>
    </row>
    <row r="802" spans="1:8" ht="15.75">
      <c r="A802" s="461"/>
      <c r="B802" s="443" t="s">
        <v>1094</v>
      </c>
      <c r="C802" s="444" t="s">
        <v>178</v>
      </c>
      <c r="D802" s="445">
        <v>1</v>
      </c>
      <c r="E802" s="446">
        <v>155000</v>
      </c>
      <c r="F802" s="445">
        <f t="shared" ref="F802:F804" si="63">+D802*E802</f>
        <v>155000</v>
      </c>
    </row>
    <row r="803" spans="1:8" ht="15.75">
      <c r="A803" s="461"/>
      <c r="B803" s="443" t="s">
        <v>884</v>
      </c>
      <c r="C803" s="444" t="s">
        <v>885</v>
      </c>
      <c r="D803" s="445">
        <v>0.03</v>
      </c>
      <c r="E803" s="446">
        <f>+F804</f>
        <v>3506.9629375</v>
      </c>
      <c r="F803" s="445">
        <f t="shared" si="63"/>
        <v>105.208888125</v>
      </c>
    </row>
    <row r="804" spans="1:8" ht="15.75">
      <c r="A804" s="461"/>
      <c r="B804" s="443" t="str">
        <f>+J6</f>
        <v>CUADRILLA DE INSTALACIÓNES (BB)</v>
      </c>
      <c r="C804" s="444" t="s">
        <v>887</v>
      </c>
      <c r="D804" s="445">
        <v>0.1</v>
      </c>
      <c r="E804" s="446">
        <f>+L6</f>
        <v>35069.629374999997</v>
      </c>
      <c r="F804" s="445">
        <f t="shared" si="63"/>
        <v>3506.9629375</v>
      </c>
    </row>
    <row r="806" spans="1:8" ht="31.5">
      <c r="A806" s="483" t="s">
        <v>422</v>
      </c>
      <c r="B806" s="484" t="s">
        <v>461</v>
      </c>
      <c r="C806" s="485" t="s">
        <v>178</v>
      </c>
      <c r="D806" s="486"/>
      <c r="E806" s="487"/>
      <c r="F806" s="488">
        <f>ROUND(SUM(F807:F816),0)</f>
        <v>2006245</v>
      </c>
      <c r="H806" s="435">
        <f>ROUND(F806*1.3,0)</f>
        <v>2608119</v>
      </c>
    </row>
    <row r="807" spans="1:8" ht="31.5">
      <c r="A807" s="461"/>
      <c r="B807" s="443" t="s">
        <v>1095</v>
      </c>
      <c r="C807" s="444" t="s">
        <v>178</v>
      </c>
      <c r="D807" s="445">
        <v>1</v>
      </c>
      <c r="E807" s="446">
        <v>190000</v>
      </c>
      <c r="F807" s="445">
        <f>+D807*E807</f>
        <v>190000</v>
      </c>
    </row>
    <row r="808" spans="1:8" ht="31.5">
      <c r="A808" s="461"/>
      <c r="B808" s="443" t="s">
        <v>1096</v>
      </c>
      <c r="C808" s="444" t="s">
        <v>178</v>
      </c>
      <c r="D808" s="445">
        <v>1</v>
      </c>
      <c r="E808" s="446">
        <v>135255</v>
      </c>
      <c r="F808" s="445">
        <f t="shared" ref="F808:F816" si="64">+D808*E808</f>
        <v>135255</v>
      </c>
    </row>
    <row r="809" spans="1:8" ht="22.5" customHeight="1">
      <c r="A809" s="461"/>
      <c r="B809" s="443" t="s">
        <v>1097</v>
      </c>
      <c r="C809" s="444" t="s">
        <v>178</v>
      </c>
      <c r="D809" s="445">
        <v>1</v>
      </c>
      <c r="E809" s="446">
        <v>153000</v>
      </c>
      <c r="F809" s="445">
        <f t="shared" si="64"/>
        <v>153000</v>
      </c>
    </row>
    <row r="810" spans="1:8" ht="15.75">
      <c r="A810" s="461"/>
      <c r="B810" s="443" t="s">
        <v>1098</v>
      </c>
      <c r="C810" s="444" t="s">
        <v>178</v>
      </c>
      <c r="D810" s="445">
        <v>1</v>
      </c>
      <c r="E810" s="446">
        <v>350000</v>
      </c>
      <c r="F810" s="445">
        <f t="shared" si="64"/>
        <v>350000</v>
      </c>
    </row>
    <row r="811" spans="1:8" ht="31.5">
      <c r="A811" s="461"/>
      <c r="B811" s="443" t="s">
        <v>1099</v>
      </c>
      <c r="C811" s="444" t="s">
        <v>178</v>
      </c>
      <c r="D811" s="445">
        <v>1</v>
      </c>
      <c r="E811" s="446">
        <v>650000</v>
      </c>
      <c r="F811" s="445">
        <f t="shared" si="64"/>
        <v>650000</v>
      </c>
    </row>
    <row r="812" spans="1:8" ht="15.75">
      <c r="A812" s="461"/>
      <c r="B812" s="443" t="s">
        <v>1100</v>
      </c>
      <c r="C812" s="444" t="s">
        <v>178</v>
      </c>
      <c r="D812" s="445">
        <v>1</v>
      </c>
      <c r="E812" s="446">
        <v>112000</v>
      </c>
      <c r="F812" s="445">
        <f t="shared" si="64"/>
        <v>112000</v>
      </c>
    </row>
    <row r="813" spans="1:8" ht="15.75">
      <c r="A813" s="461"/>
      <c r="B813" s="443" t="s">
        <v>1101</v>
      </c>
      <c r="C813" s="444" t="s">
        <v>178</v>
      </c>
      <c r="D813" s="445">
        <v>1</v>
      </c>
      <c r="E813" s="446">
        <v>105360</v>
      </c>
      <c r="F813" s="445">
        <f t="shared" si="64"/>
        <v>105360</v>
      </c>
    </row>
    <row r="814" spans="1:8" ht="15.75">
      <c r="A814" s="461"/>
      <c r="B814" s="443" t="s">
        <v>1102</v>
      </c>
      <c r="C814" s="444" t="s">
        <v>178</v>
      </c>
      <c r="D814" s="445">
        <v>1</v>
      </c>
      <c r="E814" s="446">
        <v>93900</v>
      </c>
      <c r="F814" s="445">
        <f t="shared" si="64"/>
        <v>93900</v>
      </c>
    </row>
    <row r="815" spans="1:8" ht="15.75">
      <c r="A815" s="461"/>
      <c r="B815" s="443" t="s">
        <v>884</v>
      </c>
      <c r="C815" s="444" t="s">
        <v>885</v>
      </c>
      <c r="D815" s="445">
        <v>0.03</v>
      </c>
      <c r="E815" s="446">
        <f>+F816</f>
        <v>210417.77625</v>
      </c>
      <c r="F815" s="445">
        <f t="shared" si="64"/>
        <v>6312.5332874999995</v>
      </c>
    </row>
    <row r="816" spans="1:8" ht="15.75">
      <c r="A816" s="461"/>
      <c r="B816" s="443" t="str">
        <f>+J6</f>
        <v>CUADRILLA DE INSTALACIÓNES (BB)</v>
      </c>
      <c r="C816" s="444" t="s">
        <v>887</v>
      </c>
      <c r="D816" s="445">
        <v>6</v>
      </c>
      <c r="E816" s="446">
        <f>+L6</f>
        <v>35069.629374999997</v>
      </c>
      <c r="F816" s="445">
        <f t="shared" si="64"/>
        <v>210417.77625</v>
      </c>
    </row>
    <row r="818" spans="1:8" ht="31.5">
      <c r="A818" s="483" t="s">
        <v>423</v>
      </c>
      <c r="B818" s="484" t="s">
        <v>462</v>
      </c>
      <c r="C818" s="485" t="s">
        <v>178</v>
      </c>
      <c r="D818" s="486"/>
      <c r="E818" s="487"/>
      <c r="F818" s="488">
        <f>ROUND(SUM(F819:F822),0)</f>
        <v>105043</v>
      </c>
      <c r="H818" s="435">
        <f>ROUND(F818*1.3,0)</f>
        <v>136556</v>
      </c>
    </row>
    <row r="819" spans="1:8" ht="15.75">
      <c r="A819" s="461"/>
      <c r="B819" s="443" t="s">
        <v>1082</v>
      </c>
      <c r="C819" s="444" t="s">
        <v>178</v>
      </c>
      <c r="D819" s="445">
        <v>1</v>
      </c>
      <c r="E819" s="446">
        <v>96601</v>
      </c>
      <c r="F819" s="445">
        <f t="shared" ref="F819:F822" si="65">+D819*E819</f>
        <v>96601</v>
      </c>
    </row>
    <row r="820" spans="1:8" ht="15.75">
      <c r="A820" s="461"/>
      <c r="B820" s="443" t="s">
        <v>904</v>
      </c>
      <c r="C820" s="444" t="s">
        <v>623</v>
      </c>
      <c r="D820" s="445">
        <v>0.05</v>
      </c>
      <c r="E820" s="446">
        <f>SUM(F819:F819)</f>
        <v>96601</v>
      </c>
      <c r="F820" s="445">
        <f t="shared" si="65"/>
        <v>4830.05</v>
      </c>
    </row>
    <row r="821" spans="1:8" ht="15.75">
      <c r="A821" s="461"/>
      <c r="B821" s="443" t="s">
        <v>884</v>
      </c>
      <c r="C821" s="444" t="s">
        <v>885</v>
      </c>
      <c r="D821" s="445">
        <v>0.03</v>
      </c>
      <c r="E821" s="446">
        <f>+F822</f>
        <v>3506.9629375</v>
      </c>
      <c r="F821" s="445">
        <f t="shared" si="65"/>
        <v>105.208888125</v>
      </c>
    </row>
    <row r="822" spans="1:8" ht="15.75">
      <c r="A822" s="461"/>
      <c r="B822" s="443" t="str">
        <f>+J6</f>
        <v>CUADRILLA DE INSTALACIÓNES (BB)</v>
      </c>
      <c r="C822" s="444" t="s">
        <v>887</v>
      </c>
      <c r="D822" s="445">
        <v>0.1</v>
      </c>
      <c r="E822" s="446">
        <f>+L6</f>
        <v>35069.629374999997</v>
      </c>
      <c r="F822" s="445">
        <f t="shared" si="65"/>
        <v>3506.9629375</v>
      </c>
    </row>
    <row r="824" spans="1:8" ht="31.5">
      <c r="A824" s="483" t="s">
        <v>424</v>
      </c>
      <c r="B824" s="484" t="s">
        <v>463</v>
      </c>
      <c r="C824" s="485" t="s">
        <v>178</v>
      </c>
      <c r="D824" s="486"/>
      <c r="E824" s="487"/>
      <c r="F824" s="488">
        <f>ROUND(SUM(F825:F828),0)</f>
        <v>4547</v>
      </c>
      <c r="H824" s="435">
        <f>ROUND(F824*1.3,0)</f>
        <v>5911</v>
      </c>
    </row>
    <row r="825" spans="1:8" ht="15.75">
      <c r="A825" s="461"/>
      <c r="B825" s="443" t="s">
        <v>1103</v>
      </c>
      <c r="C825" s="444" t="s">
        <v>178</v>
      </c>
      <c r="D825" s="445">
        <v>1</v>
      </c>
      <c r="E825" s="446">
        <v>2610</v>
      </c>
      <c r="F825" s="445">
        <f t="shared" ref="F825:F828" si="66">+D825*E825</f>
        <v>2610</v>
      </c>
    </row>
    <row r="826" spans="1:8" ht="15.75">
      <c r="A826" s="461"/>
      <c r="B826" s="443" t="s">
        <v>904</v>
      </c>
      <c r="C826" s="444" t="s">
        <v>623</v>
      </c>
      <c r="D826" s="445">
        <v>0.05</v>
      </c>
      <c r="E826" s="446">
        <f>SUM(F825:F825)</f>
        <v>2610</v>
      </c>
      <c r="F826" s="445">
        <f t="shared" si="66"/>
        <v>130.5</v>
      </c>
    </row>
    <row r="827" spans="1:8" ht="15.75">
      <c r="A827" s="461"/>
      <c r="B827" s="443" t="s">
        <v>884</v>
      </c>
      <c r="C827" s="444" t="s">
        <v>885</v>
      </c>
      <c r="D827" s="445">
        <v>0.03</v>
      </c>
      <c r="E827" s="446">
        <f>+F828</f>
        <v>1753.48146875</v>
      </c>
      <c r="F827" s="445">
        <f t="shared" si="66"/>
        <v>52.604444062500001</v>
      </c>
    </row>
    <row r="828" spans="1:8" ht="15.75">
      <c r="A828" s="461"/>
      <c r="B828" s="443" t="str">
        <f>+J6</f>
        <v>CUADRILLA DE INSTALACIÓNES (BB)</v>
      </c>
      <c r="C828" s="444" t="s">
        <v>887</v>
      </c>
      <c r="D828" s="445">
        <v>0.05</v>
      </c>
      <c r="E828" s="446">
        <f>+L6</f>
        <v>35069.629374999997</v>
      </c>
      <c r="F828" s="445">
        <f t="shared" si="66"/>
        <v>1753.48146875</v>
      </c>
    </row>
    <row r="830" spans="1:8" ht="31.5">
      <c r="A830" s="483" t="s">
        <v>425</v>
      </c>
      <c r="B830" s="484" t="s">
        <v>464</v>
      </c>
      <c r="C830" s="485" t="s">
        <v>178</v>
      </c>
      <c r="D830" s="486"/>
      <c r="E830" s="487"/>
      <c r="F830" s="488">
        <f>ROUND(SUM(F831:F834),0)</f>
        <v>5481</v>
      </c>
      <c r="H830" s="435">
        <f>ROUND(F830*1.3,0)</f>
        <v>7125</v>
      </c>
    </row>
    <row r="831" spans="1:8" ht="15.75">
      <c r="A831" s="461"/>
      <c r="B831" s="443" t="s">
        <v>1104</v>
      </c>
      <c r="C831" s="444" t="s">
        <v>178</v>
      </c>
      <c r="D831" s="445">
        <v>1</v>
      </c>
      <c r="E831" s="446">
        <v>3500</v>
      </c>
      <c r="F831" s="445">
        <f t="shared" ref="F831:F834" si="67">+D831*E831</f>
        <v>3500</v>
      </c>
    </row>
    <row r="832" spans="1:8" ht="15.75">
      <c r="A832" s="461"/>
      <c r="B832" s="443" t="s">
        <v>904</v>
      </c>
      <c r="C832" s="444" t="s">
        <v>623</v>
      </c>
      <c r="D832" s="445">
        <v>0.05</v>
      </c>
      <c r="E832" s="446">
        <f>SUM(F831:F831)</f>
        <v>3500</v>
      </c>
      <c r="F832" s="445">
        <f t="shared" si="67"/>
        <v>175</v>
      </c>
    </row>
    <row r="833" spans="1:8" ht="15.75">
      <c r="A833" s="461"/>
      <c r="B833" s="443" t="s">
        <v>884</v>
      </c>
      <c r="C833" s="444" t="s">
        <v>885</v>
      </c>
      <c r="D833" s="445">
        <v>0.03</v>
      </c>
      <c r="E833" s="446">
        <f>+F834</f>
        <v>1753.48146875</v>
      </c>
      <c r="F833" s="445">
        <f t="shared" si="67"/>
        <v>52.604444062500001</v>
      </c>
    </row>
    <row r="834" spans="1:8" ht="15.75">
      <c r="A834" s="461"/>
      <c r="B834" s="443" t="str">
        <f>+J6</f>
        <v>CUADRILLA DE INSTALACIÓNES (BB)</v>
      </c>
      <c r="C834" s="444" t="s">
        <v>887</v>
      </c>
      <c r="D834" s="445">
        <v>0.05</v>
      </c>
      <c r="E834" s="446">
        <f>+L6</f>
        <v>35069.629374999997</v>
      </c>
      <c r="F834" s="445">
        <f t="shared" si="67"/>
        <v>1753.48146875</v>
      </c>
    </row>
    <row r="836" spans="1:8" ht="31.5">
      <c r="A836" s="483" t="s">
        <v>426</v>
      </c>
      <c r="B836" s="484" t="s">
        <v>465</v>
      </c>
      <c r="C836" s="485" t="s">
        <v>178</v>
      </c>
      <c r="D836" s="486"/>
      <c r="E836" s="487"/>
      <c r="F836" s="488">
        <f>ROUND(SUM(F837:F840),0)</f>
        <v>5088</v>
      </c>
      <c r="H836" s="435">
        <f>ROUND(F836*1.3,0)</f>
        <v>6614</v>
      </c>
    </row>
    <row r="837" spans="1:8" ht="15.75">
      <c r="A837" s="461"/>
      <c r="B837" s="443" t="s">
        <v>1105</v>
      </c>
      <c r="C837" s="444" t="s">
        <v>178</v>
      </c>
      <c r="D837" s="445">
        <v>1</v>
      </c>
      <c r="E837" s="446">
        <v>3126</v>
      </c>
      <c r="F837" s="445">
        <f t="shared" ref="F837:F840" si="68">+D837*E837</f>
        <v>3126</v>
      </c>
    </row>
    <row r="838" spans="1:8" ht="15.75">
      <c r="A838" s="461"/>
      <c r="B838" s="443" t="s">
        <v>904</v>
      </c>
      <c r="C838" s="444" t="s">
        <v>623</v>
      </c>
      <c r="D838" s="445">
        <v>0.05</v>
      </c>
      <c r="E838" s="446">
        <f>SUM(F837:F837)</f>
        <v>3126</v>
      </c>
      <c r="F838" s="445">
        <f t="shared" si="68"/>
        <v>156.30000000000001</v>
      </c>
    </row>
    <row r="839" spans="1:8" ht="15.75">
      <c r="A839" s="461"/>
      <c r="B839" s="443" t="s">
        <v>884</v>
      </c>
      <c r="C839" s="444" t="s">
        <v>885</v>
      </c>
      <c r="D839" s="445">
        <v>0.03</v>
      </c>
      <c r="E839" s="446">
        <f>+F840</f>
        <v>1753.48146875</v>
      </c>
      <c r="F839" s="445">
        <f t="shared" si="68"/>
        <v>52.604444062500001</v>
      </c>
    </row>
    <row r="840" spans="1:8" ht="15.75">
      <c r="A840" s="461"/>
      <c r="B840" s="443" t="str">
        <f>+J6</f>
        <v>CUADRILLA DE INSTALACIÓNES (BB)</v>
      </c>
      <c r="C840" s="444" t="s">
        <v>887</v>
      </c>
      <c r="D840" s="445">
        <v>0.05</v>
      </c>
      <c r="E840" s="446">
        <f>+L6</f>
        <v>35069.629374999997</v>
      </c>
      <c r="F840" s="445">
        <f t="shared" si="68"/>
        <v>1753.48146875</v>
      </c>
    </row>
    <row r="842" spans="1:8" ht="31.5">
      <c r="A842" s="483" t="s">
        <v>427</v>
      </c>
      <c r="B842" s="484" t="s">
        <v>466</v>
      </c>
      <c r="C842" s="485" t="s">
        <v>178</v>
      </c>
      <c r="D842" s="486"/>
      <c r="E842" s="487"/>
      <c r="F842" s="488">
        <f>ROUND(SUM(F843:F846),0)</f>
        <v>6216</v>
      </c>
      <c r="H842" s="435">
        <f>ROUND(F842*1.3,0)</f>
        <v>8081</v>
      </c>
    </row>
    <row r="843" spans="1:8" ht="15.75">
      <c r="A843" s="461"/>
      <c r="B843" s="443" t="s">
        <v>1106</v>
      </c>
      <c r="C843" s="444" t="s">
        <v>178</v>
      </c>
      <c r="D843" s="445">
        <v>1</v>
      </c>
      <c r="E843" s="446">
        <v>4200</v>
      </c>
      <c r="F843" s="445">
        <f t="shared" ref="F843:F846" si="69">+D843*E843</f>
        <v>4200</v>
      </c>
    </row>
    <row r="844" spans="1:8" ht="15.75">
      <c r="A844" s="461"/>
      <c r="B844" s="443" t="s">
        <v>904</v>
      </c>
      <c r="C844" s="444" t="s">
        <v>623</v>
      </c>
      <c r="D844" s="445">
        <v>0.05</v>
      </c>
      <c r="E844" s="446">
        <f>SUM(F843:F843)</f>
        <v>4200</v>
      </c>
      <c r="F844" s="445">
        <f t="shared" si="69"/>
        <v>210</v>
      </c>
    </row>
    <row r="845" spans="1:8" ht="15.75">
      <c r="A845" s="461"/>
      <c r="B845" s="443" t="s">
        <v>884</v>
      </c>
      <c r="C845" s="444" t="s">
        <v>885</v>
      </c>
      <c r="D845" s="445">
        <v>0.03</v>
      </c>
      <c r="E845" s="446">
        <f>+F846</f>
        <v>1753.48146875</v>
      </c>
      <c r="F845" s="445">
        <f t="shared" si="69"/>
        <v>52.604444062500001</v>
      </c>
    </row>
    <row r="846" spans="1:8" ht="15.75">
      <c r="A846" s="461"/>
      <c r="B846" s="443" t="str">
        <f>+J6</f>
        <v>CUADRILLA DE INSTALACIÓNES (BB)</v>
      </c>
      <c r="C846" s="444" t="s">
        <v>887</v>
      </c>
      <c r="D846" s="445">
        <v>0.05</v>
      </c>
      <c r="E846" s="446">
        <f>+L6</f>
        <v>35069.629374999997</v>
      </c>
      <c r="F846" s="445">
        <f t="shared" si="69"/>
        <v>1753.48146875</v>
      </c>
    </row>
    <row r="848" spans="1:8" ht="31.5">
      <c r="A848" s="483" t="s">
        <v>428</v>
      </c>
      <c r="B848" s="484" t="s">
        <v>467</v>
      </c>
      <c r="C848" s="485" t="s">
        <v>178</v>
      </c>
      <c r="D848" s="486"/>
      <c r="E848" s="487"/>
      <c r="F848" s="488">
        <f>ROUND(SUM(F849:F852),0)</f>
        <v>7371</v>
      </c>
      <c r="H848" s="435">
        <f>ROUND(F848*1.3,0)</f>
        <v>9582</v>
      </c>
    </row>
    <row r="849" spans="1:10" ht="15.75">
      <c r="A849" s="461"/>
      <c r="B849" s="443" t="s">
        <v>1107</v>
      </c>
      <c r="C849" s="444" t="s">
        <v>178</v>
      </c>
      <c r="D849" s="445">
        <v>1</v>
      </c>
      <c r="E849" s="446">
        <v>5300</v>
      </c>
      <c r="F849" s="445">
        <f t="shared" ref="F849:F852" si="70">+D849*E849</f>
        <v>5300</v>
      </c>
    </row>
    <row r="850" spans="1:10" ht="15.75">
      <c r="A850" s="461"/>
      <c r="B850" s="443" t="s">
        <v>904</v>
      </c>
      <c r="C850" s="444" t="s">
        <v>623</v>
      </c>
      <c r="D850" s="445">
        <v>0.05</v>
      </c>
      <c r="E850" s="446">
        <f>SUM(F849:F849)</f>
        <v>5300</v>
      </c>
      <c r="F850" s="445">
        <f t="shared" si="70"/>
        <v>265</v>
      </c>
    </row>
    <row r="851" spans="1:10" ht="15.75">
      <c r="A851" s="461"/>
      <c r="B851" s="443" t="s">
        <v>884</v>
      </c>
      <c r="C851" s="444" t="s">
        <v>885</v>
      </c>
      <c r="D851" s="445">
        <v>0.03</v>
      </c>
      <c r="E851" s="446">
        <f>+F852</f>
        <v>1753.48146875</v>
      </c>
      <c r="F851" s="445">
        <f t="shared" si="70"/>
        <v>52.604444062500001</v>
      </c>
    </row>
    <row r="852" spans="1:10" ht="15.75">
      <c r="A852" s="461"/>
      <c r="B852" s="443" t="str">
        <f>+J6</f>
        <v>CUADRILLA DE INSTALACIÓNES (BB)</v>
      </c>
      <c r="C852" s="444" t="s">
        <v>887</v>
      </c>
      <c r="D852" s="445">
        <v>0.05</v>
      </c>
      <c r="E852" s="446">
        <f>+L6</f>
        <v>35069.629374999997</v>
      </c>
      <c r="F852" s="445">
        <f t="shared" si="70"/>
        <v>1753.48146875</v>
      </c>
    </row>
    <row r="854" spans="1:10" ht="31.5">
      <c r="A854" s="483" t="s">
        <v>429</v>
      </c>
      <c r="B854" s="484" t="s">
        <v>468</v>
      </c>
      <c r="C854" s="485" t="s">
        <v>178</v>
      </c>
      <c r="D854" s="486"/>
      <c r="E854" s="487"/>
      <c r="F854" s="488">
        <f>ROUND(SUM(F856:F857),0)</f>
        <v>252852</v>
      </c>
      <c r="H854" s="435">
        <f>ROUND(F854*1.3,0)</f>
        <v>328708</v>
      </c>
    </row>
    <row r="855" spans="1:10" ht="15.75">
      <c r="A855" s="461"/>
      <c r="B855" s="443" t="s">
        <v>1108</v>
      </c>
      <c r="C855" s="444" t="s">
        <v>178</v>
      </c>
      <c r="D855" s="445">
        <v>1</v>
      </c>
      <c r="E855" s="446">
        <v>1584593</v>
      </c>
      <c r="F855" s="445">
        <f>+D855*E855</f>
        <v>1584593</v>
      </c>
      <c r="J855" s="494"/>
    </row>
    <row r="856" spans="1:10" ht="15.75">
      <c r="A856" s="461"/>
      <c r="B856" s="443" t="s">
        <v>884</v>
      </c>
      <c r="C856" s="444" t="s">
        <v>885</v>
      </c>
      <c r="D856" s="445">
        <v>0.03</v>
      </c>
      <c r="E856" s="446">
        <f>+F857</f>
        <v>245487.40562499998</v>
      </c>
      <c r="F856" s="445">
        <f t="shared" ref="F856:F857" si="71">+D856*E856</f>
        <v>7364.6221687499992</v>
      </c>
    </row>
    <row r="857" spans="1:10" ht="15.75">
      <c r="A857" s="461"/>
      <c r="B857" s="443" t="str">
        <f>+J6</f>
        <v>CUADRILLA DE INSTALACIÓNES (BB)</v>
      </c>
      <c r="C857" s="444" t="s">
        <v>887</v>
      </c>
      <c r="D857" s="445">
        <v>7</v>
      </c>
      <c r="E857" s="446">
        <f>+L6</f>
        <v>35069.629374999997</v>
      </c>
      <c r="F857" s="445">
        <f t="shared" si="71"/>
        <v>245487.40562499998</v>
      </c>
    </row>
    <row r="859" spans="1:10" ht="31.5">
      <c r="A859" s="483" t="s">
        <v>430</v>
      </c>
      <c r="B859" s="484" t="s">
        <v>469</v>
      </c>
      <c r="C859" s="485" t="s">
        <v>178</v>
      </c>
      <c r="D859" s="486"/>
      <c r="E859" s="487"/>
      <c r="F859" s="488">
        <f>ROUND(SUM(F860:F863),0)</f>
        <v>134651</v>
      </c>
      <c r="H859" s="435">
        <f>ROUND(F859*1.3,0)</f>
        <v>175046</v>
      </c>
    </row>
    <row r="860" spans="1:10" ht="15.75">
      <c r="A860" s="461"/>
      <c r="B860" s="443" t="s">
        <v>1109</v>
      </c>
      <c r="C860" s="444" t="s">
        <v>178</v>
      </c>
      <c r="D860" s="445">
        <v>1</v>
      </c>
      <c r="E860" s="446">
        <v>124799</v>
      </c>
      <c r="F860" s="445">
        <f t="shared" ref="F860:F863" si="72">+D860*E860</f>
        <v>124799</v>
      </c>
    </row>
    <row r="861" spans="1:10" ht="15.75">
      <c r="A861" s="461"/>
      <c r="B861" s="443" t="s">
        <v>904</v>
      </c>
      <c r="C861" s="444" t="s">
        <v>623</v>
      </c>
      <c r="D861" s="445">
        <v>0.05</v>
      </c>
      <c r="E861" s="446">
        <f>SUM(F860:F860)</f>
        <v>124799</v>
      </c>
      <c r="F861" s="445">
        <f t="shared" si="72"/>
        <v>6239.9500000000007</v>
      </c>
    </row>
    <row r="862" spans="1:10" ht="15.75">
      <c r="A862" s="461"/>
      <c r="B862" s="443" t="s">
        <v>884</v>
      </c>
      <c r="C862" s="444" t="s">
        <v>885</v>
      </c>
      <c r="D862" s="445">
        <v>0.03</v>
      </c>
      <c r="E862" s="446">
        <f>+F863</f>
        <v>3506.9629375</v>
      </c>
      <c r="F862" s="445">
        <f t="shared" si="72"/>
        <v>105.208888125</v>
      </c>
    </row>
    <row r="863" spans="1:10" ht="15.75">
      <c r="A863" s="461"/>
      <c r="B863" s="443" t="str">
        <f>+J6</f>
        <v>CUADRILLA DE INSTALACIÓNES (BB)</v>
      </c>
      <c r="C863" s="444" t="s">
        <v>887</v>
      </c>
      <c r="D863" s="445">
        <v>0.1</v>
      </c>
      <c r="E863" s="446">
        <f>+L6</f>
        <v>35069.629374999997</v>
      </c>
      <c r="F863" s="445">
        <f t="shared" si="72"/>
        <v>3506.9629375</v>
      </c>
    </row>
    <row r="865" spans="1:8" ht="47.25">
      <c r="A865" s="483" t="s">
        <v>431</v>
      </c>
      <c r="B865" s="484" t="s">
        <v>470</v>
      </c>
      <c r="C865" s="485" t="s">
        <v>178</v>
      </c>
      <c r="D865" s="486"/>
      <c r="E865" s="487"/>
      <c r="F865" s="488">
        <f>ROUND(SUM(F866:F869),0)</f>
        <v>23489</v>
      </c>
      <c r="H865" s="435">
        <f>ROUND(F865*1.3,0)</f>
        <v>30536</v>
      </c>
    </row>
    <row r="866" spans="1:8" ht="31.5">
      <c r="A866" s="461"/>
      <c r="B866" s="443" t="s">
        <v>1110</v>
      </c>
      <c r="C866" s="444" t="s">
        <v>178</v>
      </c>
      <c r="D866" s="445">
        <v>1</v>
      </c>
      <c r="E866" s="446">
        <v>20650</v>
      </c>
      <c r="F866" s="445">
        <f t="shared" ref="F866:F869" si="73">+D866*E866</f>
        <v>20650</v>
      </c>
    </row>
    <row r="867" spans="1:8" ht="15.75">
      <c r="A867" s="461"/>
      <c r="B867" s="443" t="s">
        <v>904</v>
      </c>
      <c r="C867" s="444" t="s">
        <v>623</v>
      </c>
      <c r="D867" s="445">
        <v>0.05</v>
      </c>
      <c r="E867" s="446">
        <f>SUM(F866:F866)</f>
        <v>20650</v>
      </c>
      <c r="F867" s="445">
        <f t="shared" si="73"/>
        <v>1032.5</v>
      </c>
    </row>
    <row r="868" spans="1:8" ht="15.75">
      <c r="A868" s="461"/>
      <c r="B868" s="443" t="s">
        <v>884</v>
      </c>
      <c r="C868" s="444" t="s">
        <v>885</v>
      </c>
      <c r="D868" s="445">
        <v>0.03</v>
      </c>
      <c r="E868" s="446">
        <f>+F869</f>
        <v>1753.48146875</v>
      </c>
      <c r="F868" s="445">
        <f t="shared" si="73"/>
        <v>52.604444062500001</v>
      </c>
    </row>
    <row r="869" spans="1:8" ht="15.75">
      <c r="A869" s="461"/>
      <c r="B869" s="443" t="str">
        <f>+J6</f>
        <v>CUADRILLA DE INSTALACIÓNES (BB)</v>
      </c>
      <c r="C869" s="444" t="s">
        <v>887</v>
      </c>
      <c r="D869" s="445">
        <v>0.05</v>
      </c>
      <c r="E869" s="446">
        <f>+L6</f>
        <v>35069.629374999997</v>
      </c>
      <c r="F869" s="445">
        <f t="shared" si="73"/>
        <v>1753.48146875</v>
      </c>
    </row>
    <row r="871" spans="1:8" ht="31.5">
      <c r="A871" s="483" t="s">
        <v>432</v>
      </c>
      <c r="B871" s="484" t="s">
        <v>471</v>
      </c>
      <c r="C871" s="485" t="s">
        <v>178</v>
      </c>
      <c r="D871" s="486"/>
      <c r="E871" s="487"/>
      <c r="F871" s="488">
        <f>ROUND(SUM(F872:F875),0)</f>
        <v>773680</v>
      </c>
      <c r="H871" s="435">
        <f>ROUND(F871*1.3,0)</f>
        <v>1005784</v>
      </c>
    </row>
    <row r="872" spans="1:8" ht="15.75">
      <c r="A872" s="461"/>
      <c r="B872" s="443" t="s">
        <v>1111</v>
      </c>
      <c r="C872" s="444" t="s">
        <v>178</v>
      </c>
      <c r="D872" s="445">
        <v>1</v>
      </c>
      <c r="E872" s="446">
        <v>726700</v>
      </c>
      <c r="F872" s="445">
        <f t="shared" ref="F872:F875" si="74">+D872*E872</f>
        <v>726700</v>
      </c>
    </row>
    <row r="873" spans="1:8" ht="15.75">
      <c r="A873" s="461"/>
      <c r="B873" s="443" t="s">
        <v>919</v>
      </c>
      <c r="C873" s="444" t="s">
        <v>623</v>
      </c>
      <c r="D873" s="445">
        <v>5.0000000000000001E-3</v>
      </c>
      <c r="E873" s="446">
        <f>SUM(F872:F872)</f>
        <v>726700</v>
      </c>
      <c r="F873" s="445">
        <f t="shared" si="74"/>
        <v>3633.5</v>
      </c>
    </row>
    <row r="874" spans="1:8" ht="15.75">
      <c r="A874" s="461"/>
      <c r="B874" s="443" t="s">
        <v>884</v>
      </c>
      <c r="C874" s="444" t="s">
        <v>885</v>
      </c>
      <c r="D874" s="445">
        <v>0.03</v>
      </c>
      <c r="E874" s="446">
        <f>+F875</f>
        <v>42083.555249999998</v>
      </c>
      <c r="F874" s="445">
        <f t="shared" si="74"/>
        <v>1262.5066574999998</v>
      </c>
    </row>
    <row r="875" spans="1:8" ht="15.75">
      <c r="A875" s="461"/>
      <c r="B875" s="443" t="str">
        <f>+J6</f>
        <v>CUADRILLA DE INSTALACIÓNES (BB)</v>
      </c>
      <c r="C875" s="444" t="s">
        <v>887</v>
      </c>
      <c r="D875" s="445">
        <v>1.2</v>
      </c>
      <c r="E875" s="446">
        <f>+L6</f>
        <v>35069.629374999997</v>
      </c>
      <c r="F875" s="445">
        <f t="shared" si="74"/>
        <v>42083.555249999998</v>
      </c>
    </row>
    <row r="877" spans="1:8" ht="47.25">
      <c r="A877" s="483" t="s">
        <v>433</v>
      </c>
      <c r="B877" s="484" t="s">
        <v>472</v>
      </c>
      <c r="C877" s="485" t="s">
        <v>178</v>
      </c>
      <c r="D877" s="486"/>
      <c r="E877" s="487"/>
      <c r="F877" s="488">
        <f>ROUND(SUM(F878:F881),0)</f>
        <v>336357</v>
      </c>
      <c r="H877" s="435">
        <f>ROUND(F877*1.3,0)</f>
        <v>437264</v>
      </c>
    </row>
    <row r="878" spans="1:8" ht="31.5">
      <c r="A878" s="461"/>
      <c r="B878" s="443" t="s">
        <v>1112</v>
      </c>
      <c r="C878" s="444" t="s">
        <v>178</v>
      </c>
      <c r="D878" s="445">
        <v>1</v>
      </c>
      <c r="E878" s="446">
        <v>316900</v>
      </c>
      <c r="F878" s="445">
        <f t="shared" ref="F878:F881" si="75">+D878*E878</f>
        <v>316900</v>
      </c>
    </row>
    <row r="879" spans="1:8" ht="15.75">
      <c r="A879" s="461"/>
      <c r="B879" s="443" t="s">
        <v>904</v>
      </c>
      <c r="C879" s="444" t="s">
        <v>623</v>
      </c>
      <c r="D879" s="445">
        <v>0.05</v>
      </c>
      <c r="E879" s="446">
        <f>SUM(F878:F878)</f>
        <v>316900</v>
      </c>
      <c r="F879" s="445">
        <f t="shared" si="75"/>
        <v>15845</v>
      </c>
    </row>
    <row r="880" spans="1:8" ht="15.75">
      <c r="A880" s="461"/>
      <c r="B880" s="443" t="s">
        <v>884</v>
      </c>
      <c r="C880" s="444" t="s">
        <v>885</v>
      </c>
      <c r="D880" s="445">
        <v>0.03</v>
      </c>
      <c r="E880" s="446">
        <f>+F881</f>
        <v>3506.9629375</v>
      </c>
      <c r="F880" s="445">
        <f t="shared" si="75"/>
        <v>105.208888125</v>
      </c>
    </row>
    <row r="881" spans="1:8" ht="15.75">
      <c r="A881" s="461"/>
      <c r="B881" s="443" t="str">
        <f>+J6</f>
        <v>CUADRILLA DE INSTALACIÓNES (BB)</v>
      </c>
      <c r="C881" s="444" t="s">
        <v>887</v>
      </c>
      <c r="D881" s="445">
        <v>0.1</v>
      </c>
      <c r="E881" s="446">
        <f>+L6</f>
        <v>35069.629374999997</v>
      </c>
      <c r="F881" s="445">
        <f t="shared" si="75"/>
        <v>3506.9629375</v>
      </c>
    </row>
    <row r="883" spans="1:8" ht="31.5">
      <c r="A883" s="483" t="s">
        <v>434</v>
      </c>
      <c r="B883" s="484" t="s">
        <v>473</v>
      </c>
      <c r="C883" s="485" t="s">
        <v>174</v>
      </c>
      <c r="D883" s="486"/>
      <c r="E883" s="487"/>
      <c r="F883" s="488">
        <f>ROUND(SUM(F884:F888),0)</f>
        <v>70779</v>
      </c>
      <c r="H883" s="435">
        <f>ROUND(F883*1.3,0)</f>
        <v>92013</v>
      </c>
    </row>
    <row r="884" spans="1:8" ht="15.75">
      <c r="A884" s="461"/>
      <c r="B884" s="443" t="s">
        <v>1113</v>
      </c>
      <c r="C884" s="444" t="s">
        <v>178</v>
      </c>
      <c r="D884" s="445">
        <v>1</v>
      </c>
      <c r="E884" s="446">
        <v>63650</v>
      </c>
      <c r="F884" s="445">
        <f t="shared" ref="F884:F888" si="76">+D884*E884</f>
        <v>63650</v>
      </c>
    </row>
    <row r="885" spans="1:8" ht="15.75">
      <c r="A885" s="461"/>
      <c r="B885" s="443" t="s">
        <v>904</v>
      </c>
      <c r="C885" s="444" t="s">
        <v>623</v>
      </c>
      <c r="D885" s="445">
        <v>0.05</v>
      </c>
      <c r="E885" s="446">
        <f>SUM(F884:F884)</f>
        <v>63650</v>
      </c>
      <c r="F885" s="445">
        <f t="shared" si="76"/>
        <v>3182.5</v>
      </c>
    </row>
    <row r="886" spans="1:8" ht="15.75">
      <c r="A886" s="461"/>
      <c r="B886" s="443" t="s">
        <v>919</v>
      </c>
      <c r="C886" s="444" t="s">
        <v>623</v>
      </c>
      <c r="D886" s="445">
        <v>5.0000000000000001E-3</v>
      </c>
      <c r="E886" s="446">
        <f>SUM(F884:F885)</f>
        <v>66832.5</v>
      </c>
      <c r="F886" s="445">
        <f t="shared" si="76"/>
        <v>334.16250000000002</v>
      </c>
    </row>
    <row r="887" spans="1:8" ht="15.75">
      <c r="A887" s="461"/>
      <c r="B887" s="443" t="s">
        <v>884</v>
      </c>
      <c r="C887" s="444" t="s">
        <v>885</v>
      </c>
      <c r="D887" s="445">
        <v>0.03</v>
      </c>
      <c r="E887" s="446">
        <f>+F888</f>
        <v>3506.9629375</v>
      </c>
      <c r="F887" s="445">
        <f t="shared" si="76"/>
        <v>105.208888125</v>
      </c>
    </row>
    <row r="888" spans="1:8" ht="15.75">
      <c r="A888" s="461"/>
      <c r="B888" s="443" t="str">
        <f>+J6</f>
        <v>CUADRILLA DE INSTALACIÓNES (BB)</v>
      </c>
      <c r="C888" s="444" t="s">
        <v>887</v>
      </c>
      <c r="D888" s="445">
        <v>0.1</v>
      </c>
      <c r="E888" s="446">
        <f>+L6</f>
        <v>35069.629374999997</v>
      </c>
      <c r="F888" s="445">
        <f t="shared" si="76"/>
        <v>3506.9629375</v>
      </c>
    </row>
    <row r="890" spans="1:8" ht="31.5">
      <c r="A890" s="483" t="s">
        <v>435</v>
      </c>
      <c r="B890" s="484" t="s">
        <v>474</v>
      </c>
      <c r="C890" s="485" t="s">
        <v>178</v>
      </c>
      <c r="D890" s="486"/>
      <c r="E890" s="487"/>
      <c r="F890" s="488">
        <f>ROUND(SUM(F891:F894),0)</f>
        <v>53151</v>
      </c>
      <c r="H890" s="435">
        <f>ROUND(F890*1.3,0)</f>
        <v>69096</v>
      </c>
    </row>
    <row r="891" spans="1:8" ht="15.75">
      <c r="A891" s="461"/>
      <c r="B891" s="443" t="s">
        <v>1114</v>
      </c>
      <c r="C891" s="444" t="s">
        <v>178</v>
      </c>
      <c r="D891" s="445">
        <v>1</v>
      </c>
      <c r="E891" s="446">
        <v>48900</v>
      </c>
      <c r="F891" s="445">
        <f t="shared" ref="F891:F894" si="77">+D891*E891</f>
        <v>48900</v>
      </c>
    </row>
    <row r="892" spans="1:8" ht="15.75">
      <c r="A892" s="461"/>
      <c r="B892" s="443" t="s">
        <v>904</v>
      </c>
      <c r="C892" s="444" t="s">
        <v>623</v>
      </c>
      <c r="D892" s="445">
        <v>0.05</v>
      </c>
      <c r="E892" s="446">
        <f>SUM(F891:F891)</f>
        <v>48900</v>
      </c>
      <c r="F892" s="445">
        <f t="shared" si="77"/>
        <v>2445</v>
      </c>
    </row>
    <row r="893" spans="1:8" ht="15.75">
      <c r="A893" s="461"/>
      <c r="B893" s="443" t="s">
        <v>884</v>
      </c>
      <c r="C893" s="444" t="s">
        <v>885</v>
      </c>
      <c r="D893" s="445">
        <v>0.03</v>
      </c>
      <c r="E893" s="446">
        <f>+F894</f>
        <v>1753.48146875</v>
      </c>
      <c r="F893" s="445">
        <f t="shared" si="77"/>
        <v>52.604444062500001</v>
      </c>
    </row>
    <row r="894" spans="1:8" ht="15.75">
      <c r="A894" s="461"/>
      <c r="B894" s="443" t="str">
        <f>+J6</f>
        <v>CUADRILLA DE INSTALACIÓNES (BB)</v>
      </c>
      <c r="C894" s="444" t="s">
        <v>887</v>
      </c>
      <c r="D894" s="445">
        <v>0.05</v>
      </c>
      <c r="E894" s="446">
        <f>+L6</f>
        <v>35069.629374999997</v>
      </c>
      <c r="F894" s="445">
        <f t="shared" si="77"/>
        <v>1753.48146875</v>
      </c>
    </row>
    <row r="896" spans="1:8">
      <c r="A896" s="482" t="s">
        <v>572</v>
      </c>
      <c r="B896" s="469" t="s">
        <v>529</v>
      </c>
      <c r="C896" s="469"/>
      <c r="D896" s="469"/>
      <c r="E896" s="469"/>
      <c r="F896" s="469"/>
    </row>
    <row r="898" spans="1:8" ht="31.5">
      <c r="A898" s="483" t="s">
        <v>475</v>
      </c>
      <c r="B898" s="484" t="s">
        <v>482</v>
      </c>
      <c r="C898" s="485" t="s">
        <v>178</v>
      </c>
      <c r="D898" s="486"/>
      <c r="E898" s="487"/>
      <c r="F898" s="488">
        <f>ROUND(SUM(F899:F902),0)</f>
        <v>187743</v>
      </c>
      <c r="H898" s="435">
        <f>ROUND(F898*1.3,0)</f>
        <v>244066</v>
      </c>
    </row>
    <row r="899" spans="1:8" ht="31.5">
      <c r="A899" s="461"/>
      <c r="B899" s="443" t="s">
        <v>482</v>
      </c>
      <c r="C899" s="444" t="s">
        <v>178</v>
      </c>
      <c r="D899" s="445">
        <v>1</v>
      </c>
      <c r="E899" s="446">
        <v>110000</v>
      </c>
      <c r="F899" s="445">
        <f t="shared" ref="F899:F902" si="78">+D899*E899</f>
        <v>110000</v>
      </c>
    </row>
    <row r="900" spans="1:8" ht="15.75">
      <c r="A900" s="461"/>
      <c r="B900" s="443" t="s">
        <v>904</v>
      </c>
      <c r="C900" s="444" t="s">
        <v>623</v>
      </c>
      <c r="D900" s="445">
        <v>0.05</v>
      </c>
      <c r="E900" s="446">
        <f>SUM(F899:F899)</f>
        <v>110000</v>
      </c>
      <c r="F900" s="445">
        <f t="shared" si="78"/>
        <v>5500</v>
      </c>
    </row>
    <row r="901" spans="1:8" ht="15.75">
      <c r="A901" s="461"/>
      <c r="B901" s="443" t="s">
        <v>884</v>
      </c>
      <c r="C901" s="444" t="s">
        <v>885</v>
      </c>
      <c r="D901" s="445">
        <v>0.03</v>
      </c>
      <c r="E901" s="446">
        <f>+F902</f>
        <v>70139.258749999994</v>
      </c>
      <c r="F901" s="445">
        <f t="shared" si="78"/>
        <v>2104.1777624999995</v>
      </c>
    </row>
    <row r="902" spans="1:8" ht="15.75">
      <c r="A902" s="461"/>
      <c r="B902" s="443" t="str">
        <f>+J6</f>
        <v>CUADRILLA DE INSTALACIÓNES (BB)</v>
      </c>
      <c r="C902" s="444" t="s">
        <v>887</v>
      </c>
      <c r="D902" s="445">
        <v>2</v>
      </c>
      <c r="E902" s="446">
        <f>+L6</f>
        <v>35069.629374999997</v>
      </c>
      <c r="F902" s="445">
        <f t="shared" si="78"/>
        <v>70139.258749999994</v>
      </c>
    </row>
    <row r="904" spans="1:8" ht="31.5">
      <c r="A904" s="483" t="s">
        <v>476</v>
      </c>
      <c r="B904" s="484" t="s">
        <v>483</v>
      </c>
      <c r="C904" s="485" t="s">
        <v>178</v>
      </c>
      <c r="D904" s="486"/>
      <c r="E904" s="487"/>
      <c r="F904" s="488">
        <f>ROUND(SUM(F905:F907),0)</f>
        <v>176122</v>
      </c>
      <c r="H904" s="435">
        <f>ROUND(F904*1.3,0)</f>
        <v>228959</v>
      </c>
    </row>
    <row r="905" spans="1:8" ht="31.5">
      <c r="A905" s="461"/>
      <c r="B905" s="443" t="s">
        <v>483</v>
      </c>
      <c r="C905" s="444" t="s">
        <v>178</v>
      </c>
      <c r="D905" s="445">
        <v>1</v>
      </c>
      <c r="E905" s="446">
        <v>140000</v>
      </c>
      <c r="F905" s="445">
        <f t="shared" ref="F905:F907" si="79">+D905*E905</f>
        <v>140000</v>
      </c>
    </row>
    <row r="906" spans="1:8" ht="15.75">
      <c r="A906" s="461"/>
      <c r="B906" s="443" t="s">
        <v>884</v>
      </c>
      <c r="C906" s="444" t="s">
        <v>885</v>
      </c>
      <c r="D906" s="445">
        <v>0.03</v>
      </c>
      <c r="E906" s="446">
        <f>+F907</f>
        <v>35069.629374999997</v>
      </c>
      <c r="F906" s="445">
        <f t="shared" si="79"/>
        <v>1052.0888812499998</v>
      </c>
    </row>
    <row r="907" spans="1:8" ht="15.75">
      <c r="A907" s="461"/>
      <c r="B907" s="443" t="str">
        <f>+J6</f>
        <v>CUADRILLA DE INSTALACIÓNES (BB)</v>
      </c>
      <c r="C907" s="444" t="s">
        <v>887</v>
      </c>
      <c r="D907" s="445">
        <v>1</v>
      </c>
      <c r="E907" s="446">
        <f>+L6</f>
        <v>35069.629374999997</v>
      </c>
      <c r="F907" s="445">
        <f t="shared" si="79"/>
        <v>35069.629374999997</v>
      </c>
    </row>
    <row r="909" spans="1:8" ht="15.75">
      <c r="A909" s="483" t="s">
        <v>477</v>
      </c>
      <c r="B909" s="484" t="s">
        <v>484</v>
      </c>
      <c r="C909" s="485" t="s">
        <v>178</v>
      </c>
      <c r="D909" s="486"/>
      <c r="E909" s="487"/>
      <c r="F909" s="488">
        <f>ROUND(SUM(F910:F913),0)</f>
        <v>327471</v>
      </c>
      <c r="H909" s="435">
        <f>ROUND(F909*1.3,0)</f>
        <v>425712</v>
      </c>
    </row>
    <row r="910" spans="1:8" ht="15.75">
      <c r="A910" s="461"/>
      <c r="B910" s="443" t="s">
        <v>484</v>
      </c>
      <c r="C910" s="444" t="s">
        <v>178</v>
      </c>
      <c r="D910" s="445">
        <v>1</v>
      </c>
      <c r="E910" s="446">
        <v>289900</v>
      </c>
      <c r="F910" s="445">
        <f t="shared" ref="F910:F913" si="80">+D910*E910</f>
        <v>289900</v>
      </c>
    </row>
    <row r="911" spans="1:8" ht="15.75">
      <c r="A911" s="461"/>
      <c r="B911" s="443" t="s">
        <v>919</v>
      </c>
      <c r="C911" s="444" t="s">
        <v>623</v>
      </c>
      <c r="D911" s="445">
        <v>5.0000000000000001E-3</v>
      </c>
      <c r="E911" s="446">
        <f>SUM(F910:F910)</f>
        <v>289900</v>
      </c>
      <c r="F911" s="445">
        <f t="shared" si="80"/>
        <v>1449.5</v>
      </c>
    </row>
    <row r="912" spans="1:8" ht="15.75">
      <c r="A912" s="461"/>
      <c r="B912" s="443" t="s">
        <v>884</v>
      </c>
      <c r="C912" s="444" t="s">
        <v>885</v>
      </c>
      <c r="D912" s="445">
        <v>0.03</v>
      </c>
      <c r="E912" s="446">
        <f>+F913</f>
        <v>35069.629374999997</v>
      </c>
      <c r="F912" s="445">
        <f t="shared" si="80"/>
        <v>1052.0888812499998</v>
      </c>
    </row>
    <row r="913" spans="1:8" ht="15.75">
      <c r="A913" s="461"/>
      <c r="B913" s="443" t="str">
        <f>+J6</f>
        <v>CUADRILLA DE INSTALACIÓNES (BB)</v>
      </c>
      <c r="C913" s="444" t="s">
        <v>887</v>
      </c>
      <c r="D913" s="445">
        <v>1</v>
      </c>
      <c r="E913" s="446">
        <f>+L6</f>
        <v>35069.629374999997</v>
      </c>
      <c r="F913" s="445">
        <f t="shared" si="80"/>
        <v>35069.629374999997</v>
      </c>
    </row>
    <row r="915" spans="1:8" ht="152.25" customHeight="1">
      <c r="A915" s="483" t="s">
        <v>478</v>
      </c>
      <c r="B915" s="484" t="s">
        <v>485</v>
      </c>
      <c r="C915" s="485" t="s">
        <v>174</v>
      </c>
      <c r="D915" s="486"/>
      <c r="E915" s="487"/>
      <c r="F915" s="488">
        <f>ROUND(SUM(F916:F919),0)</f>
        <v>15672</v>
      </c>
      <c r="H915" s="435">
        <f>ROUND(F915*1.3,0)</f>
        <v>20374</v>
      </c>
    </row>
    <row r="916" spans="1:8" ht="31.5">
      <c r="A916" s="461"/>
      <c r="B916" s="443" t="s">
        <v>1115</v>
      </c>
      <c r="C916" s="444" t="s">
        <v>178</v>
      </c>
      <c r="D916" s="445">
        <v>1</v>
      </c>
      <c r="E916" s="446">
        <v>12000</v>
      </c>
      <c r="F916" s="445">
        <f t="shared" ref="F916:F919" si="81">+D916*E916</f>
        <v>12000</v>
      </c>
    </row>
    <row r="917" spans="1:8" ht="15.75">
      <c r="A917" s="461"/>
      <c r="B917" s="443" t="s">
        <v>919</v>
      </c>
      <c r="C917" s="444" t="s">
        <v>623</v>
      </c>
      <c r="D917" s="445">
        <v>5.0000000000000001E-3</v>
      </c>
      <c r="E917" s="446">
        <f>SUM(F916:F916)</f>
        <v>12000</v>
      </c>
      <c r="F917" s="445">
        <f t="shared" si="81"/>
        <v>60</v>
      </c>
    </row>
    <row r="918" spans="1:8" ht="15.75">
      <c r="A918" s="461"/>
      <c r="B918" s="443" t="s">
        <v>884</v>
      </c>
      <c r="C918" s="444" t="s">
        <v>885</v>
      </c>
      <c r="D918" s="445">
        <v>0.03</v>
      </c>
      <c r="E918" s="446">
        <f>+F919</f>
        <v>3506.9629375</v>
      </c>
      <c r="F918" s="445">
        <f t="shared" si="81"/>
        <v>105.208888125</v>
      </c>
    </row>
    <row r="919" spans="1:8" ht="15.75">
      <c r="A919" s="461"/>
      <c r="B919" s="443" t="str">
        <f>+J6</f>
        <v>CUADRILLA DE INSTALACIÓNES (BB)</v>
      </c>
      <c r="C919" s="444" t="s">
        <v>887</v>
      </c>
      <c r="D919" s="445">
        <v>0.1</v>
      </c>
      <c r="E919" s="446">
        <f>+L6</f>
        <v>35069.629374999997</v>
      </c>
      <c r="F919" s="445">
        <f t="shared" si="81"/>
        <v>3506.9629375</v>
      </c>
    </row>
    <row r="921" spans="1:8" ht="36.75" customHeight="1">
      <c r="A921" s="483" t="s">
        <v>479</v>
      </c>
      <c r="B921" s="484" t="s">
        <v>486</v>
      </c>
      <c r="C921" s="485" t="s">
        <v>178</v>
      </c>
      <c r="D921" s="486"/>
      <c r="E921" s="487"/>
      <c r="F921" s="488">
        <f>ROUND(SUM(F922:F925),0)</f>
        <v>16077641</v>
      </c>
      <c r="H921" s="435">
        <f>ROUND(F921*1.3,0)</f>
        <v>20900933</v>
      </c>
    </row>
    <row r="922" spans="1:8" ht="31.5">
      <c r="A922" s="461"/>
      <c r="B922" s="443" t="s">
        <v>486</v>
      </c>
      <c r="C922" s="444" t="s">
        <v>178</v>
      </c>
      <c r="D922" s="445">
        <v>1</v>
      </c>
      <c r="E922" s="446">
        <v>15853884.5</v>
      </c>
      <c r="F922" s="445">
        <f t="shared" ref="F922:F925" si="82">+D922*E922</f>
        <v>15853884.5</v>
      </c>
    </row>
    <row r="923" spans="1:8" ht="15.75">
      <c r="A923" s="461"/>
      <c r="B923" s="443" t="s">
        <v>919</v>
      </c>
      <c r="C923" s="444" t="s">
        <v>623</v>
      </c>
      <c r="D923" s="445">
        <v>5.0000000000000001E-3</v>
      </c>
      <c r="E923" s="446">
        <f>SUM(F922:F922)</f>
        <v>15853884.5</v>
      </c>
      <c r="F923" s="445">
        <f t="shared" si="82"/>
        <v>79269.422500000001</v>
      </c>
    </row>
    <row r="924" spans="1:8" ht="15.75">
      <c r="A924" s="461"/>
      <c r="B924" s="443" t="s">
        <v>884</v>
      </c>
      <c r="C924" s="444" t="s">
        <v>885</v>
      </c>
      <c r="D924" s="445">
        <v>0.03</v>
      </c>
      <c r="E924" s="446">
        <f>+F925</f>
        <v>140278.51749999999</v>
      </c>
      <c r="F924" s="445">
        <f t="shared" si="82"/>
        <v>4208.355524999999</v>
      </c>
    </row>
    <row r="925" spans="1:8" ht="15.75">
      <c r="A925" s="461"/>
      <c r="B925" s="443" t="str">
        <f>+J6</f>
        <v>CUADRILLA DE INSTALACIÓNES (BB)</v>
      </c>
      <c r="C925" s="444" t="s">
        <v>1116</v>
      </c>
      <c r="D925" s="445">
        <v>4</v>
      </c>
      <c r="E925" s="446">
        <f>+L6</f>
        <v>35069.629374999997</v>
      </c>
      <c r="F925" s="445">
        <f t="shared" si="82"/>
        <v>140278.51749999999</v>
      </c>
    </row>
    <row r="927" spans="1:8" ht="31.5">
      <c r="A927" s="483" t="s">
        <v>480</v>
      </c>
      <c r="B927" s="484" t="s">
        <v>487</v>
      </c>
      <c r="C927" s="485">
        <v>0</v>
      </c>
      <c r="D927" s="486"/>
      <c r="E927" s="487"/>
      <c r="F927" s="488">
        <f>ROUND(SUM(F928:F931),0)</f>
        <v>38991</v>
      </c>
      <c r="H927" s="435">
        <f>ROUND(F927*1.3,0)</f>
        <v>50688</v>
      </c>
    </row>
    <row r="928" spans="1:8" ht="31.5">
      <c r="A928" s="461"/>
      <c r="B928" s="443" t="s">
        <v>487</v>
      </c>
      <c r="C928" s="444" t="s">
        <v>178</v>
      </c>
      <c r="D928" s="445">
        <v>1</v>
      </c>
      <c r="E928" s="446">
        <v>37000</v>
      </c>
      <c r="F928" s="445">
        <f t="shared" ref="F928:F931" si="83">+D928*E928</f>
        <v>37000</v>
      </c>
    </row>
    <row r="929" spans="1:8" ht="15.75">
      <c r="A929" s="461"/>
      <c r="B929" s="443" t="s">
        <v>919</v>
      </c>
      <c r="C929" s="444" t="s">
        <v>623</v>
      </c>
      <c r="D929" s="445">
        <v>5.0000000000000001E-3</v>
      </c>
      <c r="E929" s="446">
        <f>SUM(F928:F928)</f>
        <v>37000</v>
      </c>
      <c r="F929" s="445">
        <f t="shared" si="83"/>
        <v>185</v>
      </c>
    </row>
    <row r="930" spans="1:8" ht="15.75">
      <c r="A930" s="461"/>
      <c r="B930" s="443" t="s">
        <v>884</v>
      </c>
      <c r="C930" s="444" t="s">
        <v>885</v>
      </c>
      <c r="D930" s="445">
        <v>0.03</v>
      </c>
      <c r="E930" s="446">
        <f>+F931</f>
        <v>1753.48146875</v>
      </c>
      <c r="F930" s="445">
        <f t="shared" si="83"/>
        <v>52.604444062500001</v>
      </c>
    </row>
    <row r="931" spans="1:8" ht="15.75">
      <c r="A931" s="461"/>
      <c r="B931" s="443" t="str">
        <f>+J6</f>
        <v>CUADRILLA DE INSTALACIÓNES (BB)</v>
      </c>
      <c r="C931" s="444" t="s">
        <v>887</v>
      </c>
      <c r="D931" s="445">
        <v>0.05</v>
      </c>
      <c r="E931" s="446">
        <f>+L6</f>
        <v>35069.629374999997</v>
      </c>
      <c r="F931" s="445">
        <f t="shared" si="83"/>
        <v>1753.48146875</v>
      </c>
    </row>
    <row r="933" spans="1:8" ht="31.5">
      <c r="A933" s="483" t="s">
        <v>481</v>
      </c>
      <c r="B933" s="484" t="s">
        <v>488</v>
      </c>
      <c r="C933" s="485" t="s">
        <v>178</v>
      </c>
      <c r="D933" s="486"/>
      <c r="E933" s="487"/>
      <c r="F933" s="488">
        <f>ROUND(SUM(F934:F936),0)</f>
        <v>38806</v>
      </c>
      <c r="H933" s="435">
        <f>ROUND(F933*1.3,0)</f>
        <v>50448</v>
      </c>
    </row>
    <row r="934" spans="1:8" ht="31.5">
      <c r="A934" s="461"/>
      <c r="B934" s="443" t="s">
        <v>487</v>
      </c>
      <c r="C934" s="444" t="s">
        <v>178</v>
      </c>
      <c r="D934" s="445">
        <v>1</v>
      </c>
      <c r="E934" s="446">
        <v>37000</v>
      </c>
      <c r="F934" s="445">
        <f t="shared" ref="F934:F936" si="84">+D934*E934</f>
        <v>37000</v>
      </c>
    </row>
    <row r="935" spans="1:8" ht="15.75">
      <c r="A935" s="461"/>
      <c r="B935" s="443" t="s">
        <v>884</v>
      </c>
      <c r="C935" s="444" t="s">
        <v>885</v>
      </c>
      <c r="D935" s="445">
        <v>0.03</v>
      </c>
      <c r="E935" s="446">
        <f>+F936</f>
        <v>1753.48146875</v>
      </c>
      <c r="F935" s="445">
        <f t="shared" si="84"/>
        <v>52.604444062500001</v>
      </c>
    </row>
    <row r="936" spans="1:8" ht="15.75">
      <c r="A936" s="461"/>
      <c r="B936" s="443" t="str">
        <f>+J6</f>
        <v>CUADRILLA DE INSTALACIÓNES (BB)</v>
      </c>
      <c r="C936" s="444" t="s">
        <v>887</v>
      </c>
      <c r="D936" s="445">
        <v>0.05</v>
      </c>
      <c r="E936" s="446">
        <f>+L6</f>
        <v>35069.629374999997</v>
      </c>
      <c r="F936" s="445">
        <f t="shared" si="84"/>
        <v>1753.48146875</v>
      </c>
    </row>
    <row r="938" spans="1:8">
      <c r="A938" s="482" t="s">
        <v>573</v>
      </c>
      <c r="B938" s="469" t="s">
        <v>530</v>
      </c>
      <c r="C938" s="469"/>
      <c r="D938" s="469"/>
      <c r="E938" s="469"/>
      <c r="F938" s="469"/>
    </row>
    <row r="940" spans="1:8" ht="54" customHeight="1">
      <c r="A940" s="483" t="s">
        <v>489</v>
      </c>
      <c r="B940" s="484" t="s">
        <v>491</v>
      </c>
      <c r="C940" s="485" t="s">
        <v>225</v>
      </c>
      <c r="D940" s="486"/>
      <c r="E940" s="487"/>
      <c r="F940" s="488">
        <f>ROUND(SUM(F941:F944),0)</f>
        <v>21602</v>
      </c>
      <c r="H940" s="435">
        <f>ROUND(F940*1.3,0)</f>
        <v>28083</v>
      </c>
    </row>
    <row r="941" spans="1:8" ht="31.5">
      <c r="A941" s="461"/>
      <c r="B941" s="443" t="s">
        <v>491</v>
      </c>
      <c r="C941" s="444" t="s">
        <v>178</v>
      </c>
      <c r="D941" s="445">
        <v>1</v>
      </c>
      <c r="E941" s="446">
        <v>17900</v>
      </c>
      <c r="F941" s="445">
        <f t="shared" ref="F941:F944" si="85">+D941*E941</f>
        <v>17900</v>
      </c>
    </row>
    <row r="942" spans="1:8" ht="15.75">
      <c r="A942" s="461"/>
      <c r="B942" s="443" t="s">
        <v>919</v>
      </c>
      <c r="C942" s="444" t="s">
        <v>623</v>
      </c>
      <c r="D942" s="445">
        <v>5.0000000000000001E-3</v>
      </c>
      <c r="E942" s="446">
        <f>SUM(F941:F941)</f>
        <v>17900</v>
      </c>
      <c r="F942" s="445">
        <f t="shared" si="85"/>
        <v>89.5</v>
      </c>
    </row>
    <row r="943" spans="1:8" ht="15.75">
      <c r="A943" s="461"/>
      <c r="B943" s="443" t="s">
        <v>884</v>
      </c>
      <c r="C943" s="444" t="s">
        <v>885</v>
      </c>
      <c r="D943" s="445">
        <v>0.03</v>
      </c>
      <c r="E943" s="446">
        <f>+F944</f>
        <v>3506.9629375</v>
      </c>
      <c r="F943" s="445">
        <f t="shared" si="85"/>
        <v>105.208888125</v>
      </c>
    </row>
    <row r="944" spans="1:8" ht="15.75">
      <c r="A944" s="461"/>
      <c r="B944" s="443" t="str">
        <f>+J6</f>
        <v>CUADRILLA DE INSTALACIÓNES (BB)</v>
      </c>
      <c r="C944" s="444" t="s">
        <v>887</v>
      </c>
      <c r="D944" s="445">
        <v>0.1</v>
      </c>
      <c r="E944" s="446">
        <f>+L6</f>
        <v>35069.629374999997</v>
      </c>
      <c r="F944" s="445">
        <f t="shared" si="85"/>
        <v>3506.9629375</v>
      </c>
    </row>
    <row r="946" spans="1:8" ht="157.5">
      <c r="A946" s="483" t="s">
        <v>490</v>
      </c>
      <c r="B946" s="484" t="s">
        <v>492</v>
      </c>
      <c r="C946" s="485" t="s">
        <v>338</v>
      </c>
      <c r="D946" s="486"/>
      <c r="E946" s="487"/>
      <c r="F946" s="488">
        <f>ROUND(SUM(F947:F950),0)</f>
        <v>308108</v>
      </c>
      <c r="H946" s="435">
        <f>ROUND(F946*1.3,0)</f>
        <v>400540</v>
      </c>
    </row>
    <row r="947" spans="1:8" ht="126">
      <c r="A947" s="461"/>
      <c r="B947" s="443" t="s">
        <v>1117</v>
      </c>
      <c r="C947" s="444" t="s">
        <v>178</v>
      </c>
      <c r="D947" s="445">
        <v>1</v>
      </c>
      <c r="E947" s="446">
        <v>258652</v>
      </c>
      <c r="F947" s="445">
        <f t="shared" ref="F947:F950" si="86">+D947*E947</f>
        <v>258652</v>
      </c>
    </row>
    <row r="948" spans="1:8" ht="15.75">
      <c r="A948" s="461"/>
      <c r="B948" s="443" t="s">
        <v>919</v>
      </c>
      <c r="C948" s="444" t="s">
        <v>623</v>
      </c>
      <c r="D948" s="445">
        <v>5.0000000000000001E-3</v>
      </c>
      <c r="E948" s="446">
        <f>SUM(F947:F947)</f>
        <v>258652</v>
      </c>
      <c r="F948" s="445">
        <f t="shared" si="86"/>
        <v>1293.26</v>
      </c>
    </row>
    <row r="949" spans="1:8" ht="15.75">
      <c r="A949" s="461"/>
      <c r="B949" s="443" t="s">
        <v>884</v>
      </c>
      <c r="C949" s="444" t="s">
        <v>885</v>
      </c>
      <c r="D949" s="445">
        <v>0.03</v>
      </c>
      <c r="E949" s="446">
        <f>+F950</f>
        <v>46759.506553375002</v>
      </c>
      <c r="F949" s="445">
        <f t="shared" si="86"/>
        <v>1402.7851966012499</v>
      </c>
    </row>
    <row r="950" spans="1:8" ht="31.5">
      <c r="A950" s="461"/>
      <c r="B950" s="443" t="str">
        <f>+J10</f>
        <v>CUADRILLA DE INSTALACIÓNES ELÉCTRICAS (FF)</v>
      </c>
      <c r="C950" s="444" t="s">
        <v>887</v>
      </c>
      <c r="D950" s="445">
        <v>1</v>
      </c>
      <c r="E950" s="446">
        <f>+L10</f>
        <v>46759.506553375002</v>
      </c>
      <c r="F950" s="445">
        <f t="shared" si="86"/>
        <v>46759.506553375002</v>
      </c>
    </row>
    <row r="953" spans="1:8" ht="63" customHeight="1">
      <c r="A953" s="483" t="s">
        <v>493</v>
      </c>
      <c r="B953" s="484" t="s">
        <v>497</v>
      </c>
      <c r="C953" s="485" t="s">
        <v>338</v>
      </c>
      <c r="D953" s="486"/>
      <c r="E953" s="487"/>
      <c r="F953" s="488">
        <f>ROUND(SUM(F954:F959),0)</f>
        <v>371119</v>
      </c>
      <c r="H953" s="435">
        <f>ROUND(F953*1.3,0)</f>
        <v>482455</v>
      </c>
    </row>
    <row r="954" spans="1:8" ht="31.5">
      <c r="A954" s="461"/>
      <c r="B954" s="443" t="s">
        <v>1118</v>
      </c>
      <c r="C954" s="444" t="s">
        <v>174</v>
      </c>
      <c r="D954" s="445">
        <v>2.5</v>
      </c>
      <c r="E954" s="446">
        <v>45400</v>
      </c>
      <c r="F954" s="445">
        <f>+D954*E954</f>
        <v>113500</v>
      </c>
    </row>
    <row r="955" spans="1:8" ht="30.75" customHeight="1">
      <c r="A955" s="461"/>
      <c r="B955" s="443" t="s">
        <v>1119</v>
      </c>
      <c r="C955" s="444" t="s">
        <v>338</v>
      </c>
      <c r="D955" s="445">
        <v>1.2</v>
      </c>
      <c r="E955" s="446">
        <v>98600</v>
      </c>
      <c r="F955" s="445">
        <f>+D955*E955</f>
        <v>118320</v>
      </c>
    </row>
    <row r="956" spans="1:8" ht="15.75">
      <c r="A956" s="461"/>
      <c r="B956" s="443" t="s">
        <v>904</v>
      </c>
      <c r="C956" s="444" t="s">
        <v>623</v>
      </c>
      <c r="D956" s="445">
        <v>0.05</v>
      </c>
      <c r="E956" s="446">
        <f>SUM(F954:F955)</f>
        <v>231820</v>
      </c>
      <c r="F956" s="445">
        <f>+D956*E956</f>
        <v>11591</v>
      </c>
    </row>
    <row r="957" spans="1:8" ht="15.75">
      <c r="A957" s="461"/>
      <c r="B957" s="443" t="s">
        <v>884</v>
      </c>
      <c r="C957" s="444" t="s">
        <v>1043</v>
      </c>
      <c r="D957" s="445">
        <v>0.03</v>
      </c>
      <c r="E957" s="446">
        <f>+F959</f>
        <v>116898.7674635</v>
      </c>
      <c r="F957" s="445">
        <f>+F959*3%</f>
        <v>3506.9630239049998</v>
      </c>
    </row>
    <row r="958" spans="1:8" ht="15.75">
      <c r="A958" s="461"/>
      <c r="B958" s="443" t="s">
        <v>919</v>
      </c>
      <c r="C958" s="444" t="s">
        <v>623</v>
      </c>
      <c r="D958" s="445">
        <v>0.03</v>
      </c>
      <c r="E958" s="446">
        <f>+F954+F955+F956</f>
        <v>243411</v>
      </c>
      <c r="F958" s="445">
        <f>+D958*E958</f>
        <v>7302.33</v>
      </c>
    </row>
    <row r="959" spans="1:8" ht="15.75">
      <c r="A959" s="461"/>
      <c r="B959" s="443" t="str">
        <f>+J4</f>
        <v>CUADRILLA DE ALBAÑILERIA (AA)</v>
      </c>
      <c r="C959" s="444" t="s">
        <v>887</v>
      </c>
      <c r="D959" s="445">
        <v>4</v>
      </c>
      <c r="E959" s="446">
        <f>+L4</f>
        <v>29224.691865875</v>
      </c>
      <c r="F959" s="445">
        <f>+D959*E959</f>
        <v>116898.7674635</v>
      </c>
    </row>
    <row r="962" spans="1:8" ht="31.5">
      <c r="A962" s="483" t="s">
        <v>494</v>
      </c>
      <c r="B962" s="484" t="s">
        <v>498</v>
      </c>
      <c r="C962" s="485" t="s">
        <v>109</v>
      </c>
      <c r="D962" s="486"/>
      <c r="E962" s="487"/>
      <c r="F962" s="488">
        <f>ROUND(SUM(F963:F968),0)</f>
        <v>851231</v>
      </c>
      <c r="H962" s="435">
        <f>ROUND(F962*1.3,0)</f>
        <v>1106600</v>
      </c>
    </row>
    <row r="963" spans="1:8" ht="15.75">
      <c r="A963" s="461"/>
      <c r="B963" s="443" t="s">
        <v>1044</v>
      </c>
      <c r="C963" s="444" t="s">
        <v>1045</v>
      </c>
      <c r="D963" s="445">
        <v>1</v>
      </c>
      <c r="E963" s="446">
        <v>546611</v>
      </c>
      <c r="F963" s="445">
        <f>+D963*E963</f>
        <v>546611</v>
      </c>
    </row>
    <row r="964" spans="1:8" ht="15.75">
      <c r="A964" s="461"/>
      <c r="B964" s="443" t="s">
        <v>1046</v>
      </c>
      <c r="C964" s="444" t="s">
        <v>338</v>
      </c>
      <c r="D964" s="445">
        <v>2</v>
      </c>
      <c r="E964" s="446">
        <v>8904</v>
      </c>
      <c r="F964" s="445">
        <f>+D964*E964</f>
        <v>17808</v>
      </c>
    </row>
    <row r="965" spans="1:8" ht="15.75">
      <c r="A965" s="461"/>
      <c r="B965" s="443" t="s">
        <v>904</v>
      </c>
      <c r="C965" s="444" t="s">
        <v>623</v>
      </c>
      <c r="D965" s="445">
        <v>0.05</v>
      </c>
      <c r="E965" s="446">
        <f>SUM(F963:F964)</f>
        <v>564419</v>
      </c>
      <c r="F965" s="445">
        <f>+D965*E965</f>
        <v>28220.95</v>
      </c>
    </row>
    <row r="966" spans="1:8" ht="15.75">
      <c r="A966" s="461"/>
      <c r="B966" s="443" t="s">
        <v>884</v>
      </c>
      <c r="C966" s="444" t="s">
        <v>1043</v>
      </c>
      <c r="D966" s="445">
        <v>0.03</v>
      </c>
      <c r="E966" s="446">
        <f>+F968</f>
        <v>233797.534927</v>
      </c>
      <c r="F966" s="445">
        <f>+F968*3%</f>
        <v>7013.9260478099995</v>
      </c>
    </row>
    <row r="967" spans="1:8" ht="15.75">
      <c r="A967" s="461"/>
      <c r="B967" s="443" t="s">
        <v>919</v>
      </c>
      <c r="C967" s="444" t="s">
        <v>623</v>
      </c>
      <c r="D967" s="445">
        <v>0.03</v>
      </c>
      <c r="E967" s="446">
        <f>+F963+F964+F965</f>
        <v>592639.94999999995</v>
      </c>
      <c r="F967" s="445">
        <f>+D967*E967</f>
        <v>17779.198499999999</v>
      </c>
    </row>
    <row r="968" spans="1:8" ht="15.75">
      <c r="A968" s="461"/>
      <c r="B968" s="443" t="str">
        <f>+J4</f>
        <v>CUADRILLA DE ALBAÑILERIA (AA)</v>
      </c>
      <c r="C968" s="444" t="s">
        <v>887</v>
      </c>
      <c r="D968" s="445">
        <v>8</v>
      </c>
      <c r="E968" s="446">
        <f>+L4</f>
        <v>29224.691865875</v>
      </c>
      <c r="F968" s="445">
        <f>+D968*E968</f>
        <v>233797.534927</v>
      </c>
    </row>
    <row r="971" spans="1:8" ht="47.25">
      <c r="A971" s="483" t="s">
        <v>495</v>
      </c>
      <c r="B971" s="484" t="s">
        <v>499</v>
      </c>
      <c r="C971" s="485" t="s">
        <v>109</v>
      </c>
      <c r="D971" s="486"/>
      <c r="E971" s="487"/>
      <c r="F971" s="488">
        <f>ROUND(SUM(F972:F977),0)</f>
        <v>976718</v>
      </c>
      <c r="H971" s="435">
        <f>ROUND(F971*1.3,0)</f>
        <v>1269733</v>
      </c>
    </row>
    <row r="972" spans="1:8" ht="15.75">
      <c r="A972" s="461"/>
      <c r="B972" s="443" t="s">
        <v>1044</v>
      </c>
      <c r="C972" s="444" t="s">
        <v>1045</v>
      </c>
      <c r="D972" s="445">
        <v>1</v>
      </c>
      <c r="E972" s="446">
        <v>546611</v>
      </c>
      <c r="F972" s="445">
        <f>+D972*E972</f>
        <v>546611</v>
      </c>
    </row>
    <row r="973" spans="1:8" ht="15.75">
      <c r="A973" s="461"/>
      <c r="B973" s="443" t="s">
        <v>509</v>
      </c>
      <c r="C973" s="444" t="s">
        <v>131</v>
      </c>
      <c r="D973" s="445">
        <v>4.2</v>
      </c>
      <c r="E973" s="446">
        <v>7675.05</v>
      </c>
      <c r="F973" s="445">
        <f>+D973*E973</f>
        <v>32235.210000000003</v>
      </c>
    </row>
    <row r="974" spans="1:8" ht="15.75">
      <c r="A974" s="461"/>
      <c r="B974" s="443" t="s">
        <v>904</v>
      </c>
      <c r="C974" s="444" t="s">
        <v>623</v>
      </c>
      <c r="D974" s="445">
        <v>0.05</v>
      </c>
      <c r="E974" s="446">
        <f>SUM(F972:F973)</f>
        <v>578846.21</v>
      </c>
      <c r="F974" s="445">
        <f>+D974*E974</f>
        <v>28942.3105</v>
      </c>
    </row>
    <row r="975" spans="1:8" ht="15.75">
      <c r="A975" s="461"/>
      <c r="B975" s="443" t="s">
        <v>884</v>
      </c>
      <c r="C975" s="444" t="s">
        <v>1043</v>
      </c>
      <c r="D975" s="445">
        <v>0.05</v>
      </c>
      <c r="E975" s="446">
        <f>+F977</f>
        <v>350696.30239049997</v>
      </c>
      <c r="F975" s="445">
        <f>+F153099%</f>
        <v>0</v>
      </c>
    </row>
    <row r="976" spans="1:8" ht="15.75">
      <c r="A976" s="461"/>
      <c r="B976" s="443" t="s">
        <v>919</v>
      </c>
      <c r="C976" s="444" t="s">
        <v>623</v>
      </c>
      <c r="D976" s="445">
        <v>0.03</v>
      </c>
      <c r="E976" s="446">
        <f>+F972+F973+F974</f>
        <v>607788.52049999998</v>
      </c>
      <c r="F976" s="445">
        <f>+D976*E976</f>
        <v>18233.655615</v>
      </c>
    </row>
    <row r="977" spans="1:8" ht="15.75">
      <c r="A977" s="461"/>
      <c r="B977" s="443" t="str">
        <f>+J4</f>
        <v>CUADRILLA DE ALBAÑILERIA (AA)</v>
      </c>
      <c r="C977" s="444" t="s">
        <v>887</v>
      </c>
      <c r="D977" s="445">
        <v>12</v>
      </c>
      <c r="E977" s="446">
        <f>+L4</f>
        <v>29224.691865875</v>
      </c>
      <c r="F977" s="445">
        <f>+D977*E977</f>
        <v>350696.30239049997</v>
      </c>
    </row>
    <row r="980" spans="1:8" ht="47.25">
      <c r="A980" s="483" t="s">
        <v>496</v>
      </c>
      <c r="B980" s="484" t="s">
        <v>500</v>
      </c>
      <c r="C980" s="485" t="s">
        <v>109</v>
      </c>
      <c r="D980" s="486"/>
      <c r="E980" s="487"/>
      <c r="F980" s="488">
        <f>ROUND(SUM(F981:F986),0)</f>
        <v>851231</v>
      </c>
      <c r="H980" s="435">
        <f>ROUND(F980*1.3,0)</f>
        <v>1106600</v>
      </c>
    </row>
    <row r="981" spans="1:8" ht="15.75">
      <c r="A981" s="461"/>
      <c r="B981" s="443" t="s">
        <v>1044</v>
      </c>
      <c r="C981" s="444" t="s">
        <v>1045</v>
      </c>
      <c r="D981" s="445">
        <v>1</v>
      </c>
      <c r="E981" s="446">
        <v>546611</v>
      </c>
      <c r="F981" s="445">
        <f>+D981*E981</f>
        <v>546611</v>
      </c>
    </row>
    <row r="982" spans="1:8" ht="15.75">
      <c r="A982" s="461"/>
      <c r="B982" s="443" t="s">
        <v>1046</v>
      </c>
      <c r="C982" s="444" t="s">
        <v>338</v>
      </c>
      <c r="D982" s="445">
        <v>2</v>
      </c>
      <c r="E982" s="446">
        <v>8904</v>
      </c>
      <c r="F982" s="445">
        <f>+D982*E982</f>
        <v>17808</v>
      </c>
    </row>
    <row r="983" spans="1:8" ht="15.75">
      <c r="A983" s="461"/>
      <c r="B983" s="443" t="s">
        <v>904</v>
      </c>
      <c r="C983" s="444" t="s">
        <v>623</v>
      </c>
      <c r="D983" s="445">
        <v>0.05</v>
      </c>
      <c r="E983" s="446">
        <f>SUM(F981:F982)</f>
        <v>564419</v>
      </c>
      <c r="F983" s="445">
        <f>+D983*E983</f>
        <v>28220.95</v>
      </c>
    </row>
    <row r="984" spans="1:8" ht="15.75">
      <c r="A984" s="461"/>
      <c r="B984" s="443" t="s">
        <v>884</v>
      </c>
      <c r="C984" s="444" t="s">
        <v>1043</v>
      </c>
      <c r="D984" s="445">
        <v>0.03</v>
      </c>
      <c r="E984" s="446">
        <f>+F986</f>
        <v>233797.534927</v>
      </c>
      <c r="F984" s="445">
        <f>+F986*3%</f>
        <v>7013.9260478099995</v>
      </c>
    </row>
    <row r="985" spans="1:8" ht="15.75">
      <c r="A985" s="461"/>
      <c r="B985" s="443" t="s">
        <v>919</v>
      </c>
      <c r="C985" s="444" t="s">
        <v>623</v>
      </c>
      <c r="D985" s="445">
        <v>0.03</v>
      </c>
      <c r="E985" s="446">
        <f>+F981+F982+F983</f>
        <v>592639.94999999995</v>
      </c>
      <c r="F985" s="445">
        <f>+D985*E985</f>
        <v>17779.198499999999</v>
      </c>
    </row>
    <row r="986" spans="1:8" ht="15.75">
      <c r="A986" s="461"/>
      <c r="B986" s="443" t="str">
        <f>+J4</f>
        <v>CUADRILLA DE ALBAÑILERIA (AA)</v>
      </c>
      <c r="C986" s="444" t="s">
        <v>887</v>
      </c>
      <c r="D986" s="445">
        <v>8</v>
      </c>
      <c r="E986" s="446">
        <f>+L4</f>
        <v>29224.691865875</v>
      </c>
      <c r="F986" s="445">
        <f>+D986*E986</f>
        <v>233797.534927</v>
      </c>
    </row>
    <row r="991" spans="1:8" ht="31.5">
      <c r="A991" s="483" t="s">
        <v>501</v>
      </c>
      <c r="B991" s="484" t="s">
        <v>502</v>
      </c>
      <c r="C991" s="485" t="s">
        <v>338</v>
      </c>
      <c r="D991" s="486"/>
      <c r="E991" s="487"/>
      <c r="F991" s="488">
        <f>ROUND(SUM(F992:F993),0)</f>
        <v>2408</v>
      </c>
      <c r="H991" s="435">
        <f>ROUND(F991*1.3,0)</f>
        <v>3130</v>
      </c>
    </row>
    <row r="992" spans="1:8" ht="15.75">
      <c r="A992" s="461"/>
      <c r="B992" s="443" t="s">
        <v>884</v>
      </c>
      <c r="C992" s="444" t="s">
        <v>1043</v>
      </c>
      <c r="D992" s="445">
        <v>0.03</v>
      </c>
      <c r="E992" s="446">
        <f>+F993</f>
        <v>2337.975435675</v>
      </c>
      <c r="F992" s="445">
        <f>+F993*3%</f>
        <v>70.139263070249996</v>
      </c>
    </row>
    <row r="993" spans="1:6" ht="15.75">
      <c r="A993" s="461"/>
      <c r="B993" s="443" t="str">
        <f>+J16</f>
        <v>CUADRILLA DE ASEO (KK)</v>
      </c>
      <c r="C993" s="444" t="s">
        <v>887</v>
      </c>
      <c r="D993" s="445">
        <v>0.1</v>
      </c>
      <c r="E993" s="446">
        <f>+L16</f>
        <v>23379.75435675</v>
      </c>
      <c r="F993" s="445">
        <f>+D993*E993</f>
        <v>2337.975435675</v>
      </c>
    </row>
  </sheetData>
  <pageMargins left="0.7" right="0.7" top="0.75" bottom="0.75" header="0.3" footer="0.3"/>
  <pageSetup paperSize="9" scale="88" orientation="portrait" horizontalDpi="0" verticalDpi="0" r:id="rId1"/>
  <colBreaks count="1" manualBreakCount="1">
    <brk id="6" max="1048575" man="1"/>
  </col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PRESUPUESTO OFICIAL (Entidad)</vt:lpstr>
      <vt:lpstr>PROPUESTA ECONOMICA(Proponente)</vt:lpstr>
      <vt:lpstr>INDICAR CÓDIGO DEL ITEM DE PAGO</vt:lpstr>
      <vt:lpstr>APUS GOBER</vt:lpstr>
      <vt:lpstr>APUs ADICIONALES</vt:lpstr>
      <vt:lpstr>_GoBack</vt:lpstr>
      <vt:lpstr>'APUs ADICIONALES'!Área_de_impresión</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ivan david cruz cruz</cp:lastModifiedBy>
  <cp:revision/>
  <cp:lastPrinted>2021-07-22T21:21:55Z</cp:lastPrinted>
  <dcterms:created xsi:type="dcterms:W3CDTF">2006-06-27T16:47:25Z</dcterms:created>
  <dcterms:modified xsi:type="dcterms:W3CDTF">2026-06-05T09:37:09Z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